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5600" windowHeight="11760"/>
  </bookViews>
  <sheets>
    <sheet name="Bieu 2" sheetId="3" r:id="rId1"/>
  </sheets>
  <externalReferences>
    <externalReference r:id="rId2"/>
  </externalReferences>
  <definedNames>
    <definedName name="__________a1" hidden="1">{"'Sheet1'!$L$16"}</definedName>
    <definedName name="__________h1" hidden="1">{"'Sheet1'!$L$16"}</definedName>
    <definedName name="__________h10" hidden="1">{#N/A,#N/A,FALSE,"Chi tiÆt"}</definedName>
    <definedName name="__________h2" hidden="1">{"'Sheet1'!$L$16"}</definedName>
    <definedName name="__________h3" hidden="1">{"'Sheet1'!$L$16"}</definedName>
    <definedName name="__________h5" hidden="1">{"'Sheet1'!$L$16"}</definedName>
    <definedName name="__________h6" hidden="1">{"'Sheet1'!$L$16"}</definedName>
    <definedName name="__________h7" hidden="1">{"'Sheet1'!$L$16"}</definedName>
    <definedName name="__________h8" hidden="1">{"'Sheet1'!$L$16"}</definedName>
    <definedName name="__________h9" hidden="1">{"'Sheet1'!$L$16"}</definedName>
    <definedName name="__________PA3" hidden="1">{"'Sheet1'!$L$16"}</definedName>
    <definedName name="_________a1" hidden="1">{"'Sheet1'!$L$16"}</definedName>
    <definedName name="_________PA3" hidden="1">{"'Sheet1'!$L$16"}</definedName>
    <definedName name="________h1" hidden="1">{"'Sheet1'!$L$16"}</definedName>
    <definedName name="________h10" hidden="1">{#N/A,#N/A,FALSE,"Chi tiÆt"}</definedName>
    <definedName name="________h2" hidden="1">{"'Sheet1'!$L$16"}</definedName>
    <definedName name="________h3" hidden="1">{"'Sheet1'!$L$16"}</definedName>
    <definedName name="________h5" hidden="1">{"'Sheet1'!$L$16"}</definedName>
    <definedName name="________h6" hidden="1">{"'Sheet1'!$L$16"}</definedName>
    <definedName name="________h7" hidden="1">{"'Sheet1'!$L$16"}</definedName>
    <definedName name="________h8" hidden="1">{"'Sheet1'!$L$16"}</definedName>
    <definedName name="________h9" hidden="1">{"'Sheet1'!$L$16"}</definedName>
    <definedName name="_______a1" hidden="1">{"'Sheet1'!$L$16"}</definedName>
    <definedName name="_______PA3" hidden="1">{"'Sheet1'!$L$16"}</definedName>
    <definedName name="______a1" hidden="1">{"'Sheet1'!$L$16"}</definedName>
    <definedName name="______h1" hidden="1">{"'Sheet1'!$L$16"}</definedName>
    <definedName name="______h10" hidden="1">{#N/A,#N/A,FALSE,"Chi tiÆt"}</definedName>
    <definedName name="______h2" hidden="1">{"'Sheet1'!$L$16"}</definedName>
    <definedName name="______h3" hidden="1">{"'Sheet1'!$L$16"}</definedName>
    <definedName name="______h5" hidden="1">{"'Sheet1'!$L$16"}</definedName>
    <definedName name="______h6" hidden="1">{"'Sheet1'!$L$16"}</definedName>
    <definedName name="______h7" hidden="1">{"'Sheet1'!$L$16"}</definedName>
    <definedName name="______h8" hidden="1">{"'Sheet1'!$L$16"}</definedName>
    <definedName name="______h9" hidden="1">{"'Sheet1'!$L$16"}</definedName>
    <definedName name="______NSO2" hidden="1">{"'Sheet1'!$L$16"}</definedName>
    <definedName name="______PA3" hidden="1">{"'Sheet1'!$L$16"}</definedName>
    <definedName name="______vl2" hidden="1">{"'Sheet1'!$L$16"}</definedName>
    <definedName name="_____a1" hidden="1">{"'Sheet1'!$L$16"}</definedName>
    <definedName name="_____h1" hidden="1">{"'Sheet1'!$L$16"}</definedName>
    <definedName name="_____h10" hidden="1">{#N/A,#N/A,FALSE,"Chi tiÆt"}</definedName>
    <definedName name="_____h2" hidden="1">{"'Sheet1'!$L$16"}</definedName>
    <definedName name="_____h3" hidden="1">{"'Sheet1'!$L$16"}</definedName>
    <definedName name="_____h5" hidden="1">{"'Sheet1'!$L$16"}</definedName>
    <definedName name="_____h6" hidden="1">{"'Sheet1'!$L$16"}</definedName>
    <definedName name="_____h7" hidden="1">{"'Sheet1'!$L$16"}</definedName>
    <definedName name="_____h8" hidden="1">{"'Sheet1'!$L$16"}</definedName>
    <definedName name="_____h9" hidden="1">{"'Sheet1'!$L$16"}</definedName>
    <definedName name="_____NSO2" hidden="1">{"'Sheet1'!$L$16"}</definedName>
    <definedName name="_____PA3" hidden="1">{"'Sheet1'!$L$16"}</definedName>
    <definedName name="_____vl2" hidden="1">{"'Sheet1'!$L$16"}</definedName>
    <definedName name="____a1" hidden="1">{"'Sheet1'!$L$16"}</definedName>
    <definedName name="____h1" hidden="1">{"'Sheet1'!$L$16"}</definedName>
    <definedName name="____h10" hidden="1">{#N/A,#N/A,FALSE,"Chi tiÆt"}</definedName>
    <definedName name="____h2" hidden="1">{"'Sheet1'!$L$16"}</definedName>
    <definedName name="____h3" hidden="1">{"'Sheet1'!$L$16"}</definedName>
    <definedName name="____h5" hidden="1">{"'Sheet1'!$L$16"}</definedName>
    <definedName name="____h6" hidden="1">{"'Sheet1'!$L$16"}</definedName>
    <definedName name="____h7" hidden="1">{"'Sheet1'!$L$16"}</definedName>
    <definedName name="____h8" hidden="1">{"'Sheet1'!$L$16"}</definedName>
    <definedName name="____h9" hidden="1">{"'Sheet1'!$L$16"}</definedName>
    <definedName name="____NSO2" hidden="1">{"'Sheet1'!$L$16"}</definedName>
    <definedName name="____PA3" hidden="1">{"'Sheet1'!$L$16"}</definedName>
    <definedName name="____vl2" hidden="1">{"'Sheet1'!$L$16"}</definedName>
    <definedName name="___a1" hidden="1">{"'Sheet1'!$L$16"}</definedName>
    <definedName name="___h1" hidden="1">{"'Sheet1'!$L$16"}</definedName>
    <definedName name="___h10" hidden="1">{#N/A,#N/A,FALSE,"Chi tiÆt"}</definedName>
    <definedName name="___h2" hidden="1">{"'Sheet1'!$L$16"}</definedName>
    <definedName name="___h3" hidden="1">{"'Sheet1'!$L$16"}</definedName>
    <definedName name="___h5" hidden="1">{"'Sheet1'!$L$16"}</definedName>
    <definedName name="___h6" hidden="1">{"'Sheet1'!$L$16"}</definedName>
    <definedName name="___h7" hidden="1">{"'Sheet1'!$L$16"}</definedName>
    <definedName name="___h8" hidden="1">{"'Sheet1'!$L$16"}</definedName>
    <definedName name="___h9" hidden="1">{"'Sheet1'!$L$16"}</definedName>
    <definedName name="___NSO2" hidden="1">{"'Sheet1'!$L$16"}</definedName>
    <definedName name="___PA3" hidden="1">{"'Sheet1'!$L$16"}</definedName>
    <definedName name="___vl2" hidden="1">{"'Sheet1'!$L$16"}</definedName>
    <definedName name="__a1" hidden="1">{"'Sheet1'!$L$16"}</definedName>
    <definedName name="__h1" hidden="1">{"'Sheet1'!$L$16"}</definedName>
    <definedName name="__h10" hidden="1">{#N/A,#N/A,FALSE,"Chi tiÆt"}</definedName>
    <definedName name="__h2" hidden="1">{"'Sheet1'!$L$16"}</definedName>
    <definedName name="__h3" hidden="1">{"'Sheet1'!$L$16"}</definedName>
    <definedName name="__h5" hidden="1">{"'Sheet1'!$L$16"}</definedName>
    <definedName name="__h6" hidden="1">{"'Sheet1'!$L$16"}</definedName>
    <definedName name="__h7" hidden="1">{"'Sheet1'!$L$16"}</definedName>
    <definedName name="__h8" hidden="1">{"'Sheet1'!$L$16"}</definedName>
    <definedName name="__h9" hidden="1">{"'Sheet1'!$L$16"}</definedName>
    <definedName name="__NSO2" hidden="1">{"'Sheet1'!$L$16"}</definedName>
    <definedName name="__PA3" hidden="1">{"'Sheet1'!$L$16"}</definedName>
    <definedName name="__vl2" hidden="1">{"'Sheet1'!$L$16"}</definedName>
    <definedName name="_Fill" localSheetId="0" hidden="1">#REF!</definedName>
    <definedName name="_Fill" hidden="1">#REF!</definedName>
    <definedName name="_xlnm._FilterDatabase" localSheetId="0" hidden="1">'[1]TL than'!#REF!</definedName>
    <definedName name="_xlnm._FilterDatabase" hidden="1">'[1]TL than'!#REF!</definedName>
    <definedName name="_h1" hidden="1">{"'Sheet1'!$L$16"}</definedName>
    <definedName name="_h10" hidden="1">{#N/A,#N/A,FALSE,"Chi tiÆt"}</definedName>
    <definedName name="_h2" hidden="1">{"'Sheet1'!$L$16"}</definedName>
    <definedName name="_h3" hidden="1">{"'Sheet1'!$L$16"}</definedName>
    <definedName name="_h5" hidden="1">{"'Sheet1'!$L$16"}</definedName>
    <definedName name="_h6" hidden="1">{"'Sheet1'!$L$16"}</definedName>
    <definedName name="_h7" hidden="1">{"'Sheet1'!$L$16"}</definedName>
    <definedName name="_h8" hidden="1">{"'Sheet1'!$L$16"}</definedName>
    <definedName name="_h9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SO2" hidden="1">{"'Sheet1'!$L$16"}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vl2" hidden="1">{"'Sheet1'!$L$16"}</definedName>
    <definedName name="anscount" hidden="1">3</definedName>
    <definedName name="BCBo" hidden="1">{"'Sheet1'!$L$16"}</definedName>
    <definedName name="Bgiang" hidden="1">{"'Sheet1'!$L$16"}</definedName>
    <definedName name="DUCANH" hidden="1">{"'Sheet1'!$L$16"}</definedName>
    <definedName name="fff" hidden="1">{"'Sheet1'!$L$16"}</definedName>
    <definedName name="fg" localSheetId="0" hidden="1">'[1]TL than'!#REF!</definedName>
    <definedName name="fg" hidden="1">'[1]TL than'!#REF!</definedName>
    <definedName name="h" hidden="1">{"'Sheet1'!$L$16"}</definedName>
    <definedName name="HANG" hidden="1">{#N/A,#N/A,FALSE,"Chi tiÆt"}</definedName>
    <definedName name="HIHIHIHOI" hidden="1">{"'Sheet1'!$L$16"}</definedName>
    <definedName name="HJKL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o" hidden="1">{"'Sheet1'!$L$16"}</definedName>
    <definedName name="_xlnm.Print_Titles" localSheetId="0">'Bieu 2'!$B:$B,'Bieu 2'!$5:$6</definedName>
    <definedName name="RGHGSD" hidden="1">{"'Sheet1'!$L$16"}</definedName>
    <definedName name="sencount" hidden="1">2</definedName>
    <definedName name="wrn.chi._.tiÆt." hidden="1">{#N/A,#N/A,FALSE,"Chi tiÆt"}</definedName>
  </definedNames>
  <calcPr calcId="114210" fullCalcOnLoad="1"/>
</workbook>
</file>

<file path=xl/calcChain.xml><?xml version="1.0" encoding="utf-8"?>
<calcChain xmlns="http://schemas.openxmlformats.org/spreadsheetml/2006/main">
  <c r="D53" i="3"/>
  <c r="G21"/>
  <c r="G8"/>
  <c r="F8"/>
  <c r="G9"/>
  <c r="H21"/>
  <c r="H8"/>
  <c r="H9"/>
  <c r="I21"/>
  <c r="I8"/>
  <c r="I9"/>
  <c r="E8"/>
  <c r="F9"/>
  <c r="E71"/>
  <c r="F71"/>
  <c r="G71"/>
  <c r="H69"/>
  <c r="H71"/>
  <c r="I69"/>
  <c r="I71"/>
  <c r="D71"/>
  <c r="E67"/>
  <c r="E68"/>
  <c r="F67"/>
  <c r="F68"/>
  <c r="G67"/>
  <c r="G68"/>
  <c r="H67"/>
  <c r="H68"/>
  <c r="I67"/>
  <c r="I68"/>
  <c r="D68"/>
  <c r="D67"/>
  <c r="R74"/>
  <c r="Q74"/>
  <c r="P74"/>
  <c r="O74"/>
  <c r="N74"/>
  <c r="M74"/>
  <c r="L74"/>
  <c r="R73"/>
  <c r="Q73"/>
  <c r="P73"/>
  <c r="O73"/>
  <c r="N73"/>
  <c r="M73"/>
  <c r="L73"/>
  <c r="H72"/>
  <c r="I63"/>
  <c r="I72"/>
  <c r="J63"/>
  <c r="J69"/>
  <c r="J72"/>
  <c r="J73"/>
  <c r="I62"/>
  <c r="I73"/>
  <c r="H73"/>
  <c r="G73"/>
  <c r="F73"/>
  <c r="E73"/>
  <c r="F64"/>
  <c r="G64"/>
  <c r="H64"/>
  <c r="I64"/>
  <c r="J64"/>
  <c r="L64"/>
  <c r="M64"/>
  <c r="N64"/>
  <c r="O64"/>
  <c r="P64"/>
  <c r="Q64"/>
  <c r="R64"/>
  <c r="E64"/>
  <c r="L65"/>
  <c r="M65"/>
  <c r="N65"/>
  <c r="O65"/>
  <c r="P65"/>
  <c r="Q65"/>
  <c r="R65"/>
  <c r="I54"/>
  <c r="H54"/>
  <c r="G54"/>
  <c r="F54"/>
  <c r="I51"/>
  <c r="H51"/>
  <c r="G51"/>
  <c r="F51"/>
  <c r="F48"/>
  <c r="I48"/>
  <c r="H48"/>
  <c r="G48"/>
  <c r="F33"/>
  <c r="E33"/>
  <c r="E30"/>
  <c r="F28"/>
  <c r="F30"/>
  <c r="F23"/>
  <c r="G23"/>
  <c r="H23"/>
  <c r="I23"/>
  <c r="E23"/>
  <c r="F20"/>
  <c r="G20"/>
  <c r="H20"/>
  <c r="I20"/>
  <c r="E20"/>
  <c r="F14"/>
  <c r="G14"/>
  <c r="H14"/>
  <c r="I14"/>
  <c r="E14"/>
  <c r="I10"/>
  <c r="H10"/>
  <c r="G10"/>
  <c r="F10"/>
  <c r="E65"/>
  <c r="E10"/>
  <c r="K69"/>
  <c r="K66"/>
  <c r="D66"/>
  <c r="D63"/>
  <c r="K62"/>
  <c r="K61"/>
  <c r="L60"/>
  <c r="K60"/>
  <c r="L59"/>
  <c r="K59"/>
  <c r="D59"/>
  <c r="L58"/>
  <c r="K58"/>
  <c r="D58"/>
  <c r="L57"/>
  <c r="K57"/>
  <c r="G57"/>
  <c r="F57"/>
  <c r="L56"/>
  <c r="I56"/>
  <c r="H56"/>
  <c r="G56"/>
  <c r="F56"/>
  <c r="E56"/>
  <c r="L53"/>
  <c r="K53"/>
  <c r="R53"/>
  <c r="L50"/>
  <c r="K50"/>
  <c r="D50"/>
  <c r="R50"/>
  <c r="L47"/>
  <c r="K47"/>
  <c r="D47"/>
  <c r="R47"/>
  <c r="K46"/>
  <c r="Q43"/>
  <c r="P43"/>
  <c r="P75"/>
  <c r="O43"/>
  <c r="O75"/>
  <c r="N43"/>
  <c r="M43"/>
  <c r="M75"/>
  <c r="L43"/>
  <c r="I43"/>
  <c r="H43"/>
  <c r="I44"/>
  <c r="H45"/>
  <c r="G43"/>
  <c r="F43"/>
  <c r="G44"/>
  <c r="F52"/>
  <c r="E43"/>
  <c r="E49"/>
  <c r="K42"/>
  <c r="D42"/>
  <c r="R42"/>
  <c r="K41"/>
  <c r="D41"/>
  <c r="R41"/>
  <c r="K40"/>
  <c r="D40"/>
  <c r="R40"/>
  <c r="Q39"/>
  <c r="N39"/>
  <c r="L39"/>
  <c r="J39"/>
  <c r="D39"/>
  <c r="L38"/>
  <c r="K38"/>
  <c r="D38"/>
  <c r="R38"/>
  <c r="L37"/>
  <c r="K37"/>
  <c r="D37"/>
  <c r="L36"/>
  <c r="D36"/>
  <c r="L35"/>
  <c r="J35"/>
  <c r="K35"/>
  <c r="D35"/>
  <c r="L32"/>
  <c r="G32"/>
  <c r="F32"/>
  <c r="Q31"/>
  <c r="Q25"/>
  <c r="Q75"/>
  <c r="P31"/>
  <c r="O31"/>
  <c r="N31"/>
  <c r="N25"/>
  <c r="L25"/>
  <c r="M31"/>
  <c r="I31"/>
  <c r="I25"/>
  <c r="H31"/>
  <c r="I29"/>
  <c r="L28"/>
  <c r="K28"/>
  <c r="G28"/>
  <c r="G29"/>
  <c r="F29"/>
  <c r="D28"/>
  <c r="R28"/>
  <c r="F26"/>
  <c r="H25"/>
  <c r="H30"/>
  <c r="K24"/>
  <c r="F22"/>
  <c r="G22"/>
  <c r="I19"/>
  <c r="H19"/>
  <c r="G19"/>
  <c r="F19"/>
  <c r="L18"/>
  <c r="K18"/>
  <c r="D18"/>
  <c r="D17"/>
  <c r="I13"/>
  <c r="H13"/>
  <c r="G13"/>
  <c r="F13"/>
  <c r="P12"/>
  <c r="M12"/>
  <c r="L12"/>
  <c r="K12"/>
  <c r="D12"/>
  <c r="R12"/>
  <c r="Q8"/>
  <c r="P8"/>
  <c r="O8"/>
  <c r="N8"/>
  <c r="M8"/>
  <c r="L8"/>
  <c r="J8"/>
  <c r="I49"/>
  <c r="H65"/>
  <c r="F74"/>
  <c r="I65"/>
  <c r="E74"/>
  <c r="I74"/>
  <c r="H52"/>
  <c r="F55"/>
  <c r="H55"/>
  <c r="H49"/>
  <c r="F49"/>
  <c r="I52"/>
  <c r="E27"/>
  <c r="F27"/>
  <c r="G45"/>
  <c r="R37"/>
  <c r="I26"/>
  <c r="L31"/>
  <c r="I30"/>
  <c r="I33"/>
  <c r="R36"/>
  <c r="I22"/>
  <c r="D8"/>
  <c r="D21"/>
  <c r="H22"/>
  <c r="I32"/>
  <c r="R35"/>
  <c r="D57"/>
  <c r="R57"/>
  <c r="D69"/>
  <c r="D72"/>
  <c r="R8"/>
  <c r="N75"/>
  <c r="K72"/>
  <c r="K63"/>
  <c r="K8"/>
  <c r="G25"/>
  <c r="H29"/>
  <c r="D31"/>
  <c r="R31"/>
  <c r="H32"/>
  <c r="K36"/>
  <c r="F44"/>
  <c r="K65"/>
  <c r="K64"/>
  <c r="K74"/>
  <c r="K73"/>
  <c r="G33"/>
  <c r="G30"/>
  <c r="K31"/>
  <c r="G26"/>
  <c r="D25"/>
  <c r="G27"/>
  <c r="I45"/>
  <c r="I27"/>
  <c r="F45"/>
  <c r="G74"/>
  <c r="G65"/>
  <c r="H74"/>
  <c r="F65"/>
  <c r="R39"/>
  <c r="K39"/>
  <c r="H27"/>
  <c r="H26"/>
  <c r="H33"/>
  <c r="K25"/>
  <c r="R25"/>
  <c r="K43"/>
  <c r="J56"/>
  <c r="D56"/>
  <c r="R56"/>
  <c r="G49"/>
  <c r="E55"/>
  <c r="G55"/>
  <c r="I55"/>
  <c r="H44"/>
  <c r="K56"/>
  <c r="E52"/>
  <c r="E45"/>
  <c r="D43"/>
  <c r="R43"/>
  <c r="G52"/>
</calcChain>
</file>

<file path=xl/sharedStrings.xml><?xml version="1.0" encoding="utf-8"?>
<sst xmlns="http://schemas.openxmlformats.org/spreadsheetml/2006/main" count="113" uniqueCount="84">
  <si>
    <t>Ghi chú</t>
  </si>
  <si>
    <t>Đvt: Tỷ đồng</t>
  </si>
  <si>
    <t>Trong đó:</t>
  </si>
  <si>
    <t xml:space="preserve"> * Thu kết dư</t>
  </si>
  <si>
    <t xml:space="preserve"> * Thu chuyển nguồn</t>
  </si>
  <si>
    <t xml:space="preserve"> * Thu ngân sách nộp lên cấp trên</t>
  </si>
  <si>
    <t xml:space="preserve"> * Thu để lại quản lý qua ngân sách</t>
  </si>
  <si>
    <t xml:space="preserve"> + Thu cân đối</t>
  </si>
  <si>
    <t xml:space="preserve"> + Thu bổ sung có mục tiêu</t>
  </si>
  <si>
    <t xml:space="preserve"> + Thu cải cách tiền lương</t>
  </si>
  <si>
    <t xml:space="preserve"> * Thu viện trợ</t>
  </si>
  <si>
    <t xml:space="preserve"> +) Nộp trả NS cấp trên</t>
  </si>
  <si>
    <t xml:space="preserve"> +) Chi chuyển nguồn</t>
  </si>
  <si>
    <t xml:space="preserve"> +) Chi dự trữ tài chính</t>
  </si>
  <si>
    <t xml:space="preserve"> + Các khoản chi khác còn lại</t>
  </si>
  <si>
    <t>Các khoản thu khác còn lại, (ủng hộ, viện trợ..)</t>
  </si>
  <si>
    <t>KẾ HOẠCH TÀI CHÍNH - NGÂN SÁCH GIAI ĐOẠN 05 NĂM 2021-2025</t>
  </si>
  <si>
    <t>Tốc độ tăng thu</t>
  </si>
  <si>
    <t>Thực hiện 5 năm 2016-2020</t>
  </si>
  <si>
    <t>Năm 2021</t>
  </si>
  <si>
    <t>Năm 2022</t>
  </si>
  <si>
    <t>Năm 2023</t>
  </si>
  <si>
    <t>Năm 2024</t>
  </si>
  <si>
    <t>Năm 2025</t>
  </si>
  <si>
    <t xml:space="preserve">Tổng </t>
  </si>
  <si>
    <t>TB giai đoạn</t>
  </si>
  <si>
    <t>Diễn giải một số chỉ tiêu làm cơ sở xây dựng kế hoạch 2021-2025 (không in)</t>
  </si>
  <si>
    <t>Nội dung</t>
  </si>
  <si>
    <t>A</t>
  </si>
  <si>
    <t>B</t>
  </si>
  <si>
    <t>Biểu số 02- NĐ31/2017/NĐ-CP</t>
  </si>
  <si>
    <t>STT</t>
  </si>
  <si>
    <t>Thực hiện 2016</t>
  </si>
  <si>
    <t>Thực hiện 2017</t>
  </si>
  <si>
    <t>Thực hiện 2018</t>
  </si>
  <si>
    <t>Thực hiện 2019</t>
  </si>
  <si>
    <t>Ước thực hiện 2020</t>
  </si>
  <si>
    <t>TỔNG SẢN PHẨM TRONG NƯỚC (CRDP) THEO GIÁ HIỆN HÀNH</t>
  </si>
  <si>
    <t>TỔNG THU NSNN TRÊN ĐỊA BÀN</t>
  </si>
  <si>
    <t>Tỷ lệ thu NSNN so với GRDP (%)</t>
  </si>
  <si>
    <t>Tỷ lệ thu từ thuế, phí so với GRDP (%)</t>
  </si>
  <si>
    <t>Tốc độ tăng thu NSNN trên địa bàn (%)</t>
  </si>
  <si>
    <t>Tỷ trọng trong tổng thu NSNN trên địa bàn (%)</t>
  </si>
  <si>
    <t>Trong đó: Thu tiền sử dụng đất</t>
  </si>
  <si>
    <t xml:space="preserve">                   Thu xổ số kiến thiết</t>
  </si>
  <si>
    <t>I</t>
  </si>
  <si>
    <t>Thu nội địa</t>
  </si>
  <si>
    <t>II</t>
  </si>
  <si>
    <t>III</t>
  </si>
  <si>
    <t>IV</t>
  </si>
  <si>
    <t>Thu từ dầu thô</t>
  </si>
  <si>
    <t>Thu từ xuất, nhập khẩu</t>
  </si>
  <si>
    <t>Thu viện trợ không hoàn lại và quỹ dự trữ tài chính</t>
  </si>
  <si>
    <t>C</t>
  </si>
  <si>
    <t>TỔNG THU NSĐP</t>
  </si>
  <si>
    <t>Tỷ trọng trong tổng thu NSĐP(%)</t>
  </si>
  <si>
    <t>D</t>
  </si>
  <si>
    <t>TỔNG CHI NSĐP</t>
  </si>
  <si>
    <t>Chi đầu tư phát triển</t>
  </si>
  <si>
    <t>Tỷ lệ trong tổng chi NSĐP (%)</t>
  </si>
  <si>
    <t>Chi thường xuyên</t>
  </si>
  <si>
    <t>E</t>
  </si>
  <si>
    <t>G</t>
  </si>
  <si>
    <t>TỔNG MỨC VAY, TRẢ NỢ NSĐP</t>
  </si>
  <si>
    <t>Tỷ lệ mức dư nợ đầu kỳ (năm) so với mức dư nợ vay tối đa của NSĐP (%)</t>
  </si>
  <si>
    <t>Tỷ lệ mức dư nợ đầu kỳ (năm) so với GRDP (%)</t>
  </si>
  <si>
    <t>V</t>
  </si>
  <si>
    <t>Mức dư nợ đầu kỳ</t>
  </si>
  <si>
    <t>Trả nợ gốc vay trong kỳ</t>
  </si>
  <si>
    <t>Tổng mức vay trong kỳ</t>
  </si>
  <si>
    <t>Dư nợ cuối kỳ</t>
  </si>
  <si>
    <t>Từ nguồn vay để trả nợ gốc</t>
  </si>
  <si>
    <t>Từ nguồn bội thu NSĐP; tăng thu, tiết kiệm chi; kết dư ngân sách cấp tỉnh…</t>
  </si>
  <si>
    <t>Vay để trả nợ gốc</t>
  </si>
  <si>
    <t>Vay để bù đắp bội chi</t>
  </si>
  <si>
    <t>Kế hoạch giai đoạn 2021 -2025</t>
  </si>
  <si>
    <t>Kế hoạch giai đoạn 2016-2020</t>
  </si>
  <si>
    <t>Thu bổ sung từ ngân sách cấp trên</t>
  </si>
  <si>
    <t>Hạn mức vay tối đa của NSĐP</t>
  </si>
  <si>
    <t>BỘI THU (+)/BỘI CHI (-)</t>
  </si>
  <si>
    <t>HĐND TỈNH ĐIỆN BIÊN</t>
  </si>
  <si>
    <t>Thu NSĐP được hưởng theo phân cấp</t>
  </si>
  <si>
    <t>Chi trả nợ lãi, phí vốn vay nước ngoài</t>
  </si>
  <si>
    <t>(Biểu kèm theo Nghị quyết số: 188/NQ-HĐND ngày        tháng 12 năm 2020 của HĐND tỉnh )</t>
  </si>
</sst>
</file>

<file path=xl/styles.xml><?xml version="1.0" encoding="utf-8"?>
<styleSheet xmlns="http://schemas.openxmlformats.org/spreadsheetml/2006/main">
  <numFmts count="6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₫_-;\-* #,##0\ _₫_-;_-* &quot;-&quot;\ _₫_-;_-@_-"/>
    <numFmt numFmtId="167" formatCode="_-* #,##0.00\ _₫_-;\-* #,##0.00\ _₫_-;_-* &quot;-&quot;??\ _₫_-;_-@_-"/>
    <numFmt numFmtId="168" formatCode="#,##0.0"/>
    <numFmt numFmtId="169" formatCode="0.0%"/>
    <numFmt numFmtId="170" formatCode="_-&quot;€&quot;* #,##0_-;\-&quot;€&quot;* #,##0_-;_-&quot;€&quot;* &quot;-&quot;_-;_-@_-"/>
    <numFmt numFmtId="171" formatCode="&quot;\&quot;#,##0.00;[Red]&quot;\&quot;&quot;\&quot;&quot;\&quot;&quot;\&quot;&quot;\&quot;&quot;\&quot;\-#,##0.00"/>
    <numFmt numFmtId="172" formatCode="&quot;\&quot;#,##0;[Red]&quot;\&quot;&quot;\&quot;\-#,##0"/>
    <numFmt numFmtId="173" formatCode="_-* #,##0\ &quot;€&quot;_-;\-* #,##0\ &quot;€&quot;_-;_-* &quot;-&quot;\ &quot;€&quot;_-;_-@_-"/>
    <numFmt numFmtId="174" formatCode="_-* #,##0\ _F_-;\-* #,##0\ _F_-;_-* &quot;-&quot;\ _F_-;_-@_-"/>
    <numFmt numFmtId="175" formatCode="_ &quot;\&quot;* #,##0_ ;_ &quot;\&quot;* \-#,##0_ ;_ &quot;\&quot;* &quot;-&quot;_ ;_ @_ "/>
    <numFmt numFmtId="176" formatCode="_ &quot;\&quot;* #,##0.00_ ;_ &quot;\&quot;* \-#,##0.00_ ;_ &quot;\&quot;* &quot;-&quot;??_ ;_ @_ "/>
    <numFmt numFmtId="177" formatCode="_ * #,##0_ ;_ * \-#,##0_ ;_ * &quot;-&quot;_ ;_ @_ "/>
    <numFmt numFmtId="178" formatCode="_ * #,##0.00_ ;_ * \-#,##0.00_ ;_ * &quot;-&quot;??_ ;_ @_ "/>
    <numFmt numFmtId="179" formatCode="0.000"/>
    <numFmt numFmtId="180" formatCode="#,##0.0_);\(#,##0.0\)"/>
    <numFmt numFmtId="181" formatCode="_(* #,##0.0000_);_(* \(#,##0.0000\);_(* &quot;-&quot;??_);_(@_)"/>
    <numFmt numFmtId="182" formatCode="0.0%;[Red]\(0.0%\)"/>
    <numFmt numFmtId="183" formatCode="_ * #,##0.00_)&quot;£&quot;_ ;_ * \(#,##0.00\)&quot;£&quot;_ ;_ * &quot;-&quot;??_)&quot;£&quot;_ ;_ @_ "/>
    <numFmt numFmtId="184" formatCode="_-&quot;$&quot;* #,##0.00_-;\-&quot;$&quot;* #,##0.00_-;_-&quot;$&quot;* &quot;-&quot;??_-;_-@_-"/>
    <numFmt numFmtId="185" formatCode="0.0%;\(0.0%\)"/>
    <numFmt numFmtId="186" formatCode="0.000_)"/>
    <numFmt numFmtId="187" formatCode="0.0000"/>
    <numFmt numFmtId="188" formatCode="_-* #,##0.00\ _V_N_D_-;\-* #,##0.00\ _V_N_D_-;_-* &quot;-&quot;??\ _V_N_D_-;_-@_-"/>
    <numFmt numFmtId="189" formatCode="&quot;$&quot;#,##0;\-&quot;$&quot;#,##0"/>
    <numFmt numFmtId="190" formatCode="&quot;\&quot;#&quot;,&quot;##0&quot;.&quot;00;[Red]&quot;\&quot;\-#&quot;,&quot;##0&quot;.&quot;00"/>
    <numFmt numFmtId="191" formatCode="&quot;C&quot;#,##0.00_);\(&quot;C&quot;#,##0.00\)"/>
    <numFmt numFmtId="192" formatCode="_ &quot;\&quot;* #,##0.00_ ;_ &quot;\&quot;* &quot;\&quot;&quot;\&quot;&quot;\&quot;&quot;\&quot;&quot;\&quot;&quot;\&quot;&quot;\&quot;&quot;\&quot;&quot;\&quot;\-#,##0.00_ ;_ &quot;\&quot;* &quot;-&quot;??_ ;_ @_ "/>
    <numFmt numFmtId="193" formatCode="#,##0\ &quot;$&quot;_);[Red]\(#,##0\ &quot;$&quot;\)"/>
    <numFmt numFmtId="194" formatCode="&quot;C&quot;#,##0_);\(&quot;C&quot;#,##0\)"/>
    <numFmt numFmtId="195" formatCode="_(* #,##0_);_(* \(#,##0\);_(* &quot;-&quot;??_);_(@_)"/>
    <numFmt numFmtId="196" formatCode="&quot;$&quot;\ \ \ \ #,##0_);\(&quot;$&quot;\ \ \ #,##0\)"/>
    <numFmt numFmtId="197" formatCode="&quot;$&quot;\ \ \ \ \ #,##0_);\(&quot;$&quot;\ \ \ \ \ #,##0\)"/>
    <numFmt numFmtId="198" formatCode="&quot;C&quot;#,##0_);[Red]\(&quot;C&quot;#,##0\)"/>
    <numFmt numFmtId="199" formatCode="_-[$€-2]* #,##0.00_-;\-[$€-2]* #,##0.00_-;_-[$€-2]* &quot;-&quot;??_-"/>
    <numFmt numFmtId="200" formatCode="#,###;\-#,###;&quot;&quot;;_(@_)"/>
    <numFmt numFmtId="201" formatCode="#,##0_ ;[Red]\-#,##0\ "/>
    <numFmt numFmtId="202" formatCode="&quot;$&quot;###,0&quot;.&quot;00_);[Red]\(&quot;$&quot;###,0&quot;.&quot;00\)"/>
    <numFmt numFmtId="203" formatCode="&quot;\&quot;#,##0;[Red]\-&quot;\&quot;#,##0"/>
    <numFmt numFmtId="204" formatCode="&quot;\&quot;#,##0.00;\-&quot;\&quot;#,##0.00"/>
    <numFmt numFmtId="205" formatCode="#,##0.000_);\(#,##0.000\)"/>
    <numFmt numFmtId="206" formatCode="#,##0.00\ &quot;F&quot;;[Red]\-#,##0.00\ &quot;F&quot;"/>
    <numFmt numFmtId="207" formatCode="&quot;£&quot;#,##0;[Red]\-&quot;£&quot;#,##0"/>
    <numFmt numFmtId="208" formatCode="_-* #,##0.0\ _F_-;\-* #,##0.0\ _F_-;_-* &quot;-&quot;??\ _F_-;_-@_-"/>
    <numFmt numFmtId="209" formatCode="0.00000000000E+00;\?"/>
    <numFmt numFmtId="210" formatCode="#,##0\ &quot;F&quot;;\-#,##0\ &quot;F&quot;"/>
    <numFmt numFmtId="211" formatCode="#,##0\ &quot;F&quot;;[Red]\-#,##0\ &quot;F&quot;"/>
    <numFmt numFmtId="212" formatCode="_-* #,##0\ &quot;F&quot;_-;\-* #,##0\ &quot;F&quot;_-;_-* &quot;-&quot;\ &quot;F&quot;_-;_-@_-"/>
    <numFmt numFmtId="213" formatCode="0.000\ "/>
    <numFmt numFmtId="214" formatCode="#,##0\ &quot;Lt&quot;;[Red]\-#,##0\ &quot;Lt&quot;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\&quot;#,##0.00;[Red]&quot;\&quot;\-#,##0.00"/>
    <numFmt numFmtId="219" formatCode="&quot;\&quot;#,##0;[Red]&quot;\&quot;\-#,##0"/>
    <numFmt numFmtId="220" formatCode="_-&quot;$&quot;* #,##0_-;\-&quot;$&quot;* #,##0_-;_-&quot;$&quot;* &quot;-&quot;_-;_-@_-"/>
  </numFmts>
  <fonts count="138"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  <charset val="163"/>
    </font>
    <font>
      <sz val="8"/>
      <name val="Times New Roman"/>
      <family val="1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1"/>
      <color indexed="8"/>
      <name val="Arial"/>
      <family val="2"/>
    </font>
    <font>
      <sz val="12"/>
      <name val="돋움체"/>
      <family val="3"/>
      <charset val="129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name val="VNI-Aptima"/>
    </font>
    <font>
      <sz val="12"/>
      <name val="???"/>
    </font>
    <font>
      <sz val="9"/>
      <name val="‚l‚r –¾’©"/>
      <family val="1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2"/>
      <name val="¹ÙÅÁÃ¼"/>
      <family val="1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12"/>
      <name val="¹ÙÅÁÃ¼"/>
      <charset val="129"/>
    </font>
    <font>
      <sz val="12"/>
      <name val="Tms Rmn"/>
    </font>
    <font>
      <sz val="11"/>
      <name val="µ¸¿ò"/>
      <charset val="129"/>
    </font>
    <font>
      <sz val="12"/>
      <name val="µ¸¿òÃ¼"/>
      <family val="3"/>
      <charset val="129"/>
    </font>
    <font>
      <sz val="12"/>
      <name val="System"/>
      <family val="1"/>
      <charset val="129"/>
    </font>
    <font>
      <sz val="10"/>
      <name val="Helv"/>
    </font>
    <font>
      <b/>
      <sz val="10"/>
      <name val="Helv"/>
    </font>
    <font>
      <sz val="11"/>
      <name val="Tms Rmn"/>
    </font>
    <font>
      <sz val="12"/>
      <name val="Times New Roman"/>
      <family val="1"/>
    </font>
    <font>
      <sz val="13"/>
      <name val="Times New Roman"/>
      <family val="1"/>
      <charset val="163"/>
    </font>
    <font>
      <sz val="9"/>
      <name val="Arial"/>
      <family val="2"/>
    </font>
    <font>
      <sz val="11"/>
      <color indexed="8"/>
      <name val="Arial"/>
      <family val="2"/>
      <charset val="163"/>
    </font>
    <font>
      <sz val="10"/>
      <name val="MS Serif"/>
      <family val="1"/>
    </font>
    <font>
      <sz val="12"/>
      <name val=".VnTime"/>
      <family val="1"/>
    </font>
    <font>
      <sz val="10"/>
      <name val=".VnArial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4"/>
      <name val="Times New Roman"/>
      <family val="1"/>
    </font>
    <font>
      <sz val="8"/>
      <name val="Arial"/>
      <family val="2"/>
      <charset val="163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b/>
      <sz val="11"/>
      <name val="Helv"/>
    </font>
    <font>
      <sz val="10"/>
      <name val="Times New Roman"/>
      <family val="1"/>
    </font>
    <font>
      <sz val="7"/>
      <name val="Small Fonts"/>
      <family val="2"/>
    </font>
    <font>
      <sz val="13"/>
      <name val="Times New Roman"/>
      <family val="1"/>
    </font>
    <font>
      <sz val="12"/>
      <name val=".VnArial Narrow"/>
      <family val="2"/>
    </font>
    <font>
      <sz val="10"/>
      <name val="Times New Roman"/>
      <family val="1"/>
      <charset val="163"/>
    </font>
    <font>
      <sz val="12"/>
      <color indexed="8"/>
      <name val="Times New Roman"/>
      <family val="2"/>
      <charset val="163"/>
    </font>
    <font>
      <sz val="14"/>
      <name val=".VnTime"/>
      <family val="2"/>
    </font>
    <font>
      <sz val="13"/>
      <name val="Arial"/>
      <family val="2"/>
    </font>
    <font>
      <sz val="13"/>
      <name val="Arial"/>
      <family val="2"/>
      <charset val="163"/>
    </font>
    <font>
      <sz val="11"/>
      <name val="–¾’©"/>
      <family val="1"/>
      <charset val="128"/>
    </font>
    <font>
      <b/>
      <sz val="11"/>
      <name val="Arial"/>
      <family val="2"/>
    </font>
    <font>
      <sz val="13"/>
      <name val=".VnTime"/>
      <family val="2"/>
    </font>
    <font>
      <sz val="11"/>
      <color indexed="52"/>
      <name val="Calibri"/>
      <family val="2"/>
    </font>
    <font>
      <sz val="11"/>
      <color indexed="8"/>
      <name val="Times New Roman"/>
      <family val="2"/>
      <charset val="163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MS Sans Serif"/>
      <family val="2"/>
    </font>
    <font>
      <sz val="8"/>
      <name val="Tms Rmn"/>
    </font>
    <font>
      <sz val="11"/>
      <color indexed="32"/>
      <name val="VNI-Times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3"/>
      <color indexed="8"/>
      <name val=".VnTimeH"/>
      <family val="2"/>
    </font>
    <font>
      <sz val="11"/>
      <color indexed="60"/>
      <name val="Calibri"/>
      <family val="2"/>
    </font>
    <font>
      <sz val="10"/>
      <name val=".VnAvant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4"/>
      <name val="VnTime"/>
      <family val="2"/>
    </font>
    <font>
      <b/>
      <sz val="8"/>
      <name val="VN Helvetica"/>
    </font>
    <font>
      <sz val="9"/>
      <name val=".VnTime"/>
      <family val="2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11"/>
      <color indexed="20"/>
      <name val="Calibri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color indexed="8"/>
      <name val="Calibri"/>
      <family val="2"/>
    </font>
    <font>
      <sz val="13"/>
      <color indexed="8"/>
      <name val="Times New Roman"/>
      <family val="1"/>
    </font>
    <font>
      <b/>
      <sz val="15"/>
      <color indexed="8"/>
      <name val="Times New Roman"/>
      <family val="1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i/>
      <sz val="15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4"/>
      <color theme="1"/>
      <name val="Times New Roman"/>
      <family val="2"/>
    </font>
  </fonts>
  <fills count="4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indexed="3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1">
    <xf numFmtId="0" fontId="0" fillId="0" borderId="0"/>
    <xf numFmtId="17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8" fillId="0" borderId="0"/>
    <xf numFmtId="3" fontId="9" fillId="0" borderId="1"/>
    <xf numFmtId="171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5" fillId="0" borderId="0"/>
    <xf numFmtId="0" fontId="6" fillId="0" borderId="0" applyNumberForma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174" fontId="4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9" fillId="0" borderId="0"/>
    <xf numFmtId="0" fontId="17" fillId="0" borderId="0"/>
    <xf numFmtId="173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0" fillId="0" borderId="0"/>
    <xf numFmtId="164" fontId="3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6" fillId="0" borderId="0"/>
    <xf numFmtId="0" fontId="22" fillId="0" borderId="0"/>
    <xf numFmtId="0" fontId="6" fillId="0" borderId="0"/>
    <xf numFmtId="1" fontId="23" fillId="0" borderId="1" applyBorder="0" applyAlignment="0">
      <alignment horizontal="center"/>
    </xf>
    <xf numFmtId="3" fontId="9" fillId="0" borderId="1"/>
    <xf numFmtId="3" fontId="9" fillId="0" borderId="1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4" fillId="2" borderId="0"/>
    <xf numFmtId="0" fontId="24" fillId="2" borderId="0"/>
    <xf numFmtId="0" fontId="24" fillId="2" borderId="0"/>
    <xf numFmtId="9" fontId="25" fillId="0" borderId="0" applyFont="0" applyFill="0" applyBorder="0" applyAlignment="0" applyProtection="0"/>
    <xf numFmtId="0" fontId="26" fillId="2" borderId="0"/>
    <xf numFmtId="0" fontId="4" fillId="0" borderId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2" borderId="0"/>
    <xf numFmtId="0" fontId="29" fillId="0" borderId="0">
      <alignment wrapText="1"/>
    </xf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30" fillId="0" borderId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175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2" fillId="0" borderId="0">
      <alignment horizontal="center" wrapText="1"/>
      <protection locked="0"/>
    </xf>
    <xf numFmtId="0" fontId="2" fillId="0" borderId="0">
      <alignment horizontal="center" wrapText="1"/>
      <protection locked="0"/>
    </xf>
    <xf numFmtId="177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78" fontId="3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38" fillId="0" borderId="0"/>
    <xf numFmtId="0" fontId="39" fillId="0" borderId="0"/>
    <xf numFmtId="179" fontId="7" fillId="0" borderId="0" applyFill="0" applyBorder="0" applyAlignment="0"/>
    <xf numFmtId="180" fontId="40" fillId="0" borderId="0" applyFill="0" applyBorder="0" applyAlignment="0"/>
    <xf numFmtId="181" fontId="40" fillId="0" borderId="0" applyFill="0" applyBorder="0" applyAlignment="0"/>
    <xf numFmtId="182" fontId="40" fillId="0" borderId="0" applyFill="0" applyBorder="0" applyAlignment="0"/>
    <xf numFmtId="183" fontId="7" fillId="0" borderId="0" applyFill="0" applyBorder="0" applyAlignment="0"/>
    <xf numFmtId="184" fontId="40" fillId="0" borderId="0" applyFill="0" applyBorder="0" applyAlignment="0"/>
    <xf numFmtId="185" fontId="40" fillId="0" borderId="0" applyFill="0" applyBorder="0" applyAlignment="0"/>
    <xf numFmtId="180" fontId="40" fillId="0" borderId="0" applyFill="0" applyBorder="0" applyAlignment="0"/>
    <xf numFmtId="0" fontId="41" fillId="0" borderId="0"/>
    <xf numFmtId="195" fontId="49" fillId="0" borderId="0" applyFont="0" applyFill="0" applyBorder="0" applyAlignment="0" applyProtection="0"/>
    <xf numFmtId="186" fontId="42" fillId="0" borderId="0"/>
    <xf numFmtId="186" fontId="42" fillId="0" borderId="0"/>
    <xf numFmtId="186" fontId="42" fillId="0" borderId="0"/>
    <xf numFmtId="186" fontId="42" fillId="0" borderId="0"/>
    <xf numFmtId="186" fontId="42" fillId="0" borderId="0"/>
    <xf numFmtId="186" fontId="42" fillId="0" borderId="0"/>
    <xf numFmtId="186" fontId="42" fillId="0" borderId="0"/>
    <xf numFmtId="186" fontId="42" fillId="0" borderId="0"/>
    <xf numFmtId="166" fontId="122" fillId="0" borderId="0" applyFont="0" applyFill="0" applyBorder="0" applyAlignment="0" applyProtection="0"/>
    <xf numFmtId="41" fontId="27" fillId="0" borderId="0" applyFont="0" applyFill="0" applyBorder="0" applyAlignment="0" applyProtection="0"/>
    <xf numFmtId="184" fontId="40" fillId="0" borderId="0" applyFont="0" applyFill="0" applyBorder="0" applyAlignment="0" applyProtection="0"/>
    <xf numFmtId="167" fontId="6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45" fillId="0" borderId="0" applyProtection="0"/>
    <xf numFmtId="4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167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43" fillId="0" borderId="0" applyFont="0" applyFill="0" applyBorder="0" applyAlignment="0" applyProtection="0"/>
    <xf numFmtId="0" fontId="27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6" fontId="122" fillId="0" borderId="0" applyFont="0" applyFill="0" applyBorder="0" applyAlignment="0" applyProtection="0"/>
    <xf numFmtId="191" fontId="17" fillId="0" borderId="0"/>
    <xf numFmtId="3" fontId="6" fillId="0" borderId="0" applyFont="0" applyFill="0" applyBorder="0" applyAlignment="0" applyProtection="0"/>
    <xf numFmtId="0" fontId="47" fillId="0" borderId="0" applyNumberFormat="0" applyAlignment="0">
      <alignment horizontal="left"/>
    </xf>
    <xf numFmtId="180" fontId="40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48" fillId="0" borderId="0" applyFont="0" applyFill="0" applyBorder="0" applyAlignment="0" applyProtection="0"/>
    <xf numFmtId="194" fontId="17" fillId="0" borderId="0"/>
    <xf numFmtId="179" fontId="4" fillId="0" borderId="4"/>
    <xf numFmtId="0" fontId="6" fillId="0" borderId="0" applyFont="0" applyFill="0" applyBorder="0" applyAlignment="0" applyProtection="0"/>
    <xf numFmtId="14" fontId="18" fillId="0" borderId="0" applyFill="0" applyBorder="0" applyAlignment="0"/>
    <xf numFmtId="0" fontId="51" fillId="21" borderId="5" applyNumberFormat="0" applyAlignment="0" applyProtection="0"/>
    <xf numFmtId="0" fontId="52" fillId="8" borderId="2" applyNumberFormat="0" applyAlignment="0" applyProtection="0"/>
    <xf numFmtId="43" fontId="43" fillId="0" borderId="0" applyFont="0" applyFill="0" applyBorder="0" applyAlignment="0" applyProtection="0"/>
    <xf numFmtId="0" fontId="53" fillId="0" borderId="6" applyNumberFormat="0" applyFill="0" applyAlignment="0" applyProtection="0"/>
    <xf numFmtId="0" fontId="54" fillId="0" borderId="7" applyNumberFormat="0" applyFill="0" applyAlignment="0" applyProtection="0"/>
    <xf numFmtId="0" fontId="55" fillId="0" borderId="8" applyNumberFormat="0" applyFill="0" applyAlignment="0" applyProtection="0"/>
    <xf numFmtId="0" fontId="55" fillId="0" borderId="0" applyNumberFormat="0" applyFill="0" applyBorder="0" applyAlignment="0" applyProtection="0"/>
    <xf numFmtId="196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198" fontId="17" fillId="0" borderId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3" fontId="4" fillId="0" borderId="0" applyFont="0" applyBorder="0" applyAlignment="0"/>
    <xf numFmtId="184" fontId="40" fillId="0" borderId="0" applyFill="0" applyBorder="0" applyAlignment="0"/>
    <xf numFmtId="180" fontId="40" fillId="0" borderId="0" applyFill="0" applyBorder="0" applyAlignment="0"/>
    <xf numFmtId="184" fontId="40" fillId="0" borderId="0" applyFill="0" applyBorder="0" applyAlignment="0"/>
    <xf numFmtId="185" fontId="40" fillId="0" borderId="0" applyFill="0" applyBorder="0" applyAlignment="0"/>
    <xf numFmtId="180" fontId="40" fillId="0" borderId="0" applyFill="0" applyBorder="0" applyAlignment="0"/>
    <xf numFmtId="0" fontId="56" fillId="0" borderId="0" applyNumberFormat="0" applyAlignment="0">
      <alignment horizontal="left"/>
    </xf>
    <xf numFmtId="199" fontId="4" fillId="0" borderId="0" applyFont="0" applyFill="0" applyBorder="0" applyAlignment="0" applyProtection="0"/>
    <xf numFmtId="3" fontId="4" fillId="0" borderId="0" applyFont="0" applyBorder="0" applyAlignment="0"/>
    <xf numFmtId="2" fontId="6" fillId="0" borderId="0" applyFont="0" applyFill="0" applyBorder="0" applyAlignment="0" applyProtection="0"/>
    <xf numFmtId="0" fontId="57" fillId="23" borderId="9" applyNumberFormat="0" applyFont="0" applyAlignment="0" applyProtection="0"/>
    <xf numFmtId="38" fontId="58" fillId="24" borderId="0" applyNumberFormat="0" applyBorder="0" applyAlignment="0" applyProtection="0"/>
    <xf numFmtId="200" fontId="59" fillId="0" borderId="10" applyFont="0" applyFill="0" applyBorder="0" applyAlignment="0" applyProtection="0">
      <alignment horizontal="right"/>
    </xf>
    <xf numFmtId="0" fontId="60" fillId="25" borderId="0"/>
    <xf numFmtId="0" fontId="61" fillId="0" borderId="0">
      <alignment horizontal="left"/>
    </xf>
    <xf numFmtId="0" fontId="62" fillId="0" borderId="11" applyNumberFormat="0" applyAlignment="0" applyProtection="0">
      <alignment horizontal="left" vertical="center"/>
    </xf>
    <xf numFmtId="0" fontId="62" fillId="0" borderId="12">
      <alignment horizontal="left" vertical="center"/>
    </xf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Protection="0"/>
    <xf numFmtId="0" fontId="62" fillId="0" borderId="0" applyProtection="0"/>
    <xf numFmtId="0" fontId="64" fillId="0" borderId="13">
      <alignment horizontal="center"/>
    </xf>
    <xf numFmtId="0" fontId="64" fillId="0" borderId="0">
      <alignment horizontal="center"/>
    </xf>
    <xf numFmtId="5" fontId="65" fillId="26" borderId="1" applyNumberFormat="0" applyAlignment="0">
      <alignment horizontal="left" vertical="top"/>
    </xf>
    <xf numFmtId="49" fontId="66" fillId="0" borderId="1">
      <alignment vertical="center"/>
    </xf>
    <xf numFmtId="174" fontId="16" fillId="0" borderId="0" applyFont="0" applyFill="0" applyBorder="0" applyAlignment="0" applyProtection="0"/>
    <xf numFmtId="10" fontId="58" fillId="24" borderId="1" applyNumberFormat="0" applyBorder="0" applyAlignment="0" applyProtection="0"/>
    <xf numFmtId="0" fontId="4" fillId="0" borderId="0"/>
    <xf numFmtId="0" fontId="67" fillId="22" borderId="3" applyNumberFormat="0" applyAlignment="0" applyProtection="0"/>
    <xf numFmtId="0" fontId="17" fillId="0" borderId="0"/>
    <xf numFmtId="0" fontId="27" fillId="0" borderId="0"/>
    <xf numFmtId="0" fontId="68" fillId="0" borderId="0"/>
    <xf numFmtId="0" fontId="27" fillId="0" borderId="0"/>
    <xf numFmtId="184" fontId="40" fillId="0" borderId="0" applyFill="0" applyBorder="0" applyAlignment="0"/>
    <xf numFmtId="180" fontId="40" fillId="0" borderId="0" applyFill="0" applyBorder="0" applyAlignment="0"/>
    <xf numFmtId="184" fontId="40" fillId="0" borderId="0" applyFill="0" applyBorder="0" applyAlignment="0"/>
    <xf numFmtId="185" fontId="40" fillId="0" borderId="0" applyFill="0" applyBorder="0" applyAlignment="0"/>
    <xf numFmtId="180" fontId="40" fillId="0" borderId="0" applyFill="0" applyBorder="0" applyAlignment="0"/>
    <xf numFmtId="38" fontId="17" fillId="0" borderId="0" applyFont="0" applyFill="0" applyBorder="0" applyAlignment="0" applyProtection="0"/>
    <xf numFmtId="4" fontId="40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13"/>
    <xf numFmtId="201" fontId="30" fillId="0" borderId="15"/>
    <xf numFmtId="193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0" fontId="68" fillId="0" borderId="0" applyNumberFormat="0" applyFont="0" applyFill="0" applyAlignment="0"/>
    <xf numFmtId="0" fontId="70" fillId="0" borderId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37" fontId="71" fillId="0" borderId="0"/>
    <xf numFmtId="0" fontId="7" fillId="0" borderId="0"/>
    <xf numFmtId="0" fontId="6" fillId="0" borderId="0"/>
    <xf numFmtId="0" fontId="72" fillId="0" borderId="0"/>
    <xf numFmtId="0" fontId="27" fillId="0" borderId="0"/>
    <xf numFmtId="0" fontId="134" fillId="0" borderId="0"/>
    <xf numFmtId="0" fontId="73" fillId="0" borderId="0"/>
    <xf numFmtId="0" fontId="6" fillId="0" borderId="0"/>
    <xf numFmtId="0" fontId="133" fillId="0" borderId="0"/>
    <xf numFmtId="0" fontId="8" fillId="0" borderId="0"/>
    <xf numFmtId="0" fontId="135" fillId="0" borderId="0"/>
    <xf numFmtId="0" fontId="4" fillId="0" borderId="0"/>
    <xf numFmtId="0" fontId="43" fillId="0" borderId="0"/>
    <xf numFmtId="0" fontId="4" fillId="0" borderId="0"/>
    <xf numFmtId="0" fontId="6" fillId="0" borderId="0"/>
    <xf numFmtId="0" fontId="6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/>
    <xf numFmtId="0" fontId="72" fillId="0" borderId="0"/>
    <xf numFmtId="0" fontId="6" fillId="0" borderId="0"/>
    <xf numFmtId="0" fontId="4" fillId="0" borderId="0"/>
    <xf numFmtId="0" fontId="27" fillId="0" borderId="0"/>
    <xf numFmtId="0" fontId="27" fillId="0" borderId="0"/>
    <xf numFmtId="0" fontId="72" fillId="0" borderId="0"/>
    <xf numFmtId="0" fontId="27" fillId="0" borderId="0"/>
    <xf numFmtId="0" fontId="8" fillId="0" borderId="0"/>
    <xf numFmtId="0" fontId="4" fillId="0" borderId="0"/>
    <xf numFmtId="0" fontId="74" fillId="0" borderId="0"/>
    <xf numFmtId="0" fontId="74" fillId="0" borderId="0"/>
    <xf numFmtId="0" fontId="45" fillId="0" borderId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45" fillId="0" borderId="0" applyProtection="0"/>
    <xf numFmtId="0" fontId="27" fillId="0" borderId="0"/>
    <xf numFmtId="0" fontId="75" fillId="0" borderId="0"/>
    <xf numFmtId="0" fontId="43" fillId="0" borderId="0"/>
    <xf numFmtId="0" fontId="4" fillId="0" borderId="0"/>
    <xf numFmtId="0" fontId="8" fillId="0" borderId="0"/>
    <xf numFmtId="0" fontId="136" fillId="0" borderId="0"/>
    <xf numFmtId="0" fontId="76" fillId="0" borderId="0" applyProtection="0"/>
    <xf numFmtId="0" fontId="27" fillId="0" borderId="0"/>
    <xf numFmtId="0" fontId="27" fillId="0" borderId="0"/>
    <xf numFmtId="0" fontId="45" fillId="0" borderId="0"/>
    <xf numFmtId="0" fontId="6" fillId="0" borderId="0"/>
    <xf numFmtId="0" fontId="6" fillId="0" borderId="0"/>
    <xf numFmtId="0" fontId="46" fillId="0" borderId="0"/>
    <xf numFmtId="0" fontId="44" fillId="0" borderId="0"/>
    <xf numFmtId="0" fontId="6" fillId="0" borderId="0"/>
    <xf numFmtId="0" fontId="73" fillId="0" borderId="0"/>
    <xf numFmtId="0" fontId="133" fillId="0" borderId="0"/>
    <xf numFmtId="0" fontId="1" fillId="0" borderId="0"/>
    <xf numFmtId="0" fontId="4" fillId="0" borderId="0"/>
    <xf numFmtId="0" fontId="77" fillId="0" borderId="0"/>
    <xf numFmtId="0" fontId="78" fillId="0" borderId="0"/>
    <xf numFmtId="0" fontId="4" fillId="0" borderId="0"/>
    <xf numFmtId="0" fontId="4" fillId="0" borderId="0"/>
    <xf numFmtId="0" fontId="73" fillId="0" borderId="0"/>
    <xf numFmtId="0" fontId="133" fillId="0" borderId="0"/>
    <xf numFmtId="0" fontId="27" fillId="0" borderId="0"/>
    <xf numFmtId="0" fontId="4" fillId="0" borderId="0"/>
    <xf numFmtId="0" fontId="43" fillId="0" borderId="0"/>
    <xf numFmtId="0" fontId="6" fillId="0" borderId="0"/>
    <xf numFmtId="0" fontId="6" fillId="0" borderId="0"/>
    <xf numFmtId="0" fontId="137" fillId="0" borderId="0"/>
    <xf numFmtId="0" fontId="6" fillId="0" borderId="0"/>
    <xf numFmtId="0" fontId="4" fillId="0" borderId="0"/>
    <xf numFmtId="0" fontId="4" fillId="0" borderId="0"/>
    <xf numFmtId="0" fontId="40" fillId="24" borderId="0"/>
    <xf numFmtId="0" fontId="50" fillId="0" borderId="0"/>
    <xf numFmtId="0" fontId="82" fillId="0" borderId="14" applyNumberFormat="0" applyFill="0" applyAlignment="0" applyProtection="0"/>
    <xf numFmtId="165" fontId="79" fillId="0" borderId="0" applyFont="0" applyFill="0" applyBorder="0" applyAlignment="0" applyProtection="0"/>
    <xf numFmtId="164" fontId="7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70" fillId="0" borderId="0"/>
    <xf numFmtId="14" fontId="2" fillId="0" borderId="0">
      <alignment horizontal="center" wrapText="1"/>
      <protection locked="0"/>
    </xf>
    <xf numFmtId="14" fontId="2" fillId="0" borderId="0">
      <alignment horizontal="center" wrapText="1"/>
      <protection locked="0"/>
    </xf>
    <xf numFmtId="183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16" applyNumberFormat="0" applyBorder="0"/>
    <xf numFmtId="184" fontId="40" fillId="0" borderId="0" applyFill="0" applyBorder="0" applyAlignment="0"/>
    <xf numFmtId="180" fontId="40" fillId="0" borderId="0" applyFill="0" applyBorder="0" applyAlignment="0"/>
    <xf numFmtId="184" fontId="40" fillId="0" borderId="0" applyFill="0" applyBorder="0" applyAlignment="0"/>
    <xf numFmtId="185" fontId="40" fillId="0" borderId="0" applyFill="0" applyBorder="0" applyAlignment="0"/>
    <xf numFmtId="180" fontId="40" fillId="0" borderId="0" applyFill="0" applyBorder="0" applyAlignment="0"/>
    <xf numFmtId="0" fontId="84" fillId="0" borderId="0"/>
    <xf numFmtId="0" fontId="17" fillId="0" borderId="0" applyNumberFormat="0" applyFont="0" applyFill="0" applyBorder="0" applyAlignment="0" applyProtection="0">
      <alignment horizontal="left"/>
    </xf>
    <xf numFmtId="0" fontId="85" fillId="0" borderId="13">
      <alignment horizontal="center"/>
    </xf>
    <xf numFmtId="0" fontId="86" fillId="28" borderId="0" applyNumberFormat="0" applyFont="0" applyBorder="0" applyAlignment="0">
      <alignment horizontal="center"/>
    </xf>
    <xf numFmtId="14" fontId="87" fillId="0" borderId="0" applyNumberFormat="0" applyFill="0" applyBorder="0" applyAlignment="0" applyProtection="0">
      <alignment horizontal="left"/>
    </xf>
    <xf numFmtId="174" fontId="16" fillId="0" borderId="0" applyFont="0" applyFill="0" applyBorder="0" applyAlignment="0" applyProtection="0"/>
    <xf numFmtId="0" fontId="4" fillId="0" borderId="0" applyNumberFormat="0" applyFill="0" applyBorder="0" applyAlignment="0" applyProtection="0"/>
    <xf numFmtId="4" fontId="88" fillId="29" borderId="17" applyNumberFormat="0" applyProtection="0">
      <alignment vertical="center"/>
    </xf>
    <xf numFmtId="4" fontId="89" fillId="29" borderId="17" applyNumberFormat="0" applyProtection="0">
      <alignment vertical="center"/>
    </xf>
    <xf numFmtId="4" fontId="90" fillId="29" borderId="17" applyNumberFormat="0" applyProtection="0">
      <alignment horizontal="left" vertical="center" indent="1"/>
    </xf>
    <xf numFmtId="4" fontId="90" fillId="30" borderId="0" applyNumberFormat="0" applyProtection="0">
      <alignment horizontal="left" vertical="center" indent="1"/>
    </xf>
    <xf numFmtId="4" fontId="90" fillId="31" borderId="17" applyNumberFormat="0" applyProtection="0">
      <alignment horizontal="right" vertical="center"/>
    </xf>
    <xf numFmtId="4" fontId="90" fillId="32" borderId="17" applyNumberFormat="0" applyProtection="0">
      <alignment horizontal="right" vertical="center"/>
    </xf>
    <xf numFmtId="4" fontId="90" fillId="33" borderId="17" applyNumberFormat="0" applyProtection="0">
      <alignment horizontal="right" vertical="center"/>
    </xf>
    <xf numFmtId="4" fontId="90" fillId="34" borderId="17" applyNumberFormat="0" applyProtection="0">
      <alignment horizontal="right" vertical="center"/>
    </xf>
    <xf numFmtId="4" fontId="90" fillId="35" borderId="17" applyNumberFormat="0" applyProtection="0">
      <alignment horizontal="right" vertical="center"/>
    </xf>
    <xf numFmtId="4" fontId="90" fillId="36" borderId="17" applyNumberFormat="0" applyProtection="0">
      <alignment horizontal="right" vertical="center"/>
    </xf>
    <xf numFmtId="4" fontId="90" fillId="37" borderId="17" applyNumberFormat="0" applyProtection="0">
      <alignment horizontal="right" vertical="center"/>
    </xf>
    <xf numFmtId="4" fontId="90" fillId="38" borderId="17" applyNumberFormat="0" applyProtection="0">
      <alignment horizontal="right" vertical="center"/>
    </xf>
    <xf numFmtId="4" fontId="90" fillId="39" borderId="17" applyNumberFormat="0" applyProtection="0">
      <alignment horizontal="right" vertical="center"/>
    </xf>
    <xf numFmtId="4" fontId="88" fillId="40" borderId="18" applyNumberFormat="0" applyProtection="0">
      <alignment horizontal="left" vertical="center" indent="1"/>
    </xf>
    <xf numFmtId="4" fontId="88" fillId="41" borderId="0" applyNumberFormat="0" applyProtection="0">
      <alignment horizontal="left" vertical="center" indent="1"/>
    </xf>
    <xf numFmtId="4" fontId="88" fillId="30" borderId="0" applyNumberFormat="0" applyProtection="0">
      <alignment horizontal="left" vertical="center" indent="1"/>
    </xf>
    <xf numFmtId="4" fontId="90" fillId="41" borderId="17" applyNumberFormat="0" applyProtection="0">
      <alignment horizontal="right" vertical="center"/>
    </xf>
    <xf numFmtId="4" fontId="18" fillId="41" borderId="0" applyNumberFormat="0" applyProtection="0">
      <alignment horizontal="left" vertical="center" indent="1"/>
    </xf>
    <xf numFmtId="4" fontId="18" fillId="30" borderId="0" applyNumberFormat="0" applyProtection="0">
      <alignment horizontal="left" vertical="center" indent="1"/>
    </xf>
    <xf numFmtId="4" fontId="90" fillId="42" borderId="17" applyNumberFormat="0" applyProtection="0">
      <alignment vertical="center"/>
    </xf>
    <xf numFmtId="4" fontId="91" fillId="42" borderId="17" applyNumberFormat="0" applyProtection="0">
      <alignment vertical="center"/>
    </xf>
    <xf numFmtId="4" fontId="88" fillId="41" borderId="19" applyNumberFormat="0" applyProtection="0">
      <alignment horizontal="left" vertical="center" indent="1"/>
    </xf>
    <xf numFmtId="4" fontId="90" fillId="42" borderId="17" applyNumberFormat="0" applyProtection="0">
      <alignment horizontal="right" vertical="center"/>
    </xf>
    <xf numFmtId="4" fontId="91" fillId="42" borderId="17" applyNumberFormat="0" applyProtection="0">
      <alignment horizontal="right" vertical="center"/>
    </xf>
    <xf numFmtId="4" fontId="88" fillId="41" borderId="17" applyNumberFormat="0" applyProtection="0">
      <alignment horizontal="left" vertical="center" indent="1"/>
    </xf>
    <xf numFmtId="4" fontId="92" fillId="26" borderId="19" applyNumberFormat="0" applyProtection="0">
      <alignment horizontal="left" vertical="center" indent="1"/>
    </xf>
    <xf numFmtId="4" fontId="93" fillId="42" borderId="17" applyNumberFormat="0" applyProtection="0">
      <alignment horizontal="right" vertical="center"/>
    </xf>
    <xf numFmtId="0" fontId="86" fillId="1" borderId="12" applyNumberFormat="0" applyFont="0" applyAlignment="0">
      <alignment horizontal="center"/>
    </xf>
    <xf numFmtId="0" fontId="94" fillId="0" borderId="0" applyNumberFormat="0" applyFill="0" applyBorder="0" applyAlignment="0">
      <alignment horizontal="center"/>
    </xf>
    <xf numFmtId="0" fontId="95" fillId="0" borderId="20" applyNumberFormat="0" applyFill="0" applyBorder="0" applyAlignment="0" applyProtection="0"/>
    <xf numFmtId="0" fontId="4" fillId="0" borderId="21">
      <alignment horizontal="center"/>
    </xf>
    <xf numFmtId="17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9" fillId="0" borderId="0"/>
    <xf numFmtId="0" fontId="30" fillId="0" borderId="0" applyNumberFormat="0" applyFill="0" applyBorder="0" applyAlignment="0" applyProtection="0"/>
    <xf numFmtId="4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96" fillId="0" borderId="0"/>
    <xf numFmtId="0" fontId="69" fillId="0" borderId="0"/>
    <xf numFmtId="40" fontId="97" fillId="0" borderId="0" applyBorder="0">
      <alignment horizontal="right"/>
    </xf>
    <xf numFmtId="206" fontId="81" fillId="0" borderId="22">
      <alignment horizontal="right" vertical="center"/>
    </xf>
    <xf numFmtId="206" fontId="81" fillId="0" borderId="22">
      <alignment horizontal="right" vertical="center"/>
    </xf>
    <xf numFmtId="206" fontId="81" fillId="0" borderId="22">
      <alignment horizontal="right" vertical="center"/>
    </xf>
    <xf numFmtId="206" fontId="81" fillId="0" borderId="22">
      <alignment horizontal="right" vertical="center"/>
    </xf>
    <xf numFmtId="206" fontId="81" fillId="0" borderId="22">
      <alignment horizontal="right" vertical="center"/>
    </xf>
    <xf numFmtId="206" fontId="81" fillId="0" borderId="22">
      <alignment horizontal="right" vertical="center"/>
    </xf>
    <xf numFmtId="206" fontId="81" fillId="0" borderId="22">
      <alignment horizontal="right" vertical="center"/>
    </xf>
    <xf numFmtId="207" fontId="76" fillId="0" borderId="22">
      <alignment horizontal="right" vertical="center"/>
    </xf>
    <xf numFmtId="208" fontId="4" fillId="0" borderId="22">
      <alignment horizontal="right" vertical="center"/>
    </xf>
    <xf numFmtId="209" fontId="49" fillId="0" borderId="22">
      <alignment horizontal="right" vertical="center"/>
    </xf>
    <xf numFmtId="207" fontId="76" fillId="0" borderId="22">
      <alignment horizontal="right" vertical="center"/>
    </xf>
    <xf numFmtId="206" fontId="81" fillId="0" borderId="22">
      <alignment horizontal="right" vertical="center"/>
    </xf>
    <xf numFmtId="49" fontId="18" fillId="0" borderId="0" applyFill="0" applyBorder="0" applyAlignment="0"/>
    <xf numFmtId="210" fontId="7" fillId="0" borderId="0" applyFill="0" applyBorder="0" applyAlignment="0"/>
    <xf numFmtId="211" fontId="7" fillId="0" borderId="0" applyFill="0" applyBorder="0" applyAlignment="0"/>
    <xf numFmtId="212" fontId="81" fillId="0" borderId="22">
      <alignment horizontal="center"/>
    </xf>
    <xf numFmtId="212" fontId="81" fillId="0" borderId="22">
      <alignment horizontal="center"/>
    </xf>
    <xf numFmtId="0" fontId="8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3" fontId="102" fillId="0" borderId="23" applyNumberFormat="0" applyBorder="0" applyAlignment="0"/>
    <xf numFmtId="0" fontId="98" fillId="0" borderId="0" applyNumberFormat="0" applyFill="0" applyBorder="0" applyAlignment="0" applyProtection="0"/>
    <xf numFmtId="0" fontId="99" fillId="21" borderId="2" applyNumberFormat="0" applyAlignment="0" applyProtection="0"/>
    <xf numFmtId="0" fontId="100" fillId="0" borderId="24" applyNumberFormat="0" applyFill="0" applyAlignment="0" applyProtection="0"/>
    <xf numFmtId="0" fontId="101" fillId="5" borderId="0" applyNumberFormat="0" applyBorder="0" applyAlignment="0" applyProtection="0"/>
    <xf numFmtId="0" fontId="6" fillId="0" borderId="25" applyNumberFormat="0" applyFont="0" applyFill="0" applyAlignment="0" applyProtection="0"/>
    <xf numFmtId="0" fontId="103" fillId="27" borderId="0" applyNumberFormat="0" applyBorder="0" applyAlignment="0" applyProtection="0"/>
    <xf numFmtId="213" fontId="104" fillId="0" borderId="0" applyFont="0" applyFill="0" applyBorder="0" applyAlignment="0" applyProtection="0"/>
    <xf numFmtId="214" fontId="49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11" fontId="81" fillId="0" borderId="0"/>
    <xf numFmtId="211" fontId="81" fillId="0" borderId="0"/>
    <xf numFmtId="215" fontId="81" fillId="0" borderId="1"/>
    <xf numFmtId="215" fontId="81" fillId="0" borderId="1"/>
    <xf numFmtId="3" fontId="81" fillId="0" borderId="0" applyNumberFormat="0" applyBorder="0" applyAlignment="0" applyProtection="0">
      <alignment horizontal="centerContinuous"/>
      <protection locked="0"/>
    </xf>
    <xf numFmtId="3" fontId="107" fillId="0" borderId="0">
      <protection locked="0"/>
    </xf>
    <xf numFmtId="5" fontId="108" fillId="43" borderId="26">
      <alignment vertical="top"/>
    </xf>
    <xf numFmtId="0" fontId="110" fillId="44" borderId="1">
      <alignment horizontal="left" vertical="center"/>
    </xf>
    <xf numFmtId="6" fontId="111" fillId="45" borderId="26"/>
    <xf numFmtId="5" fontId="65" fillId="0" borderId="26">
      <alignment horizontal="left" vertical="top"/>
    </xf>
    <xf numFmtId="0" fontId="112" fillId="46" borderId="0">
      <alignment horizontal="left" vertical="center"/>
    </xf>
    <xf numFmtId="5" fontId="30" fillId="0" borderId="21">
      <alignment horizontal="left" vertical="top"/>
    </xf>
    <xf numFmtId="0" fontId="109" fillId="0" borderId="21">
      <alignment horizontal="left" vertical="center"/>
    </xf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42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113" fillId="4" borderId="0" applyNumberFormat="0" applyBorder="0" applyAlignment="0" applyProtection="0"/>
    <xf numFmtId="0" fontId="114" fillId="0" borderId="0" applyNumberFormat="0" applyFill="0" applyBorder="0" applyAlignment="0" applyProtection="0"/>
    <xf numFmtId="0" fontId="115" fillId="0" borderId="0" applyFont="0" applyFill="0" applyBorder="0" applyAlignment="0" applyProtection="0"/>
    <xf numFmtId="0" fontId="115" fillId="0" borderId="0" applyFont="0" applyFill="0" applyBorder="0" applyAlignment="0" applyProtection="0"/>
    <xf numFmtId="0" fontId="43" fillId="0" borderId="0">
      <alignment vertical="center"/>
    </xf>
    <xf numFmtId="40" fontId="116" fillId="0" borderId="0" applyFont="0" applyFill="0" applyBorder="0" applyAlignment="0" applyProtection="0"/>
    <xf numFmtId="38" fontId="116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116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118" fillId="0" borderId="0"/>
    <xf numFmtId="0" fontId="119" fillId="0" borderId="27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218" fontId="120" fillId="0" borderId="0" applyFont="0" applyFill="0" applyBorder="0" applyAlignment="0" applyProtection="0"/>
    <xf numFmtId="219" fontId="120" fillId="0" borderId="0" applyFont="0" applyFill="0" applyBorder="0" applyAlignment="0" applyProtection="0"/>
    <xf numFmtId="0" fontId="121" fillId="0" borderId="0"/>
    <xf numFmtId="0" fontId="68" fillId="0" borderId="0"/>
    <xf numFmtId="164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0" fillId="0" borderId="0"/>
    <xf numFmtId="220" fontId="45" fillId="0" borderId="0" applyFont="0" applyFill="0" applyBorder="0" applyAlignment="0" applyProtection="0"/>
    <xf numFmtId="6" fontId="13" fillId="0" borderId="0" applyFont="0" applyFill="0" applyBorder="0" applyAlignment="0" applyProtection="0"/>
    <xf numFmtId="184" fontId="45" fillId="0" borderId="0" applyFont="0" applyFill="0" applyBorder="0" applyAlignment="0" applyProtection="0"/>
    <xf numFmtId="165" fontId="17" fillId="0" borderId="0" applyNumberFormat="0" applyFont="0" applyFill="0" applyBorder="0" applyAlignment="0" applyProtection="0"/>
  </cellStyleXfs>
  <cellXfs count="80">
    <xf numFmtId="0" fontId="0" fillId="0" borderId="0" xfId="0"/>
    <xf numFmtId="0" fontId="123" fillId="0" borderId="0" xfId="0" applyFont="1"/>
    <xf numFmtId="0" fontId="123" fillId="0" borderId="0" xfId="0" applyFont="1" applyAlignment="1">
      <alignment horizontal="right"/>
    </xf>
    <xf numFmtId="0" fontId="124" fillId="0" borderId="0" xfId="0" applyFont="1"/>
    <xf numFmtId="0" fontId="125" fillId="0" borderId="0" xfId="0" applyFont="1"/>
    <xf numFmtId="168" fontId="125" fillId="0" borderId="0" xfId="0" applyNumberFormat="1" applyFont="1"/>
    <xf numFmtId="0" fontId="126" fillId="0" borderId="0" xfId="0" applyFont="1"/>
    <xf numFmtId="0" fontId="126" fillId="0" borderId="0" xfId="0" applyFont="1" applyAlignment="1">
      <alignment horizontal="right"/>
    </xf>
    <xf numFmtId="0" fontId="126" fillId="47" borderId="0" xfId="0" applyFont="1" applyFill="1"/>
    <xf numFmtId="0" fontId="123" fillId="47" borderId="0" xfId="0" applyFont="1" applyFill="1"/>
    <xf numFmtId="168" fontId="125" fillId="47" borderId="0" xfId="0" applyNumberFormat="1" applyFont="1" applyFill="1"/>
    <xf numFmtId="0" fontId="126" fillId="0" borderId="0" xfId="0" applyFont="1" applyAlignment="1">
      <alignment wrapText="1"/>
    </xf>
    <xf numFmtId="0" fontId="127" fillId="0" borderId="0" xfId="0" applyFont="1" applyAlignment="1">
      <alignment wrapText="1"/>
    </xf>
    <xf numFmtId="168" fontId="127" fillId="47" borderId="28" xfId="0" applyNumberFormat="1" applyFont="1" applyFill="1" applyBorder="1"/>
    <xf numFmtId="0" fontId="128" fillId="0" borderId="0" xfId="0" applyFont="1"/>
    <xf numFmtId="0" fontId="127" fillId="0" borderId="28" xfId="0" applyFont="1" applyBorder="1" applyAlignment="1">
      <alignment wrapText="1"/>
    </xf>
    <xf numFmtId="0" fontId="127" fillId="0" borderId="28" xfId="0" applyFont="1" applyBorder="1" applyAlignment="1">
      <alignment horizontal="left" vertical="center" wrapText="1"/>
    </xf>
    <xf numFmtId="3" fontId="127" fillId="0" borderId="28" xfId="0" applyNumberFormat="1" applyFont="1" applyBorder="1"/>
    <xf numFmtId="168" fontId="127" fillId="0" borderId="28" xfId="0" applyNumberFormat="1" applyFont="1" applyBorder="1"/>
    <xf numFmtId="9" fontId="127" fillId="47" borderId="28" xfId="0" applyNumberFormat="1" applyFont="1" applyFill="1" applyBorder="1"/>
    <xf numFmtId="0" fontId="127" fillId="0" borderId="28" xfId="0" applyFont="1" applyBorder="1"/>
    <xf numFmtId="169" fontId="127" fillId="0" borderId="28" xfId="0" applyNumberFormat="1" applyFont="1" applyBorder="1"/>
    <xf numFmtId="0" fontId="127" fillId="0" borderId="28" xfId="0" applyFont="1" applyBorder="1" applyAlignment="1">
      <alignment horizontal="center" wrapText="1"/>
    </xf>
    <xf numFmtId="0" fontId="129" fillId="47" borderId="29" xfId="0" applyFont="1" applyFill="1" applyBorder="1" applyAlignment="1">
      <alignment vertical="center" wrapText="1"/>
    </xf>
    <xf numFmtId="0" fontId="129" fillId="0" borderId="29" xfId="0" applyFont="1" applyBorder="1" applyAlignment="1">
      <alignment horizontal="center" vertical="center" wrapText="1"/>
    </xf>
    <xf numFmtId="0" fontId="129" fillId="0" borderId="26" xfId="0" applyFont="1" applyBorder="1" applyAlignment="1">
      <alignment horizontal="center" vertical="center" wrapText="1"/>
    </xf>
    <xf numFmtId="0" fontId="129" fillId="47" borderId="0" xfId="0" applyFont="1" applyFill="1" applyBorder="1" applyAlignment="1">
      <alignment horizontal="center" vertical="center" wrapText="1"/>
    </xf>
    <xf numFmtId="0" fontId="129" fillId="47" borderId="0" xfId="0" applyFont="1" applyFill="1" applyBorder="1" applyAlignment="1">
      <alignment vertical="center" wrapText="1"/>
    </xf>
    <xf numFmtId="0" fontId="129" fillId="47" borderId="30" xfId="0" applyFont="1" applyFill="1" applyBorder="1" applyAlignment="1">
      <alignment vertical="center" wrapText="1"/>
    </xf>
    <xf numFmtId="0" fontId="129" fillId="0" borderId="23" xfId="0" applyFont="1" applyBorder="1" applyAlignment="1">
      <alignment horizontal="center" vertical="center"/>
    </xf>
    <xf numFmtId="0" fontId="129" fillId="0" borderId="15" xfId="0" applyFont="1" applyBorder="1" applyAlignment="1">
      <alignment horizontal="center" vertical="center" wrapText="1"/>
    </xf>
    <xf numFmtId="4" fontId="129" fillId="0" borderId="15" xfId="0" applyNumberFormat="1" applyFont="1" applyBorder="1" applyAlignment="1">
      <alignment horizontal="right" vertical="center" wrapText="1"/>
    </xf>
    <xf numFmtId="0" fontId="129" fillId="47" borderId="15" xfId="0" applyFont="1" applyFill="1" applyBorder="1" applyAlignment="1">
      <alignment horizontal="center" vertical="center" wrapText="1"/>
    </xf>
    <xf numFmtId="0" fontId="129" fillId="47" borderId="15" xfId="0" applyFont="1" applyFill="1" applyBorder="1" applyAlignment="1">
      <alignment vertical="center" wrapText="1"/>
    </xf>
    <xf numFmtId="0" fontId="129" fillId="0" borderId="15" xfId="0" applyFont="1" applyBorder="1" applyAlignment="1">
      <alignment horizontal="center" vertical="center"/>
    </xf>
    <xf numFmtId="0" fontId="129" fillId="0" borderId="28" xfId="0" applyFont="1" applyBorder="1" applyAlignment="1">
      <alignment horizontal="center" wrapText="1"/>
    </xf>
    <xf numFmtId="0" fontId="129" fillId="0" borderId="28" xfId="0" applyFont="1" applyBorder="1" applyAlignment="1">
      <alignment horizontal="left" vertical="center" wrapText="1"/>
    </xf>
    <xf numFmtId="3" fontId="129" fillId="0" borderId="28" xfId="0" applyNumberFormat="1" applyFont="1" applyBorder="1"/>
    <xf numFmtId="168" fontId="129" fillId="0" borderId="28" xfId="0" applyNumberFormat="1" applyFont="1" applyBorder="1"/>
    <xf numFmtId="168" fontId="129" fillId="47" borderId="28" xfId="0" applyNumberFormat="1" applyFont="1" applyFill="1" applyBorder="1"/>
    <xf numFmtId="9" fontId="129" fillId="47" borderId="28" xfId="0" applyNumberFormat="1" applyFont="1" applyFill="1" applyBorder="1"/>
    <xf numFmtId="0" fontId="129" fillId="0" borderId="28" xfId="0" applyFont="1" applyBorder="1"/>
    <xf numFmtId="0" fontId="129" fillId="0" borderId="28" xfId="0" applyFont="1" applyBorder="1" applyAlignment="1">
      <alignment horizontal="center"/>
    </xf>
    <xf numFmtId="4" fontId="129" fillId="0" borderId="28" xfId="0" applyNumberFormat="1" applyFont="1" applyBorder="1"/>
    <xf numFmtId="0" fontId="127" fillId="0" borderId="28" xfId="0" applyFont="1" applyBorder="1" applyAlignment="1">
      <alignment horizontal="center"/>
    </xf>
    <xf numFmtId="4" fontId="127" fillId="0" borderId="28" xfId="0" applyNumberFormat="1" applyFont="1" applyBorder="1"/>
    <xf numFmtId="10" fontId="127" fillId="0" borderId="28" xfId="0" applyNumberFormat="1" applyFont="1" applyBorder="1"/>
    <xf numFmtId="0" fontId="129" fillId="0" borderId="28" xfId="0" applyNumberFormat="1" applyFont="1" applyBorder="1"/>
    <xf numFmtId="0" fontId="129" fillId="0" borderId="28" xfId="0" applyFont="1" applyBorder="1" applyAlignment="1">
      <alignment wrapText="1"/>
    </xf>
    <xf numFmtId="0" fontId="130" fillId="0" borderId="28" xfId="0" applyFont="1" applyBorder="1" applyAlignment="1">
      <alignment horizontal="center"/>
    </xf>
    <xf numFmtId="0" fontId="130" fillId="0" borderId="28" xfId="0" applyFont="1" applyBorder="1" applyAlignment="1">
      <alignment wrapText="1"/>
    </xf>
    <xf numFmtId="3" fontId="130" fillId="0" borderId="28" xfId="0" applyNumberFormat="1" applyFont="1" applyBorder="1"/>
    <xf numFmtId="4" fontId="130" fillId="0" borderId="28" xfId="0" applyNumberFormat="1" applyFont="1" applyBorder="1"/>
    <xf numFmtId="168" fontId="130" fillId="0" borderId="28" xfId="0" applyNumberFormat="1" applyFont="1" applyBorder="1"/>
    <xf numFmtId="168" fontId="130" fillId="47" borderId="28" xfId="0" applyNumberFormat="1" applyFont="1" applyFill="1" applyBorder="1"/>
    <xf numFmtId="0" fontId="130" fillId="0" borderId="28" xfId="0" applyFont="1" applyBorder="1"/>
    <xf numFmtId="9" fontId="130" fillId="47" borderId="28" xfId="0" applyNumberFormat="1" applyFont="1" applyFill="1" applyBorder="1"/>
    <xf numFmtId="0" fontId="131" fillId="0" borderId="28" xfId="0" applyFont="1" applyBorder="1" applyAlignment="1">
      <alignment horizontal="center"/>
    </xf>
    <xf numFmtId="9" fontId="127" fillId="0" borderId="28" xfId="0" applyNumberFormat="1" applyFont="1" applyBorder="1"/>
    <xf numFmtId="3" fontId="129" fillId="47" borderId="28" xfId="0" applyNumberFormat="1" applyFont="1" applyFill="1" applyBorder="1"/>
    <xf numFmtId="0" fontId="127" fillId="0" borderId="31" xfId="0" applyFont="1" applyBorder="1" applyAlignment="1">
      <alignment horizontal="center"/>
    </xf>
    <xf numFmtId="0" fontId="127" fillId="0" borderId="31" xfId="0" applyFont="1" applyBorder="1" applyAlignment="1">
      <alignment wrapText="1"/>
    </xf>
    <xf numFmtId="3" fontId="127" fillId="0" borderId="31" xfId="0" applyNumberFormat="1" applyFont="1" applyBorder="1"/>
    <xf numFmtId="168" fontId="127" fillId="0" borderId="31" xfId="0" applyNumberFormat="1" applyFont="1" applyBorder="1"/>
    <xf numFmtId="0" fontId="127" fillId="0" borderId="31" xfId="0" applyFont="1" applyBorder="1"/>
    <xf numFmtId="0" fontId="129" fillId="0" borderId="15" xfId="0" applyFont="1" applyBorder="1" applyAlignment="1">
      <alignment horizontal="justify" vertical="center" wrapText="1"/>
    </xf>
    <xf numFmtId="9" fontId="127" fillId="0" borderId="31" xfId="0" applyNumberFormat="1" applyFont="1" applyBorder="1"/>
    <xf numFmtId="0" fontId="129" fillId="0" borderId="28" xfId="0" applyFont="1" applyBorder="1" applyAlignment="1">
      <alignment wrapText="1" readingOrder="1"/>
    </xf>
    <xf numFmtId="1" fontId="129" fillId="0" borderId="28" xfId="0" applyNumberFormat="1" applyFont="1" applyBorder="1" applyAlignment="1">
      <alignment vertical="center" wrapText="1" readingOrder="1"/>
    </xf>
    <xf numFmtId="0" fontId="129" fillId="0" borderId="15" xfId="0" applyFont="1" applyBorder="1" applyAlignment="1">
      <alignment horizontal="center" vertical="center"/>
    </xf>
    <xf numFmtId="0" fontId="129" fillId="0" borderId="31" xfId="0" applyFont="1" applyBorder="1" applyAlignment="1">
      <alignment horizontal="center" vertical="center"/>
    </xf>
    <xf numFmtId="0" fontId="129" fillId="0" borderId="26" xfId="0" applyFont="1" applyBorder="1" applyAlignment="1">
      <alignment horizontal="center" vertical="center" wrapText="1"/>
    </xf>
    <xf numFmtId="0" fontId="129" fillId="0" borderId="21" xfId="0" applyFont="1" applyBorder="1" applyAlignment="1">
      <alignment horizontal="center" vertical="center" wrapText="1"/>
    </xf>
    <xf numFmtId="0" fontId="129" fillId="0" borderId="12" xfId="0" applyFont="1" applyBorder="1" applyAlignment="1">
      <alignment horizontal="center" vertical="center"/>
    </xf>
    <xf numFmtId="0" fontId="129" fillId="0" borderId="32" xfId="0" applyFont="1" applyBorder="1" applyAlignment="1">
      <alignment horizontal="center" vertical="center"/>
    </xf>
    <xf numFmtId="0" fontId="124" fillId="0" borderId="0" xfId="0" applyFont="1" applyAlignment="1">
      <alignment horizontal="center"/>
    </xf>
    <xf numFmtId="0" fontId="132" fillId="0" borderId="0" xfId="0" applyFont="1" applyAlignment="1">
      <alignment horizontal="center"/>
    </xf>
    <xf numFmtId="0" fontId="129" fillId="0" borderId="26" xfId="0" applyFont="1" applyBorder="1" applyAlignment="1">
      <alignment horizontal="center" vertical="center"/>
    </xf>
    <xf numFmtId="0" fontId="129" fillId="0" borderId="21" xfId="0" applyFont="1" applyBorder="1" applyAlignment="1">
      <alignment horizontal="center" vertical="center"/>
    </xf>
    <xf numFmtId="0" fontId="129" fillId="47" borderId="33" xfId="0" applyFont="1" applyFill="1" applyBorder="1" applyAlignment="1">
      <alignment horizontal="center" vertical="center" wrapText="1"/>
    </xf>
  </cellXfs>
  <cellStyles count="501">
    <cellStyle name="_x0001_" xfId="1"/>
    <cellStyle name="          _x000d__x000a_shell=progman.exe_x000d__x000a_m" xfId="2"/>
    <cellStyle name="_x000d__x000a_JournalTemplate=C:\COMFO\CTALK\JOURSTD.TPL_x000d__x000a_LbStateAddress=3 3 0 251 1 89 2 311_x000d__x000a_LbStateJou" xfId="3"/>
    <cellStyle name="_x000d__x000a_JournalTemplate=C:\COMFO\CTALK\JOURSTD.TPL_x000d__x000a_LbStateAddress=3 3 0 251 1 89 2 311_x000d__x000a_LbStateJou 2" xfId="4"/>
    <cellStyle name="_x000d__x000a_JournalTemplate=C:\COMFO\CTALK\JOURSTD.TPL_x000d__x000a_LbStateAddress=3 3 0 251 1 89 2 311_x000d__x000a_LbStateJou 2 2" xfId="5"/>
    <cellStyle name="_x000d__x000a_JournalTemplate=C:\COMFO\CTALK\JOURSTD.TPL_x000d__x000a_LbStateAddress=3 3 0 251 1 89 2 311_x000d__x000a_LbStateJou 3" xfId="6"/>
    <cellStyle name="_x000d__x000a_JournalTemplate=C:\COMFO\CTALK\JOURSTD.TPL_x000d__x000a_LbStateAddress=3 3 0 251 1 89 2 311_x000d__x000a_LbStateJou 4" xfId="7"/>
    <cellStyle name="_x000d__x000a_JournalTemplate=C:\COMFO\CTALK\JOURSTD.TPL_x000d__x000a_LbStateAddress=3 3 0 251 1 89 2 311_x000d__x000a_LbStateJou 5" xfId="8"/>
    <cellStyle name="#,##0" xfId="9"/>
    <cellStyle name="??" xfId="10"/>
    <cellStyle name="?? [0.00]_ Att. 1- Cover" xfId="11"/>
    <cellStyle name="?? [0]" xfId="12"/>
    <cellStyle name="?_x001d_??%U©÷u&amp;H©÷9_x0008_? s_x000a__x0007__x0001__x0001_" xfId="13"/>
    <cellStyle name="?_x001d_??%U©÷u&amp;H©÷9_x0008_?_x0009_s_x000a__x0007__x0001__x0001_" xfId="14"/>
    <cellStyle name="???? [0.00]_PRODUCT DETAIL Q1" xfId="15"/>
    <cellStyle name="????_PRODUCT DETAIL Q1" xfId="16"/>
    <cellStyle name="???[0]_?? DI" xfId="17"/>
    <cellStyle name="???_?? DI" xfId="18"/>
    <cellStyle name="??[0]_BRE" xfId="19"/>
    <cellStyle name="??_ ??? ???? " xfId="20"/>
    <cellStyle name="??A? [0]_ÿÿÿÿÿÿ_1_¢¬???¢â? " xfId="21"/>
    <cellStyle name="??A?_ÿÿÿÿÿÿ_1_¢¬???¢â? " xfId="22"/>
    <cellStyle name="?¡±¢¥?_?¨ù??¢´¢¥_¢¬???¢â? " xfId="23"/>
    <cellStyle name="?ðÇ%U?&amp;H?_x0008_?s_x000a__x0007__x0001__x0001_" xfId="24"/>
    <cellStyle name="_130307 So sanh thuc hien 2012 - du toan 2012 moi (pan khac)" xfId="25"/>
    <cellStyle name="_130313 Mau  bieu bao cao nguon luc cua dia phuong sua" xfId="26"/>
    <cellStyle name="_130818 Tong hop Danh gia thu 2013" xfId="27"/>
    <cellStyle name="_130818 Tong hop Danh gia thu 2013_140921 bu giam thu ND 209" xfId="28"/>
    <cellStyle name="_130818 Tong hop Danh gia thu 2013_140921 bu giam thu ND 209_Phu luc so 5 - sua ngay 04-01" xfId="29"/>
    <cellStyle name="_Bang Chi tieu (2)" xfId="30"/>
    <cellStyle name="_DG 2012-DT2013 - Theo sac thue -sua" xfId="31"/>
    <cellStyle name="_DG 2012-DT2013 - Theo sac thue -sua_27-8Tong hop PA uoc 2012-DT 2013 -PA 420.000 ty-490.000 ty chuyen doi" xfId="32"/>
    <cellStyle name="_Huong CHI tieu Nhiem vu CTMTQG 2014(1)" xfId="33"/>
    <cellStyle name="_KH.DTC.gd2016-2020 tinh (T2-2015)" xfId="34"/>
    <cellStyle name="_KT (2)" xfId="35"/>
    <cellStyle name="_KT (2)_1" xfId="36"/>
    <cellStyle name="_KT (2)_2" xfId="37"/>
    <cellStyle name="_KT (2)_2_TG-TH" xfId="38"/>
    <cellStyle name="_KT (2)_3" xfId="39"/>
    <cellStyle name="_KT (2)_3_TG-TH" xfId="40"/>
    <cellStyle name="_KT (2)_4" xfId="41"/>
    <cellStyle name="_KT (2)_4_TG-TH" xfId="42"/>
    <cellStyle name="_KT (2)_5" xfId="43"/>
    <cellStyle name="_KT (2)_TG-TH" xfId="44"/>
    <cellStyle name="_KT_TG" xfId="45"/>
    <cellStyle name="_KT_TG_1" xfId="46"/>
    <cellStyle name="_KT_TG_2" xfId="47"/>
    <cellStyle name="_KT_TG_3" xfId="48"/>
    <cellStyle name="_KT_TG_4" xfId="49"/>
    <cellStyle name="_Phu luc kem BC gui VP Bo (18.2)" xfId="50"/>
    <cellStyle name="_TG-TH" xfId="51"/>
    <cellStyle name="_TG-TH_1" xfId="52"/>
    <cellStyle name="_TG-TH_2" xfId="53"/>
    <cellStyle name="_TG-TH_3" xfId="54"/>
    <cellStyle name="_TG-TH_4" xfId="55"/>
    <cellStyle name="~1" xfId="56"/>
    <cellStyle name="•W€_STDFOR" xfId="57"/>
    <cellStyle name="•W_MARINE" xfId="58"/>
    <cellStyle name="W_STDFOR" xfId="59"/>
    <cellStyle name="0" xfId="60"/>
    <cellStyle name="0.0" xfId="61"/>
    <cellStyle name="0.00" xfId="62"/>
    <cellStyle name="1" xfId="63"/>
    <cellStyle name="1_2-Ha GiangBB2011-V1" xfId="64"/>
    <cellStyle name="1_50-BB Vung tau 2011" xfId="65"/>
    <cellStyle name="1_52-Long An2011.BB-V1" xfId="66"/>
    <cellStyle name="1_bieu 1" xfId="67"/>
    <cellStyle name="1_bieu 2" xfId="68"/>
    <cellStyle name="1_bieu 4" xfId="69"/>
    <cellStyle name="¹éºÐÀ²_±âÅ¸" xfId="70"/>
    <cellStyle name="2" xfId="71"/>
    <cellStyle name="20" xfId="72"/>
    <cellStyle name="20% - Nhấn1" xfId="73"/>
    <cellStyle name="20% - Nhấn2" xfId="74"/>
    <cellStyle name="20% - Nhấn3" xfId="75"/>
    <cellStyle name="20% - Nhấn4" xfId="76"/>
    <cellStyle name="20% - Nhấn5" xfId="77"/>
    <cellStyle name="20% - Nhấn6" xfId="78"/>
    <cellStyle name="3" xfId="79"/>
    <cellStyle name="4" xfId="80"/>
    <cellStyle name="40% - Nhấn1" xfId="81"/>
    <cellStyle name="40% - Nhấn2" xfId="82"/>
    <cellStyle name="40% - Nhấn3" xfId="83"/>
    <cellStyle name="40% - Nhấn4" xfId="84"/>
    <cellStyle name="40% - Nhấn5" xfId="85"/>
    <cellStyle name="40% - Nhấn6" xfId="86"/>
    <cellStyle name="6" xfId="87"/>
    <cellStyle name="60% - Nhấn1" xfId="88"/>
    <cellStyle name="60% - Nhấn2" xfId="89"/>
    <cellStyle name="60% - Nhấn3" xfId="90"/>
    <cellStyle name="60% - Nhấn4" xfId="91"/>
    <cellStyle name="60% - Nhấn5" xfId="92"/>
    <cellStyle name="60% - Nhấn6" xfId="93"/>
    <cellStyle name="ÅëÈ­ [0]_¿ì¹°Åë" xfId="94"/>
    <cellStyle name="AeE­ [0]_INQUIRY ¿?¾÷AßAø " xfId="95"/>
    <cellStyle name="ÅëÈ­ [0]_laroux" xfId="96"/>
    <cellStyle name="ÅëÈ­_¿ì¹°Åë" xfId="97"/>
    <cellStyle name="AeE­_INQUIRY ¿?¾÷AßAø " xfId="98"/>
    <cellStyle name="ÅëÈ­_laroux" xfId="99"/>
    <cellStyle name="args.style" xfId="100"/>
    <cellStyle name="args.style 2" xfId="101"/>
    <cellStyle name="ÄÞ¸¶ [0]_¿ì¹°Åë" xfId="102"/>
    <cellStyle name="AÞ¸¶ [0]_INQUIRY ¿?¾÷AßAø " xfId="103"/>
    <cellStyle name="ÄÞ¸¶ [0]_L601CPT" xfId="104"/>
    <cellStyle name="ÄÞ¸¶_¿ì¹°Åë" xfId="105"/>
    <cellStyle name="AÞ¸¶_INQUIRY ¿?¾÷AßAø " xfId="106"/>
    <cellStyle name="ÄÞ¸¶_L601CPT" xfId="107"/>
    <cellStyle name="AutoFormat Options" xfId="108"/>
    <cellStyle name="Body" xfId="109"/>
    <cellStyle name="C?AØ_¿?¾÷CoE² " xfId="110"/>
    <cellStyle name="Ç¥ÁØ_#2(M17)_1" xfId="111"/>
    <cellStyle name="C￥AØ_¿μ¾÷CoE² " xfId="112"/>
    <cellStyle name="Ç¥ÁØ_±³°¢¼ö·®" xfId="113"/>
    <cellStyle name="C￥AØ_≫c¾÷ºIº° AN°e " xfId="114"/>
    <cellStyle name="Calc Currency (0)" xfId="115"/>
    <cellStyle name="Calc Currency (2)" xfId="116"/>
    <cellStyle name="Calc Percent (0)" xfId="117"/>
    <cellStyle name="Calc Percent (1)" xfId="118"/>
    <cellStyle name="Calc Percent (2)" xfId="119"/>
    <cellStyle name="Calc Units (0)" xfId="120"/>
    <cellStyle name="Calc Units (1)" xfId="121"/>
    <cellStyle name="Calc Units (2)" xfId="122"/>
    <cellStyle name="category" xfId="123"/>
    <cellStyle name="Chi phÝ kh¸c_Book1" xfId="124"/>
    <cellStyle name="Comma  - Style1" xfId="125"/>
    <cellStyle name="Comma  - Style2" xfId="126"/>
    <cellStyle name="Comma  - Style3" xfId="127"/>
    <cellStyle name="Comma  - Style4" xfId="128"/>
    <cellStyle name="Comma  - Style5" xfId="129"/>
    <cellStyle name="Comma  - Style6" xfId="130"/>
    <cellStyle name="Comma  - Style7" xfId="131"/>
    <cellStyle name="Comma  - Style8" xfId="132"/>
    <cellStyle name="Comma [0] 12" xfId="133"/>
    <cellStyle name="Comma [0] 2" xfId="134"/>
    <cellStyle name="Comma [00]" xfId="135"/>
    <cellStyle name="Comma 10" xfId="136"/>
    <cellStyle name="Comma 10 10" xfId="137"/>
    <cellStyle name="Comma 10 10 2" xfId="138"/>
    <cellStyle name="Comma 10 2" xfId="139"/>
    <cellStyle name="Comma 10 3" xfId="140"/>
    <cellStyle name="Comma 11" xfId="141"/>
    <cellStyle name="Comma 12" xfId="142"/>
    <cellStyle name="Comma 13" xfId="143"/>
    <cellStyle name="Comma 14" xfId="144"/>
    <cellStyle name="Comma 15" xfId="145"/>
    <cellStyle name="Comma 2" xfId="146"/>
    <cellStyle name="Comma 2 2" xfId="147"/>
    <cellStyle name="Comma 2 28" xfId="148"/>
    <cellStyle name="Comma 2_bieu 1" xfId="149"/>
    <cellStyle name="Comma 28" xfId="150"/>
    <cellStyle name="Comma 3" xfId="151"/>
    <cellStyle name="Comma 3 2" xfId="152"/>
    <cellStyle name="Comma 30" xfId="153"/>
    <cellStyle name="Comma 30 2" xfId="154"/>
    <cellStyle name="Comma 4" xfId="155"/>
    <cellStyle name="Comma 4 2 2" xfId="156"/>
    <cellStyle name="Comma 4 20" xfId="157"/>
    <cellStyle name="Comma 47" xfId="158"/>
    <cellStyle name="Comma 48" xfId="159"/>
    <cellStyle name="Comma 5" xfId="160"/>
    <cellStyle name="Comma 5 2" xfId="161"/>
    <cellStyle name="Comma 5 3" xfId="162"/>
    <cellStyle name="Comma 6" xfId="163"/>
    <cellStyle name="Comma 7" xfId="164"/>
    <cellStyle name="Comma 8" xfId="165"/>
    <cellStyle name="Comma 9" xfId="166"/>
    <cellStyle name="comma zerodec" xfId="167"/>
    <cellStyle name="Comma0" xfId="168"/>
    <cellStyle name="Copied" xfId="169"/>
    <cellStyle name="Currency [00]" xfId="170"/>
    <cellStyle name="Currency0" xfId="171"/>
    <cellStyle name="Currency0 2" xfId="172"/>
    <cellStyle name="Currency1" xfId="173"/>
    <cellStyle name="D1" xfId="174"/>
    <cellStyle name="Date" xfId="175"/>
    <cellStyle name="Date Short" xfId="176"/>
    <cellStyle name="Đầu ra" xfId="177"/>
    <cellStyle name="Đầu vào" xfId="178"/>
    <cellStyle name="Dấu_phảy 2" xfId="179"/>
    <cellStyle name="Đề mục 1" xfId="180"/>
    <cellStyle name="Đề mục 2" xfId="181"/>
    <cellStyle name="Đề mục 3" xfId="182"/>
    <cellStyle name="Đề mục 4" xfId="183"/>
    <cellStyle name="Dezimal [0]_NEGS" xfId="184"/>
    <cellStyle name="Dezimal_NEGS" xfId="185"/>
    <cellStyle name="Dollar (zero dec)" xfId="186"/>
    <cellStyle name="Dziesi?tny [0]_Invoices2001Slovakia" xfId="187"/>
    <cellStyle name="Dziesi?tny_Invoices2001Slovakia" xfId="188"/>
    <cellStyle name="Dziesietny [0]_Invoices2001Slovakia" xfId="189"/>
    <cellStyle name="Dziesiętny [0]_Invoices2001Slovakia" xfId="190"/>
    <cellStyle name="Dziesietny [0]_Invoices2001Slovakia_Book1" xfId="191"/>
    <cellStyle name="Dziesiętny [0]_Invoices2001Slovakia_Book1" xfId="192"/>
    <cellStyle name="Dziesietny [0]_Invoices2001Slovakia_Book1_Tong hop Cac tuyen(9-1-06)" xfId="193"/>
    <cellStyle name="Dziesiętny [0]_Invoices2001Slovakia_Book1_Tong hop Cac tuyen(9-1-06)" xfId="194"/>
    <cellStyle name="Dziesietny [0]_Invoices2001Slovakia_KL K.C mat duong" xfId="195"/>
    <cellStyle name="Dziesiętny [0]_Invoices2001Slovakia_Nhalamviec VTC(25-1-05)" xfId="196"/>
    <cellStyle name="Dziesietny [0]_Invoices2001Slovakia_TDT KHANH HOA" xfId="197"/>
    <cellStyle name="Dziesiętny [0]_Invoices2001Slovakia_TDT KHANH HOA" xfId="198"/>
    <cellStyle name="Dziesietny [0]_Invoices2001Slovakia_TDT KHANH HOA_Tong hop Cac tuyen(9-1-06)" xfId="199"/>
    <cellStyle name="Dziesiętny [0]_Invoices2001Slovakia_TDT KHANH HOA_Tong hop Cac tuyen(9-1-06)" xfId="200"/>
    <cellStyle name="Dziesietny [0]_Invoices2001Slovakia_TDT quangngai" xfId="201"/>
    <cellStyle name="Dziesiętny [0]_Invoices2001Slovakia_TDT quangngai" xfId="202"/>
    <cellStyle name="Dziesietny [0]_Invoices2001Slovakia_Tong hop Cac tuyen(9-1-06)" xfId="203"/>
    <cellStyle name="Dziesietny_Invoices2001Slovakia" xfId="204"/>
    <cellStyle name="Dziesiętny_Invoices2001Slovakia" xfId="205"/>
    <cellStyle name="Dziesietny_Invoices2001Slovakia_Book1" xfId="206"/>
    <cellStyle name="Dziesiętny_Invoices2001Slovakia_Book1" xfId="207"/>
    <cellStyle name="Dziesietny_Invoices2001Slovakia_Book1_Tong hop Cac tuyen(9-1-06)" xfId="208"/>
    <cellStyle name="Dziesiętny_Invoices2001Slovakia_Book1_Tong hop Cac tuyen(9-1-06)" xfId="209"/>
    <cellStyle name="Dziesietny_Invoices2001Slovakia_KL K.C mat duong" xfId="210"/>
    <cellStyle name="Dziesiętny_Invoices2001Slovakia_Nhalamviec VTC(25-1-05)" xfId="211"/>
    <cellStyle name="Dziesietny_Invoices2001Slovakia_TDT KHANH HOA" xfId="212"/>
    <cellStyle name="Dziesiętny_Invoices2001Slovakia_TDT KHANH HOA" xfId="213"/>
    <cellStyle name="Dziesietny_Invoices2001Slovakia_TDT KHANH HOA_Tong hop Cac tuyen(9-1-06)" xfId="214"/>
    <cellStyle name="Dziesiętny_Invoices2001Slovakia_TDT KHANH HOA_Tong hop Cac tuyen(9-1-06)" xfId="215"/>
    <cellStyle name="Dziesietny_Invoices2001Slovakia_TDT quangngai" xfId="216"/>
    <cellStyle name="Dziesiętny_Invoices2001Slovakia_TDT quangngai" xfId="217"/>
    <cellStyle name="Dziesietny_Invoices2001Slovakia_Tong hop Cac tuyen(9-1-06)" xfId="218"/>
    <cellStyle name="e" xfId="219"/>
    <cellStyle name="Enter Currency (0)" xfId="220"/>
    <cellStyle name="Enter Currency (2)" xfId="221"/>
    <cellStyle name="Enter Units (0)" xfId="222"/>
    <cellStyle name="Enter Units (1)" xfId="223"/>
    <cellStyle name="Enter Units (2)" xfId="224"/>
    <cellStyle name="Entered" xfId="225"/>
    <cellStyle name="Euro" xfId="226"/>
    <cellStyle name="f" xfId="227"/>
    <cellStyle name="Fixed" xfId="228"/>
    <cellStyle name="Ghi chú" xfId="229"/>
    <cellStyle name="Grey" xfId="230"/>
    <cellStyle name="hai" xfId="231"/>
    <cellStyle name="Head 1" xfId="232"/>
    <cellStyle name="HEADER" xfId="233"/>
    <cellStyle name="Header1" xfId="234"/>
    <cellStyle name="Header2" xfId="235"/>
    <cellStyle name="Heading 1 2" xfId="236"/>
    <cellStyle name="Heading 2 2" xfId="237"/>
    <cellStyle name="HEADING1" xfId="238"/>
    <cellStyle name="HEADING2" xfId="239"/>
    <cellStyle name="HEADINGS" xfId="240"/>
    <cellStyle name="HEADINGSTOP" xfId="241"/>
    <cellStyle name="headoption" xfId="242"/>
    <cellStyle name="Hoa-Scholl" xfId="243"/>
    <cellStyle name="i·0" xfId="244"/>
    <cellStyle name="Input [yellow]" xfId="245"/>
    <cellStyle name="khanh" xfId="246"/>
    <cellStyle name="Kiểm tra Ô" xfId="247"/>
    <cellStyle name="Ledger 17 x 11 in" xfId="248"/>
    <cellStyle name="Ledger 17 x 11 in 2" xfId="249"/>
    <cellStyle name="Ledger 17 x 11 in 3" xfId="250"/>
    <cellStyle name="Ledger 17 x 11 in_bieu 1" xfId="251"/>
    <cellStyle name="Link Currency (0)" xfId="252"/>
    <cellStyle name="Link Currency (2)" xfId="253"/>
    <cellStyle name="Link Units (0)" xfId="254"/>
    <cellStyle name="Link Units (1)" xfId="255"/>
    <cellStyle name="Link Units (2)" xfId="256"/>
    <cellStyle name="Migliaia (0)_CALPREZZ" xfId="257"/>
    <cellStyle name="Migliaia_ PESO ELETTR." xfId="258"/>
    <cellStyle name="Millares [0]_Well Timing" xfId="259"/>
    <cellStyle name="Millares_Well Timing" xfId="260"/>
    <cellStyle name="Milliers [0]_      " xfId="261"/>
    <cellStyle name="Milliers_      " xfId="262"/>
    <cellStyle name="Model" xfId="263"/>
    <cellStyle name="moi" xfId="264"/>
    <cellStyle name="Moneda [0]_Well Timing" xfId="265"/>
    <cellStyle name="Moneda_Well Timing" xfId="266"/>
    <cellStyle name="Monétaire [0]_      " xfId="267"/>
    <cellStyle name="Monétaire_      " xfId="268"/>
    <cellStyle name="n" xfId="269"/>
    <cellStyle name="New Times Roman" xfId="270"/>
    <cellStyle name="Nhấn1" xfId="271"/>
    <cellStyle name="Nhấn2" xfId="272"/>
    <cellStyle name="Nhấn3" xfId="273"/>
    <cellStyle name="Nhấn4" xfId="274"/>
    <cellStyle name="Nhấn5" xfId="275"/>
    <cellStyle name="Nhấn6" xfId="276"/>
    <cellStyle name="no dec" xfId="277"/>
    <cellStyle name="Normal" xfId="0" builtinId="0"/>
    <cellStyle name="Normal - Style1" xfId="278"/>
    <cellStyle name="Normal - Style1 3" xfId="279"/>
    <cellStyle name="Normal 10" xfId="280"/>
    <cellStyle name="Normal 10 2 2" xfId="281"/>
    <cellStyle name="Normal 10 2 2 2" xfId="282"/>
    <cellStyle name="Normal 11" xfId="283"/>
    <cellStyle name="Normal 11 2" xfId="284"/>
    <cellStyle name="Normal 11 3" xfId="285"/>
    <cellStyle name="Normal 11 4" xfId="286"/>
    <cellStyle name="Normal 12" xfId="287"/>
    <cellStyle name="Normal 13" xfId="288"/>
    <cellStyle name="Normal 13 2" xfId="289"/>
    <cellStyle name="Normal 14" xfId="290"/>
    <cellStyle name="Normal 14 2" xfId="291"/>
    <cellStyle name="Normal 15" xfId="292"/>
    <cellStyle name="Normal 16" xfId="293"/>
    <cellStyle name="Normal 19" xfId="294"/>
    <cellStyle name="Normal 19 2" xfId="295"/>
    <cellStyle name="Normal 19 2 2" xfId="296"/>
    <cellStyle name="Normal 19 3" xfId="297"/>
    <cellStyle name="Normal 2" xfId="298"/>
    <cellStyle name="Normal 2 2" xfId="299"/>
    <cellStyle name="Normal 2 2 2" xfId="300"/>
    <cellStyle name="Normal 2 2 3" xfId="301"/>
    <cellStyle name="Normal 2 3" xfId="302"/>
    <cellStyle name="Normal 2 3 2" xfId="303"/>
    <cellStyle name="Normal 2 3 3" xfId="304"/>
    <cellStyle name="Normal 2 4" xfId="305"/>
    <cellStyle name="Normal 2 6" xfId="306"/>
    <cellStyle name="Normal 2_160507 Bieu mau NSDP ND sua ND73" xfId="307"/>
    <cellStyle name="Normal 22" xfId="308"/>
    <cellStyle name="Normal 22 2 2" xfId="309"/>
    <cellStyle name="Normal 23" xfId="310"/>
    <cellStyle name="Normal 24" xfId="311"/>
    <cellStyle name="Normal 25" xfId="312"/>
    <cellStyle name="Normal 26" xfId="313"/>
    <cellStyle name="Normal 27" xfId="314"/>
    <cellStyle name="Normal 28" xfId="315"/>
    <cellStyle name="Normal 28 2 2" xfId="316"/>
    <cellStyle name="Normal 29" xfId="317"/>
    <cellStyle name="Normal 3" xfId="318"/>
    <cellStyle name="Normal 3 2" xfId="319"/>
    <cellStyle name="Normal 3 2 2" xfId="320"/>
    <cellStyle name="Normal 3 3" xfId="321"/>
    <cellStyle name="Normal 3 4" xfId="322"/>
    <cellStyle name="Normal 30" xfId="323"/>
    <cellStyle name="Normal 31" xfId="324"/>
    <cellStyle name="Normal 32" xfId="325"/>
    <cellStyle name="Normal 33" xfId="326"/>
    <cellStyle name="Normal 34" xfId="327"/>
    <cellStyle name="Normal 38" xfId="328"/>
    <cellStyle name="Normal 4" xfId="329"/>
    <cellStyle name="Normal 4 2" xfId="330"/>
    <cellStyle name="Normal 4_160513 Bieu mau NSDP ND sua ND73" xfId="331"/>
    <cellStyle name="Normal 5" xfId="332"/>
    <cellStyle name="Normal 5 2" xfId="333"/>
    <cellStyle name="Normal 5 3" xfId="334"/>
    <cellStyle name="Normal 6" xfId="335"/>
    <cellStyle name="Normal 6 2" xfId="336"/>
    <cellStyle name="Normal 6 3" xfId="337"/>
    <cellStyle name="Normal 7" xfId="338"/>
    <cellStyle name="Normal 7 2" xfId="339"/>
    <cellStyle name="Normal 7 3" xfId="340"/>
    <cellStyle name="Normal 8" xfId="341"/>
    <cellStyle name="Normal 8 2" xfId="342"/>
    <cellStyle name="Normal 8 3" xfId="343"/>
    <cellStyle name="Normal 9" xfId="344"/>
    <cellStyle name="Normal 9 2" xfId="345"/>
    <cellStyle name="Normal 9 3" xfId="346"/>
    <cellStyle name="Normal 9_BieuHD2016-2020Tquang2(OK)" xfId="347"/>
    <cellStyle name="Normal 93" xfId="348"/>
    <cellStyle name="Normal1" xfId="349"/>
    <cellStyle name="Normale_ PESO ELETTR." xfId="350"/>
    <cellStyle name="Normalny_Cennik obowiazuje od 06-08-2001 r (1)" xfId="351"/>
    <cellStyle name="Ô Được nối kết" xfId="352"/>
    <cellStyle name="Œ…‹æØ‚è [0.00]_laroux" xfId="353"/>
    <cellStyle name="Œ…‹æØ‚è_laroux" xfId="354"/>
    <cellStyle name="oft Excel]_x000d__x000a_Comment=open=/f ‚ðw’è‚·‚é‚ÆAƒ†[ƒU[’è‹`ŠÖ”‚ðŠÖ”“\‚è•t‚¯‚Ìˆê——‚É“o˜^‚·‚é‚±‚Æ‚ª‚Å‚«‚Ü‚·B_x000d__x000a_Maximized" xfId="355"/>
    <cellStyle name="oft Excel]_x000d__x000a_Comment=open=/f ‚ðŽw’è‚·‚é‚ÆAƒ†[ƒU[’è‹`ŠÖ”‚ðŠÖ”“\‚è•t‚¯‚Ìˆê——‚É“o˜^‚·‚é‚±‚Æ‚ª‚Å‚«‚Ü‚·B_x000d__x000a_Maximized" xfId="356"/>
    <cellStyle name="oft Excel]_x000d__x000a_Comment=The open=/f lines load custom functions into the Paste Function list._x000d__x000a_Maximized=2_x000d__x000a_Basics=1_x000d__x000a_A" xfId="357"/>
    <cellStyle name="oft Excel]_x000d__x000a_Comment=The open=/f lines load custom functions into the Paste Function list._x000d__x000a_Maximized=3_x000d__x000a_Basics=1_x000d__x000a_A" xfId="358"/>
    <cellStyle name="omma [0]_Mktg Prog" xfId="359"/>
    <cellStyle name="ormal_Sheet1_1" xfId="360"/>
    <cellStyle name="per.style" xfId="361"/>
    <cellStyle name="per.style 2" xfId="362"/>
    <cellStyle name="Percent [0]" xfId="363"/>
    <cellStyle name="Percent [00]" xfId="364"/>
    <cellStyle name="Percent [2]" xfId="365"/>
    <cellStyle name="Percent 10" xfId="366"/>
    <cellStyle name="Percent 2" xfId="367"/>
    <cellStyle name="Percent 3" xfId="368"/>
    <cellStyle name="PERCENTAGE" xfId="369"/>
    <cellStyle name="PrePop Currency (0)" xfId="370"/>
    <cellStyle name="PrePop Currency (2)" xfId="371"/>
    <cellStyle name="PrePop Units (0)" xfId="372"/>
    <cellStyle name="PrePop Units (1)" xfId="373"/>
    <cellStyle name="PrePop Units (2)" xfId="374"/>
    <cellStyle name="pricing" xfId="375"/>
    <cellStyle name="PSChar" xfId="376"/>
    <cellStyle name="PSHeading" xfId="377"/>
    <cellStyle name="regstoresfromspecstores" xfId="378"/>
    <cellStyle name="RevList" xfId="379"/>
    <cellStyle name="S—_x0008_" xfId="380"/>
    <cellStyle name="s]_x000d__x000a_spooler=yes_x000d__x000a_load=_x000d__x000a_Beep=yes_x000d__x000a_NullPort=None_x000d__x000a_BorderWidth=3_x000d__x000a_CursorBlinkRate=1200_x000d__x000a_DoubleClickSpeed=452_x000d__x000a_Programs=co" xfId="381"/>
    <cellStyle name="SAPBEXaggData" xfId="382"/>
    <cellStyle name="SAPBEXaggDataEmph" xfId="383"/>
    <cellStyle name="SAPBEXaggItem" xfId="384"/>
    <cellStyle name="SAPBEXchaText" xfId="385"/>
    <cellStyle name="SAPBEXexcBad7" xfId="386"/>
    <cellStyle name="SAPBEXexcBad8" xfId="387"/>
    <cellStyle name="SAPBEXexcBad9" xfId="388"/>
    <cellStyle name="SAPBEXexcCritical4" xfId="389"/>
    <cellStyle name="SAPBEXexcCritical5" xfId="390"/>
    <cellStyle name="SAPBEXexcCritical6" xfId="391"/>
    <cellStyle name="SAPBEXexcGood1" xfId="392"/>
    <cellStyle name="SAPBEXexcGood2" xfId="393"/>
    <cellStyle name="SAPBEXexcGood3" xfId="394"/>
    <cellStyle name="SAPBEXfilterDrill" xfId="395"/>
    <cellStyle name="SAPBEXfilterItem" xfId="396"/>
    <cellStyle name="SAPBEXfilterText" xfId="397"/>
    <cellStyle name="SAPBEXformats" xfId="398"/>
    <cellStyle name="SAPBEXheaderItem" xfId="399"/>
    <cellStyle name="SAPBEXheaderText" xfId="400"/>
    <cellStyle name="SAPBEXresData" xfId="401"/>
    <cellStyle name="SAPBEXresDataEmph" xfId="402"/>
    <cellStyle name="SAPBEXresItem" xfId="403"/>
    <cellStyle name="SAPBEXstdData" xfId="404"/>
    <cellStyle name="SAPBEXstdDataEmph" xfId="405"/>
    <cellStyle name="SAPBEXstdItem" xfId="406"/>
    <cellStyle name="SAPBEXtitle" xfId="407"/>
    <cellStyle name="SAPBEXundefined" xfId="408"/>
    <cellStyle name="SHADEDSTORES" xfId="409"/>
    <cellStyle name="specstores" xfId="410"/>
    <cellStyle name="Standard" xfId="411"/>
    <cellStyle name="style" xfId="412"/>
    <cellStyle name="Style 1" xfId="413"/>
    <cellStyle name="Style 1 2" xfId="414"/>
    <cellStyle name="Style 1 2 2" xfId="415"/>
    <cellStyle name="Style 1 3" xfId="416"/>
    <cellStyle name="Style 1 4" xfId="417"/>
    <cellStyle name="Style 2" xfId="418"/>
    <cellStyle name="Style 3" xfId="419"/>
    <cellStyle name="Style 4" xfId="420"/>
    <cellStyle name="Style 5" xfId="421"/>
    <cellStyle name="Style 6" xfId="422"/>
    <cellStyle name="style_1" xfId="423"/>
    <cellStyle name="subhead" xfId="424"/>
    <cellStyle name="Subtotal" xfId="425"/>
    <cellStyle name="T" xfId="426"/>
    <cellStyle name="T 2" xfId="427"/>
    <cellStyle name="T_50-BB Vung tau 2011" xfId="428"/>
    <cellStyle name="T_50-BB Vung tau 2011_27-8Tong hop PA uoc 2012-DT 2013 -PA 420.000 ty-490.000 ty chuyen doi" xfId="429"/>
    <cellStyle name="T_bieu 1" xfId="430"/>
    <cellStyle name="T_bieu 2" xfId="431"/>
    <cellStyle name="T_bieu 4" xfId="432"/>
    <cellStyle name="T_Book1" xfId="433"/>
    <cellStyle name="T_Book1_1" xfId="434"/>
    <cellStyle name="T_Book1_2" xfId="435"/>
    <cellStyle name="T_Book1_Book1" xfId="436"/>
    <cellStyle name="T_QT di chuyen ca phe" xfId="437"/>
    <cellStyle name="Text Indent A" xfId="438"/>
    <cellStyle name="Text Indent B" xfId="439"/>
    <cellStyle name="Text Indent C" xfId="440"/>
    <cellStyle name="th" xfId="441"/>
    <cellStyle name="th 2" xfId="442"/>
    <cellStyle name="þ_x001d_ð·_x000c_æþ'_x000d_ßþU_x0001_Ø_x0005_ü_x0014__x0007__x0001__x0001_" xfId="443"/>
    <cellStyle name="þ_x001d_ðÇ%Uý—&amp;Hý9_x0008_Ÿ s_x000a__x0007__x0001__x0001_" xfId="444"/>
    <cellStyle name="þ_x001d_ðÇ%Uý—&amp;Hý9_x0008_Ÿ_x0009_s_x000a__x0007__x0001__x0001_" xfId="445"/>
    <cellStyle name="þ_x001d_ðK_x000c_Fý_x001b__x000d_9ýU_x0001_Ð_x0008_¦)_x0007__x0001__x0001_" xfId="446"/>
    <cellStyle name="Thuyet minh" xfId="447"/>
    <cellStyle name="Tiêu đề" xfId="448"/>
    <cellStyle name="Tính toán" xfId="449"/>
    <cellStyle name="Tổng" xfId="450"/>
    <cellStyle name="Tốt" xfId="451"/>
    <cellStyle name="Total 2" xfId="452"/>
    <cellStyle name="Trung tính" xfId="453"/>
    <cellStyle name="Valuta (0)_CALPREZZ" xfId="454"/>
    <cellStyle name="Valuta_ PESO ELETTR." xfId="455"/>
    <cellStyle name="Văn bản Cảnh báo" xfId="456"/>
    <cellStyle name="Văn bản Giải thích" xfId="457"/>
    <cellStyle name="viet" xfId="458"/>
    <cellStyle name="viet 2" xfId="459"/>
    <cellStyle name="viet2" xfId="460"/>
    <cellStyle name="viet2 2" xfId="461"/>
    <cellStyle name="Vn Time 13" xfId="462"/>
    <cellStyle name="Vn Time 14" xfId="463"/>
    <cellStyle name="vnbo" xfId="464"/>
    <cellStyle name="vnhead1" xfId="465"/>
    <cellStyle name="vnhead2" xfId="466"/>
    <cellStyle name="vnhead3" xfId="467"/>
    <cellStyle name="vnhead4" xfId="468"/>
    <cellStyle name="vntxt1" xfId="469"/>
    <cellStyle name="vntxt2" xfId="470"/>
    <cellStyle name="Währung [0]_UXO VII" xfId="471"/>
    <cellStyle name="Währung_UXO VII" xfId="472"/>
    <cellStyle name="Walutowy [0]_Invoices2001Slovakia" xfId="473"/>
    <cellStyle name="Walutowy_Invoices2001Slovakia" xfId="474"/>
    <cellStyle name="Xấu" xfId="475"/>
    <cellStyle name="xuan" xfId="476"/>
    <cellStyle name=" [0.00]_ Att. 1- Cover" xfId="477"/>
    <cellStyle name="_ Att. 1- Cover" xfId="478"/>
    <cellStyle name="?_ Att. 1- Cover" xfId="479"/>
    <cellStyle name="똿뗦먛귟 [0.00]_PRODUCT DETAIL Q1" xfId="480"/>
    <cellStyle name="똿뗦먛귟_PRODUCT DETAIL Q1" xfId="481"/>
    <cellStyle name="믅됞 [0.00]_PRODUCT DETAIL Q1" xfId="482"/>
    <cellStyle name="믅됞_PRODUCT DETAIL Q1" xfId="483"/>
    <cellStyle name="백분율_95" xfId="484"/>
    <cellStyle name="뷭?_BOOKSHIP" xfId="485"/>
    <cellStyle name="안건회계법인" xfId="486"/>
    <cellStyle name="콤마 [0]_ 비목별 월별기술 " xfId="487"/>
    <cellStyle name="콤마_ 비목별 월별기술 " xfId="488"/>
    <cellStyle name="통화 [0]_1202" xfId="489"/>
    <cellStyle name="통화_1202" xfId="490"/>
    <cellStyle name="표준_(정보부문)월별인원계획" xfId="491"/>
    <cellStyle name="一般_00Q3902REV.1" xfId="492"/>
    <cellStyle name="千分位[0]_00Q3902REV.1" xfId="493"/>
    <cellStyle name="千分位_00Q3902REV.1" xfId="494"/>
    <cellStyle name="桁区切り_NADUONG BQ (Draft)" xfId="495"/>
    <cellStyle name="標準_BOQ-08" xfId="496"/>
    <cellStyle name="貨幣 [0]_00Q3902REV.1" xfId="497"/>
    <cellStyle name="貨幣[0]_BRE" xfId="498"/>
    <cellStyle name="貨幣_00Q3902REV.1" xfId="499"/>
    <cellStyle name="通貨_MITSUI1_BQ" xfId="50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gbac-prmumyd\gh\KL%20Than%20HL%2015-05-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LMT"/>
      <sheetName val="PL1"/>
      <sheetName val="PL2"/>
      <sheetName val="KLTT"/>
      <sheetName val="TKT"/>
      <sheetName val="DG"/>
      <sheetName val="xedap"/>
      <sheetName val="san hang rao"/>
      <sheetName val="Ttin"/>
      <sheetName val="Dienngoai"/>
      <sheetName val="be canh"/>
      <sheetName val="ga ra"/>
      <sheetName val="Nuoct"/>
      <sheetName val="DN"/>
      <sheetName val="TLNtruc"/>
      <sheetName val="TLbe"/>
      <sheetName val="CTNUOC"/>
      <sheetName val="TL coc"/>
      <sheetName val="TL than"/>
      <sheetName val="KLchitiet"/>
      <sheetName val="GVLDHT"/>
      <sheetName val="DGCT"/>
      <sheetName val="CPLT"/>
      <sheetName val="10000000"/>
      <sheetName val="00000000"/>
      <sheetName val="00000001"/>
      <sheetName val="20000000"/>
      <sheetName val="30000000"/>
      <sheetName val="40000000"/>
      <sheetName val="XL4Test5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gvl"/>
      <sheetName val="thao-go"/>
      <sheetName val="DON GIA"/>
      <sheetName val="TONGKE-HT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KH-Q1,Q2,01"/>
      <sheetName val="Tiepdia"/>
      <sheetName val="CHITIET VL-NC-TT-3p"/>
      <sheetName val="TDTKP"/>
      <sheetName val="TDTKP1"/>
      <sheetName val="KPVC-BD "/>
      <sheetName val="VCV-BE-TONG"/>
      <sheetName val="san_hang_rao"/>
      <sheetName val="be_canh"/>
      <sheetName val="ga_ra"/>
      <sheetName val="TL_coc"/>
      <sheetName val="TL_than"/>
      <sheetName val="san_hang_rao1"/>
      <sheetName val="be_canh1"/>
      <sheetName val="ga_ra1"/>
      <sheetName val="TL_coc1"/>
      <sheetName val="TL_th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5"/>
  <sheetViews>
    <sheetView tabSelected="1" zoomScaleNormal="100" zoomScaleSheetLayoutView="100" workbookViewId="0">
      <pane xSplit="2" ySplit="6" topLeftCell="C7" activePane="bottomRight" state="frozen"/>
      <selection activeCell="G53" sqref="G53"/>
      <selection pane="topRight" activeCell="G53" sqref="G53"/>
      <selection pane="bottomLeft" activeCell="G53" sqref="G53"/>
      <selection pane="bottomRight" activeCell="F14" sqref="F14"/>
    </sheetView>
  </sheetViews>
  <sheetFormatPr defaultRowHeight="16.5"/>
  <cols>
    <col min="1" max="1" width="6" style="1" customWidth="1"/>
    <col min="2" max="2" width="39.85546875" style="1" customWidth="1"/>
    <col min="3" max="3" width="11" style="1" customWidth="1"/>
    <col min="4" max="4" width="12.42578125" style="1" customWidth="1"/>
    <col min="5" max="5" width="11.140625" style="1" customWidth="1"/>
    <col min="6" max="6" width="11.5703125" style="1" customWidth="1"/>
    <col min="7" max="7" width="12" style="1" customWidth="1"/>
    <col min="8" max="8" width="11.140625" style="1" customWidth="1"/>
    <col min="9" max="10" width="11.85546875" style="1" customWidth="1"/>
    <col min="11" max="17" width="11.85546875" style="9" hidden="1" customWidth="1"/>
    <col min="18" max="18" width="8.5703125" style="9" hidden="1" customWidth="1"/>
    <col min="19" max="19" width="11.42578125" style="1" customWidth="1"/>
    <col min="20" max="16384" width="9.140625" style="1"/>
  </cols>
  <sheetData>
    <row r="1" spans="1:19" s="6" customFormat="1">
      <c r="A1" s="6" t="s">
        <v>80</v>
      </c>
      <c r="K1" s="8"/>
      <c r="L1" s="8"/>
      <c r="M1" s="8"/>
      <c r="N1" s="8"/>
      <c r="O1" s="8"/>
      <c r="P1" s="8"/>
      <c r="Q1" s="8"/>
      <c r="R1" s="8"/>
      <c r="S1" s="7" t="s">
        <v>30</v>
      </c>
    </row>
    <row r="2" spans="1:19" s="3" customFormat="1" ht="19.5">
      <c r="B2" s="75" t="s">
        <v>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s="3" customFormat="1" ht="19.5">
      <c r="B3" s="76" t="s">
        <v>83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s="3" customFormat="1" ht="19.5">
      <c r="B4" s="1"/>
      <c r="C4" s="1"/>
      <c r="D4" s="1"/>
      <c r="E4" s="1"/>
      <c r="F4" s="1"/>
      <c r="G4" s="1"/>
      <c r="H4" s="1"/>
      <c r="I4" s="1"/>
      <c r="J4" s="1"/>
      <c r="K4" s="9"/>
      <c r="L4" s="9"/>
      <c r="M4" s="9"/>
      <c r="N4" s="9"/>
      <c r="O4" s="9"/>
      <c r="P4" s="9"/>
      <c r="Q4" s="9"/>
      <c r="R4" s="9"/>
      <c r="S4" s="2" t="s">
        <v>1</v>
      </c>
    </row>
    <row r="5" spans="1:19">
      <c r="A5" s="69" t="s">
        <v>31</v>
      </c>
      <c r="B5" s="77" t="s">
        <v>27</v>
      </c>
      <c r="C5" s="71" t="s">
        <v>76</v>
      </c>
      <c r="D5" s="73" t="s">
        <v>18</v>
      </c>
      <c r="E5" s="73"/>
      <c r="F5" s="73"/>
      <c r="G5" s="73"/>
      <c r="H5" s="73"/>
      <c r="I5" s="74"/>
      <c r="J5" s="71" t="s">
        <v>75</v>
      </c>
      <c r="K5" s="79" t="s">
        <v>26</v>
      </c>
      <c r="L5" s="79"/>
      <c r="M5" s="79"/>
      <c r="N5" s="79"/>
      <c r="O5" s="79"/>
      <c r="P5" s="79"/>
      <c r="Q5" s="79"/>
      <c r="R5" s="23"/>
      <c r="S5" s="77" t="s">
        <v>0</v>
      </c>
    </row>
    <row r="6" spans="1:19" ht="47.25">
      <c r="A6" s="70"/>
      <c r="B6" s="78"/>
      <c r="C6" s="72"/>
      <c r="D6" s="24" t="s">
        <v>18</v>
      </c>
      <c r="E6" s="25" t="s">
        <v>32</v>
      </c>
      <c r="F6" s="25" t="s">
        <v>33</v>
      </c>
      <c r="G6" s="25" t="s">
        <v>34</v>
      </c>
      <c r="H6" s="25" t="s">
        <v>35</v>
      </c>
      <c r="I6" s="25" t="s">
        <v>36</v>
      </c>
      <c r="J6" s="72"/>
      <c r="K6" s="26" t="s">
        <v>25</v>
      </c>
      <c r="L6" s="26" t="s">
        <v>24</v>
      </c>
      <c r="M6" s="27" t="s">
        <v>19</v>
      </c>
      <c r="N6" s="27" t="s">
        <v>20</v>
      </c>
      <c r="O6" s="27" t="s">
        <v>21</v>
      </c>
      <c r="P6" s="27" t="s">
        <v>22</v>
      </c>
      <c r="Q6" s="27" t="s">
        <v>23</v>
      </c>
      <c r="R6" s="28"/>
      <c r="S6" s="78"/>
    </row>
    <row r="7" spans="1:19" ht="31.5">
      <c r="A7" s="29" t="s">
        <v>28</v>
      </c>
      <c r="B7" s="65" t="s">
        <v>37</v>
      </c>
      <c r="C7" s="30"/>
      <c r="D7" s="30"/>
      <c r="E7" s="31">
        <v>14799.10534</v>
      </c>
      <c r="F7" s="31">
        <v>16394.282490000001</v>
      </c>
      <c r="G7" s="31">
        <v>18099.196499999998</v>
      </c>
      <c r="H7" s="31">
        <v>19468.132739999997</v>
      </c>
      <c r="I7" s="31">
        <v>20532.478823662987</v>
      </c>
      <c r="J7" s="30"/>
      <c r="K7" s="32"/>
      <c r="L7" s="32"/>
      <c r="M7" s="33"/>
      <c r="N7" s="33"/>
      <c r="O7" s="33"/>
      <c r="P7" s="33"/>
      <c r="Q7" s="33"/>
      <c r="R7" s="33"/>
      <c r="S7" s="34"/>
    </row>
    <row r="8" spans="1:19" s="11" customFormat="1">
      <c r="A8" s="35" t="s">
        <v>29</v>
      </c>
      <c r="B8" s="36" t="s">
        <v>38</v>
      </c>
      <c r="C8" s="37">
        <v>5560</v>
      </c>
      <c r="D8" s="37">
        <f>E8+F8+G8+H8+I8</f>
        <v>5952.5550000000003</v>
      </c>
      <c r="E8" s="38">
        <f>E12+E18+E21</f>
        <v>1032.49</v>
      </c>
      <c r="F8" s="38">
        <f>F12+F18+F21</f>
        <v>1109.3799999999999</v>
      </c>
      <c r="G8" s="38">
        <f>G12+G18+G21</f>
        <v>1243.385</v>
      </c>
      <c r="H8" s="38">
        <f>H12+H18+H21</f>
        <v>1326.6999999999998</v>
      </c>
      <c r="I8" s="38">
        <f>I12+I18+I21</f>
        <v>1240.6000000000001</v>
      </c>
      <c r="J8" s="37">
        <f>J12+J18+J24</f>
        <v>8100</v>
      </c>
      <c r="K8" s="39">
        <f>J8/5</f>
        <v>1620</v>
      </c>
      <c r="L8" s="39">
        <f>SUM(M8:Q8)</f>
        <v>7960.5</v>
      </c>
      <c r="M8" s="39">
        <f>M12+M18</f>
        <v>1181.4000000000001</v>
      </c>
      <c r="N8" s="39">
        <f>N12+N18</f>
        <v>1387</v>
      </c>
      <c r="O8" s="39">
        <f>O12+O18</f>
        <v>1574</v>
      </c>
      <c r="P8" s="39">
        <f>P12+P18</f>
        <v>1769.6</v>
      </c>
      <c r="Q8" s="39">
        <f>Q12+Q18</f>
        <v>2048.5</v>
      </c>
      <c r="R8" s="40">
        <f>J8/D8</f>
        <v>1.3607602113714194</v>
      </c>
      <c r="S8" s="41"/>
    </row>
    <row r="9" spans="1:19" s="12" customFormat="1" ht="15.75">
      <c r="A9" s="22"/>
      <c r="B9" s="16" t="s">
        <v>41</v>
      </c>
      <c r="C9" s="17"/>
      <c r="D9" s="17"/>
      <c r="E9" s="21"/>
      <c r="F9" s="21">
        <f>F8/E8-1</f>
        <v>7.4470454919660201E-2</v>
      </c>
      <c r="G9" s="21">
        <f>G8/F8-1</f>
        <v>0.12079269501883938</v>
      </c>
      <c r="H9" s="21">
        <f>H8/G8-1</f>
        <v>6.70065989214923E-2</v>
      </c>
      <c r="I9" s="21">
        <f>I8/H8-1</f>
        <v>-6.4897866887766442E-2</v>
      </c>
      <c r="J9" s="17"/>
      <c r="K9" s="13"/>
      <c r="L9" s="13"/>
      <c r="M9" s="13"/>
      <c r="N9" s="13"/>
      <c r="O9" s="13"/>
      <c r="P9" s="13"/>
      <c r="Q9" s="13"/>
      <c r="R9" s="19"/>
      <c r="S9" s="20"/>
    </row>
    <row r="10" spans="1:19" s="12" customFormat="1" ht="15.75">
      <c r="A10" s="22"/>
      <c r="B10" s="16" t="s">
        <v>39</v>
      </c>
      <c r="C10" s="17"/>
      <c r="D10" s="17"/>
      <c r="E10" s="21">
        <f>E8/E7</f>
        <v>6.9767055256328078E-2</v>
      </c>
      <c r="F10" s="21">
        <f>F8/F7</f>
        <v>6.7668713203928685E-2</v>
      </c>
      <c r="G10" s="21">
        <f>G8/G7</f>
        <v>6.8698353542932147E-2</v>
      </c>
      <c r="H10" s="21">
        <f>H8/H7</f>
        <v>6.8147264954389247E-2</v>
      </c>
      <c r="I10" s="21">
        <f>I8/I7</f>
        <v>6.0421345647280085E-2</v>
      </c>
      <c r="J10" s="17"/>
      <c r="K10" s="13"/>
      <c r="L10" s="13"/>
      <c r="M10" s="13"/>
      <c r="N10" s="13"/>
      <c r="O10" s="13"/>
      <c r="P10" s="13"/>
      <c r="Q10" s="13"/>
      <c r="R10" s="19"/>
      <c r="S10" s="20"/>
    </row>
    <row r="11" spans="1:19" s="12" customFormat="1" ht="15.75" hidden="1">
      <c r="A11" s="22"/>
      <c r="B11" s="16" t="s">
        <v>40</v>
      </c>
      <c r="C11" s="17"/>
      <c r="D11" s="17"/>
      <c r="E11" s="18"/>
      <c r="F11" s="18"/>
      <c r="G11" s="18"/>
      <c r="H11" s="18"/>
      <c r="I11" s="18"/>
      <c r="J11" s="17"/>
      <c r="K11" s="13"/>
      <c r="L11" s="13"/>
      <c r="M11" s="13"/>
      <c r="N11" s="13"/>
      <c r="O11" s="13"/>
      <c r="P11" s="13"/>
      <c r="Q11" s="13"/>
      <c r="R11" s="19"/>
      <c r="S11" s="20"/>
    </row>
    <row r="12" spans="1:19" s="6" customFormat="1">
      <c r="A12" s="42" t="s">
        <v>45</v>
      </c>
      <c r="B12" s="41" t="s">
        <v>46</v>
      </c>
      <c r="C12" s="37">
        <v>5335</v>
      </c>
      <c r="D12" s="37">
        <f>E12+F12+G12+H12+I12</f>
        <v>5602.8530000000001</v>
      </c>
      <c r="E12" s="43">
        <v>992.84</v>
      </c>
      <c r="F12" s="38">
        <v>1073.94</v>
      </c>
      <c r="G12" s="38">
        <v>1160.2329999999999</v>
      </c>
      <c r="H12" s="38">
        <v>1214.8399999999999</v>
      </c>
      <c r="I12" s="38">
        <v>1161</v>
      </c>
      <c r="J12" s="37">
        <v>7879</v>
      </c>
      <c r="K12" s="39">
        <f>J12/5</f>
        <v>1575.8</v>
      </c>
      <c r="L12" s="39">
        <f>SUM(M12:Q12)</f>
        <v>7740</v>
      </c>
      <c r="M12" s="39">
        <f>1135+6.4</f>
        <v>1141.4000000000001</v>
      </c>
      <c r="N12" s="39">
        <v>1345</v>
      </c>
      <c r="O12" s="39">
        <v>1530</v>
      </c>
      <c r="P12" s="39">
        <f>1730-6.4</f>
        <v>1723.6</v>
      </c>
      <c r="Q12" s="39">
        <v>2000</v>
      </c>
      <c r="R12" s="40">
        <f>J12/D12</f>
        <v>1.4062478526564948</v>
      </c>
      <c r="S12" s="41"/>
    </row>
    <row r="13" spans="1:19" s="4" customFormat="1">
      <c r="A13" s="44"/>
      <c r="B13" s="15" t="s">
        <v>17</v>
      </c>
      <c r="C13" s="17"/>
      <c r="D13" s="17"/>
      <c r="E13" s="45"/>
      <c r="F13" s="21">
        <f>F12/E12-1</f>
        <v>8.1684863623544546E-2</v>
      </c>
      <c r="G13" s="21">
        <f>G12/F12-1</f>
        <v>8.0351788740525398E-2</v>
      </c>
      <c r="H13" s="21">
        <f>H12/G12-1</f>
        <v>4.7065546316989781E-2</v>
      </c>
      <c r="I13" s="21">
        <f>I12/H12-1</f>
        <v>-4.4318593395014871E-2</v>
      </c>
      <c r="J13" s="18"/>
      <c r="K13" s="13"/>
      <c r="L13" s="13"/>
      <c r="M13" s="13"/>
      <c r="N13" s="13"/>
      <c r="O13" s="13"/>
      <c r="P13" s="13"/>
      <c r="Q13" s="13"/>
      <c r="R13" s="19"/>
      <c r="S13" s="20"/>
    </row>
    <row r="14" spans="1:19" s="4" customFormat="1" ht="31.5">
      <c r="A14" s="44"/>
      <c r="B14" s="15" t="s">
        <v>42</v>
      </c>
      <c r="C14" s="17"/>
      <c r="D14" s="17"/>
      <c r="E14" s="46">
        <f>E12/E8</f>
        <v>0.96159769101879922</v>
      </c>
      <c r="F14" s="46">
        <f>F12/F8</f>
        <v>0.96805422848798439</v>
      </c>
      <c r="G14" s="46">
        <f>G12/G8</f>
        <v>0.93312449482662241</v>
      </c>
      <c r="H14" s="46">
        <f>H12/H8</f>
        <v>0.91568553553930809</v>
      </c>
      <c r="I14" s="46">
        <f>I12/I8</f>
        <v>0.93583749798484595</v>
      </c>
      <c r="J14" s="18"/>
      <c r="K14" s="13"/>
      <c r="L14" s="13"/>
      <c r="M14" s="13"/>
      <c r="N14" s="13"/>
      <c r="O14" s="13"/>
      <c r="P14" s="13"/>
      <c r="Q14" s="13"/>
      <c r="R14" s="19"/>
      <c r="S14" s="20"/>
    </row>
    <row r="15" spans="1:19" s="4" customFormat="1">
      <c r="A15" s="44"/>
      <c r="B15" s="15" t="s">
        <v>43</v>
      </c>
      <c r="C15" s="17"/>
      <c r="D15" s="17"/>
      <c r="E15" s="45">
        <v>85.075999999999993</v>
      </c>
      <c r="F15" s="45">
        <v>123.242</v>
      </c>
      <c r="G15" s="45">
        <v>117.226</v>
      </c>
      <c r="H15" s="45">
        <v>164.05799999999999</v>
      </c>
      <c r="I15" s="45">
        <v>166.2</v>
      </c>
      <c r="J15" s="18"/>
      <c r="K15" s="13"/>
      <c r="L15" s="13"/>
      <c r="M15" s="13"/>
      <c r="N15" s="13"/>
      <c r="O15" s="13"/>
      <c r="P15" s="13"/>
      <c r="Q15" s="13"/>
      <c r="R15" s="19"/>
      <c r="S15" s="20"/>
    </row>
    <row r="16" spans="1:19" s="4" customFormat="1">
      <c r="A16" s="44"/>
      <c r="B16" s="15" t="s">
        <v>44</v>
      </c>
      <c r="C16" s="17"/>
      <c r="D16" s="17"/>
      <c r="E16" s="45">
        <v>20.353000000000002</v>
      </c>
      <c r="F16" s="45">
        <v>23.352</v>
      </c>
      <c r="G16" s="45">
        <v>30.375</v>
      </c>
      <c r="H16" s="45">
        <v>32.517000000000003</v>
      </c>
      <c r="I16" s="45">
        <v>39</v>
      </c>
      <c r="J16" s="18"/>
      <c r="K16" s="13"/>
      <c r="L16" s="13"/>
      <c r="M16" s="13"/>
      <c r="N16" s="13"/>
      <c r="O16" s="13"/>
      <c r="P16" s="13"/>
      <c r="Q16" s="13"/>
      <c r="R16" s="19"/>
      <c r="S16" s="20"/>
    </row>
    <row r="17" spans="1:19" s="6" customFormat="1">
      <c r="A17" s="42" t="s">
        <v>47</v>
      </c>
      <c r="B17" s="41" t="s">
        <v>50</v>
      </c>
      <c r="C17" s="37">
        <v>0</v>
      </c>
      <c r="D17" s="37">
        <f>E17+F17+G17+H17+I17</f>
        <v>0</v>
      </c>
      <c r="E17" s="43"/>
      <c r="F17" s="38"/>
      <c r="G17" s="38"/>
      <c r="H17" s="38"/>
      <c r="I17" s="38"/>
      <c r="J17" s="38"/>
      <c r="K17" s="39"/>
      <c r="L17" s="39"/>
      <c r="M17" s="39"/>
      <c r="N17" s="39"/>
      <c r="O17" s="39"/>
      <c r="P17" s="39"/>
      <c r="Q17" s="39"/>
      <c r="R17" s="39"/>
      <c r="S17" s="41"/>
    </row>
    <row r="18" spans="1:19" s="6" customFormat="1">
      <c r="A18" s="42" t="s">
        <v>48</v>
      </c>
      <c r="B18" s="41" t="s">
        <v>51</v>
      </c>
      <c r="C18" s="47"/>
      <c r="D18" s="38">
        <f>E18+F18+G18+H18+I18</f>
        <v>143.81299999999999</v>
      </c>
      <c r="E18" s="43">
        <v>26.83</v>
      </c>
      <c r="F18" s="38">
        <v>16.07</v>
      </c>
      <c r="G18" s="38">
        <v>17.623000000000001</v>
      </c>
      <c r="H18" s="38">
        <v>36.590000000000003</v>
      </c>
      <c r="I18" s="38">
        <v>46.7</v>
      </c>
      <c r="J18" s="37">
        <v>220.5</v>
      </c>
      <c r="K18" s="39">
        <f>J18/5</f>
        <v>44.1</v>
      </c>
      <c r="L18" s="39">
        <f>SUM(M18:Q18)</f>
        <v>220.5</v>
      </c>
      <c r="M18" s="39">
        <v>40</v>
      </c>
      <c r="N18" s="39">
        <v>42</v>
      </c>
      <c r="O18" s="39">
        <v>44</v>
      </c>
      <c r="P18" s="39">
        <v>46</v>
      </c>
      <c r="Q18" s="39">
        <v>48.5</v>
      </c>
      <c r="R18" s="40"/>
      <c r="S18" s="41"/>
    </row>
    <row r="19" spans="1:19" s="4" customFormat="1">
      <c r="A19" s="44"/>
      <c r="B19" s="20" t="s">
        <v>17</v>
      </c>
      <c r="C19" s="17"/>
      <c r="D19" s="17"/>
      <c r="E19" s="45"/>
      <c r="F19" s="21">
        <f>F18/E18-1</f>
        <v>-0.40104360790160265</v>
      </c>
      <c r="G19" s="21">
        <f>G18/F18-1</f>
        <v>9.6639701306782788E-2</v>
      </c>
      <c r="H19" s="21">
        <f>H18/G18-1</f>
        <v>1.0762639732168191</v>
      </c>
      <c r="I19" s="21">
        <f>I18/H18-1</f>
        <v>0.27630500136649361</v>
      </c>
      <c r="J19" s="18"/>
      <c r="K19" s="13"/>
      <c r="L19" s="13"/>
      <c r="M19" s="13"/>
      <c r="N19" s="13"/>
      <c r="O19" s="13"/>
      <c r="P19" s="13"/>
      <c r="Q19" s="13"/>
      <c r="R19" s="19"/>
      <c r="S19" s="20"/>
    </row>
    <row r="20" spans="1:19" s="4" customFormat="1" ht="31.5">
      <c r="A20" s="44"/>
      <c r="B20" s="15" t="s">
        <v>42</v>
      </c>
      <c r="C20" s="17"/>
      <c r="D20" s="17"/>
      <c r="E20" s="46">
        <f>E18/E8</f>
        <v>2.5985723832676343E-2</v>
      </c>
      <c r="F20" s="46">
        <f>F18/F8</f>
        <v>1.4485568515747536E-2</v>
      </c>
      <c r="G20" s="46">
        <f>G18/G8</f>
        <v>1.4173405662767365E-2</v>
      </c>
      <c r="H20" s="46">
        <f>H18/H8</f>
        <v>2.7579709052536375E-2</v>
      </c>
      <c r="I20" s="46">
        <f>I18/I8</f>
        <v>3.7643075931001128E-2</v>
      </c>
      <c r="J20" s="18"/>
      <c r="K20" s="13"/>
      <c r="L20" s="13"/>
      <c r="M20" s="13"/>
      <c r="N20" s="13"/>
      <c r="O20" s="13"/>
      <c r="P20" s="13"/>
      <c r="Q20" s="13"/>
      <c r="R20" s="19"/>
      <c r="S20" s="20"/>
    </row>
    <row r="21" spans="1:19" s="6" customFormat="1" ht="31.5">
      <c r="A21" s="42" t="s">
        <v>49</v>
      </c>
      <c r="B21" s="48" t="s">
        <v>52</v>
      </c>
      <c r="C21" s="37">
        <v>0</v>
      </c>
      <c r="D21" s="38">
        <f>E21+F21+G21+H21+I21</f>
        <v>205.88900000000001</v>
      </c>
      <c r="E21" s="43">
        <v>12.82</v>
      </c>
      <c r="F21" s="38">
        <v>19.37</v>
      </c>
      <c r="G21" s="38">
        <f>14.59+50.939</f>
        <v>65.528999999999996</v>
      </c>
      <c r="H21" s="38">
        <f>12.07+63.2</f>
        <v>75.27000000000001</v>
      </c>
      <c r="I21" s="38">
        <f>32.9</f>
        <v>32.9</v>
      </c>
      <c r="J21" s="38"/>
      <c r="K21" s="39"/>
      <c r="L21" s="39"/>
      <c r="M21" s="39"/>
      <c r="N21" s="39"/>
      <c r="O21" s="39"/>
      <c r="P21" s="39"/>
      <c r="Q21" s="39"/>
      <c r="R21" s="39"/>
      <c r="S21" s="41"/>
    </row>
    <row r="22" spans="1:19" s="4" customFormat="1">
      <c r="A22" s="44"/>
      <c r="B22" s="20" t="s">
        <v>17</v>
      </c>
      <c r="C22" s="17"/>
      <c r="D22" s="17"/>
      <c r="E22" s="45"/>
      <c r="F22" s="21">
        <f>F21/E21-1</f>
        <v>0.51092043681747268</v>
      </c>
      <c r="G22" s="21">
        <f>G21/F21-1</f>
        <v>2.3830149716055753</v>
      </c>
      <c r="H22" s="21">
        <f>H21/G21-1</f>
        <v>0.14865174197683495</v>
      </c>
      <c r="I22" s="21">
        <f>I21/H21-1</f>
        <v>-0.56290686860635053</v>
      </c>
      <c r="J22" s="18"/>
      <c r="K22" s="13"/>
      <c r="L22" s="13"/>
      <c r="M22" s="13"/>
      <c r="N22" s="13"/>
      <c r="O22" s="13"/>
      <c r="P22" s="13"/>
      <c r="Q22" s="13"/>
      <c r="R22" s="19"/>
      <c r="S22" s="20"/>
    </row>
    <row r="23" spans="1:19" s="4" customFormat="1" ht="31.5">
      <c r="A23" s="44"/>
      <c r="B23" s="15" t="s">
        <v>42</v>
      </c>
      <c r="C23" s="17"/>
      <c r="D23" s="17"/>
      <c r="E23" s="46">
        <f>E21/E8</f>
        <v>1.2416585148524442E-2</v>
      </c>
      <c r="F23" s="46">
        <f>F21/F8</f>
        <v>1.7460202996268187E-2</v>
      </c>
      <c r="G23" s="46">
        <f>G21/G8</f>
        <v>5.2702099510610147E-2</v>
      </c>
      <c r="H23" s="46">
        <f>H21/H8</f>
        <v>5.673475540815559E-2</v>
      </c>
      <c r="I23" s="46">
        <f>I21/I8</f>
        <v>2.6519426084152826E-2</v>
      </c>
      <c r="J23" s="18"/>
      <c r="K23" s="13"/>
      <c r="L23" s="13"/>
      <c r="M23" s="13"/>
      <c r="N23" s="13"/>
      <c r="O23" s="13"/>
      <c r="P23" s="13"/>
      <c r="Q23" s="13"/>
      <c r="R23" s="19"/>
      <c r="S23" s="20"/>
    </row>
    <row r="24" spans="1:19" ht="31.5" hidden="1">
      <c r="A24" s="49"/>
      <c r="B24" s="50" t="s">
        <v>15</v>
      </c>
      <c r="C24" s="51"/>
      <c r="D24" s="51"/>
      <c r="E24" s="52"/>
      <c r="F24" s="53"/>
      <c r="G24" s="53"/>
      <c r="H24" s="53"/>
      <c r="I24" s="53"/>
      <c r="J24" s="53">
        <v>0.5</v>
      </c>
      <c r="K24" s="54">
        <f>J24/5</f>
        <v>0.1</v>
      </c>
      <c r="L24" s="54"/>
      <c r="M24" s="54"/>
      <c r="N24" s="54"/>
      <c r="O24" s="54"/>
      <c r="P24" s="54"/>
      <c r="Q24" s="54"/>
      <c r="R24" s="54"/>
      <c r="S24" s="55"/>
    </row>
    <row r="25" spans="1:19" s="6" customFormat="1">
      <c r="A25" s="42" t="s">
        <v>53</v>
      </c>
      <c r="B25" s="48" t="s">
        <v>54</v>
      </c>
      <c r="C25" s="37">
        <v>51252</v>
      </c>
      <c r="D25" s="37">
        <f t="shared" ref="D25:D43" si="0">E25+F25+G25+H25+I25</f>
        <v>56462.930000000008</v>
      </c>
      <c r="E25" s="43">
        <v>8790.7000000000007</v>
      </c>
      <c r="F25" s="43">
        <v>10702.071999999998</v>
      </c>
      <c r="G25" s="38">
        <f>G28+G31+G38+G39+G40+G41+G42</f>
        <v>11576.474</v>
      </c>
      <c r="H25" s="38">
        <f>H28+H31+H38+H39+H40+H41</f>
        <v>12395.005000000001</v>
      </c>
      <c r="I25" s="38">
        <f>I28+I31+I38+I39+I40+I41</f>
        <v>12998.679</v>
      </c>
      <c r="J25" s="37">
        <v>58500</v>
      </c>
      <c r="K25" s="39">
        <f>J25/5</f>
        <v>11700</v>
      </c>
      <c r="L25" s="39">
        <f>SUM(M25:Q25)</f>
        <v>62400</v>
      </c>
      <c r="M25" s="39">
        <v>11097.076999999999</v>
      </c>
      <c r="N25" s="39">
        <f>N28+N31+N38+N39</f>
        <v>11892.023000000001</v>
      </c>
      <c r="O25" s="39">
        <v>12436.5</v>
      </c>
      <c r="P25" s="39">
        <v>12974.4</v>
      </c>
      <c r="Q25" s="39">
        <f>Q28+Q31+Q38+Q39</f>
        <v>14000</v>
      </c>
      <c r="R25" s="40">
        <f>J25/D25</f>
        <v>1.0360780072872589</v>
      </c>
      <c r="S25" s="41"/>
    </row>
    <row r="26" spans="1:19" s="4" customFormat="1">
      <c r="A26" s="44"/>
      <c r="B26" s="20" t="s">
        <v>17</v>
      </c>
      <c r="C26" s="17"/>
      <c r="D26" s="17"/>
      <c r="E26" s="45"/>
      <c r="F26" s="21">
        <f>F25/E25-1</f>
        <v>0.21743114882773806</v>
      </c>
      <c r="G26" s="21">
        <f>G25/F25-1</f>
        <v>8.1703991526127062E-2</v>
      </c>
      <c r="H26" s="21">
        <f>H25/G25-1</f>
        <v>7.0706417169856817E-2</v>
      </c>
      <c r="I26" s="21">
        <f>I25/H25-1</f>
        <v>4.8703005767242402E-2</v>
      </c>
      <c r="J26" s="18"/>
      <c r="K26" s="13"/>
      <c r="L26" s="13"/>
      <c r="M26" s="39"/>
      <c r="N26" s="13"/>
      <c r="O26" s="13"/>
      <c r="P26" s="13"/>
      <c r="Q26" s="13"/>
      <c r="R26" s="19"/>
      <c r="S26" s="20"/>
    </row>
    <row r="27" spans="1:19" s="12" customFormat="1" ht="15.75">
      <c r="A27" s="22"/>
      <c r="B27" s="16" t="s">
        <v>39</v>
      </c>
      <c r="C27" s="17"/>
      <c r="D27" s="17"/>
      <c r="E27" s="21">
        <f>E25/E$7</f>
        <v>0.5940021236445906</v>
      </c>
      <c r="F27" s="21">
        <f>F25/F$7</f>
        <v>0.65279294818348577</v>
      </c>
      <c r="G27" s="21">
        <f>G25/G$7</f>
        <v>0.63961259274686588</v>
      </c>
      <c r="H27" s="21">
        <f>H25/H$7</f>
        <v>0.6366817591361873</v>
      </c>
      <c r="I27" s="21">
        <f>I25/I$7</f>
        <v>0.63307889474209333</v>
      </c>
      <c r="J27" s="18"/>
      <c r="K27" s="13"/>
      <c r="L27" s="13"/>
      <c r="M27" s="13"/>
      <c r="N27" s="13"/>
      <c r="O27" s="13"/>
      <c r="P27" s="13"/>
      <c r="Q27" s="13"/>
      <c r="R27" s="19"/>
      <c r="S27" s="20"/>
    </row>
    <row r="28" spans="1:19" s="6" customFormat="1">
      <c r="A28" s="42" t="s">
        <v>45</v>
      </c>
      <c r="B28" s="48" t="s">
        <v>81</v>
      </c>
      <c r="C28" s="37"/>
      <c r="D28" s="43">
        <f>E28+F28+G28+H28+I28</f>
        <v>5194.83</v>
      </c>
      <c r="E28" s="43">
        <v>929.14300000000003</v>
      </c>
      <c r="F28" s="38">
        <f>539.404+443.761</f>
        <v>983.16499999999996</v>
      </c>
      <c r="G28" s="38">
        <f>671.541+441.161</f>
        <v>1112.702</v>
      </c>
      <c r="H28" s="38">
        <v>1149.67</v>
      </c>
      <c r="I28" s="38">
        <v>1020.15</v>
      </c>
      <c r="J28" s="37">
        <v>7011.3</v>
      </c>
      <c r="K28" s="39">
        <f>J28/5</f>
        <v>1402.26</v>
      </c>
      <c r="L28" s="39">
        <f>SUM(M28:Q28)</f>
        <v>6872.3</v>
      </c>
      <c r="M28" s="39">
        <v>1000.5</v>
      </c>
      <c r="N28" s="39">
        <v>1186.4000000000001</v>
      </c>
      <c r="O28" s="39">
        <v>1350</v>
      </c>
      <c r="P28" s="39">
        <v>1534.2</v>
      </c>
      <c r="Q28" s="39">
        <v>1801.2</v>
      </c>
      <c r="R28" s="40">
        <f>J28/D28</f>
        <v>1.3496688053314545</v>
      </c>
      <c r="S28" s="41"/>
    </row>
    <row r="29" spans="1:19" s="4" customFormat="1">
      <c r="A29" s="44"/>
      <c r="B29" s="20" t="s">
        <v>17</v>
      </c>
      <c r="C29" s="17"/>
      <c r="D29" s="17"/>
      <c r="E29" s="45"/>
      <c r="F29" s="21">
        <f>F28/E28-1</f>
        <v>5.8141749978205759E-2</v>
      </c>
      <c r="G29" s="21">
        <f>G28/F28-1</f>
        <v>0.13175509705898802</v>
      </c>
      <c r="H29" s="21">
        <f>H28/G28-1</f>
        <v>3.322363040598475E-2</v>
      </c>
      <c r="I29" s="21">
        <f>I28/H28-1</f>
        <v>-0.11265841502344154</v>
      </c>
      <c r="J29" s="18"/>
      <c r="K29" s="13"/>
      <c r="L29" s="13"/>
      <c r="M29" s="13"/>
      <c r="N29" s="13"/>
      <c r="O29" s="13"/>
      <c r="P29" s="13"/>
      <c r="Q29" s="13"/>
      <c r="R29" s="19"/>
      <c r="S29" s="20"/>
    </row>
    <row r="30" spans="1:19" s="4" customFormat="1">
      <c r="A30" s="44"/>
      <c r="B30" s="15" t="s">
        <v>55</v>
      </c>
      <c r="C30" s="17"/>
      <c r="D30" s="17"/>
      <c r="E30" s="46">
        <f>E28/E$25</f>
        <v>0.10569613341372132</v>
      </c>
      <c r="F30" s="46">
        <f>F28/F$25</f>
        <v>9.1866789907599208E-2</v>
      </c>
      <c r="G30" s="46">
        <f>G28/G$25</f>
        <v>9.6117522485689513E-2</v>
      </c>
      <c r="H30" s="46">
        <f>H28/H$25</f>
        <v>9.2752685456762615E-2</v>
      </c>
      <c r="I30" s="46">
        <f>I28/I$25</f>
        <v>7.8481051805341137E-2</v>
      </c>
      <c r="J30" s="18"/>
      <c r="K30" s="13"/>
      <c r="L30" s="13"/>
      <c r="M30" s="13"/>
      <c r="N30" s="13"/>
      <c r="O30" s="13"/>
      <c r="P30" s="13"/>
      <c r="Q30" s="13"/>
      <c r="R30" s="19"/>
      <c r="S30" s="20"/>
    </row>
    <row r="31" spans="1:19" s="6" customFormat="1">
      <c r="A31" s="42" t="s">
        <v>47</v>
      </c>
      <c r="B31" s="48" t="s">
        <v>77</v>
      </c>
      <c r="C31" s="37"/>
      <c r="D31" s="43">
        <f t="shared" si="0"/>
        <v>40989.895000000004</v>
      </c>
      <c r="E31" s="43">
        <v>6115.8090000000002</v>
      </c>
      <c r="F31" s="38">
        <v>8150.1310000000003</v>
      </c>
      <c r="G31" s="38">
        <v>8534.0560000000005</v>
      </c>
      <c r="H31" s="38">
        <f>+H35+H36+H37</f>
        <v>8880.3650000000016</v>
      </c>
      <c r="I31" s="38">
        <f>I35+I36+I37</f>
        <v>9309.5339999999997</v>
      </c>
      <c r="J31" s="37">
        <v>51488.7</v>
      </c>
      <c r="K31" s="39">
        <f>J31/5</f>
        <v>10297.74</v>
      </c>
      <c r="L31" s="39">
        <f t="shared" ref="L31:L39" si="1">SUM(M31:Q31)</f>
        <v>47955.3</v>
      </c>
      <c r="M31" s="39">
        <f>M35+M36+M37</f>
        <v>8696.5770000000011</v>
      </c>
      <c r="N31" s="39">
        <f>N35+N36+N37</f>
        <v>9235.023000000001</v>
      </c>
      <c r="O31" s="39">
        <f>O35+O36+O37</f>
        <v>9586.5</v>
      </c>
      <c r="P31" s="39">
        <f>P35+P36+P37</f>
        <v>9940.2000000000007</v>
      </c>
      <c r="Q31" s="39">
        <f>Q35+Q36+Q37</f>
        <v>10497</v>
      </c>
      <c r="R31" s="40">
        <f>J31/D31</f>
        <v>1.2561315416885062</v>
      </c>
      <c r="S31" s="41"/>
    </row>
    <row r="32" spans="1:19" s="4" customFormat="1">
      <c r="A32" s="44"/>
      <c r="B32" s="20" t="s">
        <v>17</v>
      </c>
      <c r="C32" s="17"/>
      <c r="D32" s="17"/>
      <c r="E32" s="45"/>
      <c r="F32" s="21">
        <f>F31/E31-1</f>
        <v>0.33263334417409052</v>
      </c>
      <c r="G32" s="21">
        <f>G31/F31-1</f>
        <v>4.7106604789542761E-2</v>
      </c>
      <c r="H32" s="21">
        <f>H31/G31-1</f>
        <v>4.0579649348445823E-2</v>
      </c>
      <c r="I32" s="21">
        <f>I31/H31-1</f>
        <v>4.8327855893310456E-2</v>
      </c>
      <c r="J32" s="18"/>
      <c r="K32" s="13"/>
      <c r="L32" s="13">
        <f t="shared" si="1"/>
        <v>0</v>
      </c>
      <c r="M32" s="13"/>
      <c r="N32" s="13"/>
      <c r="O32" s="13"/>
      <c r="P32" s="13"/>
      <c r="Q32" s="13"/>
      <c r="R32" s="19"/>
      <c r="S32" s="20"/>
    </row>
    <row r="33" spans="1:19" s="4" customFormat="1">
      <c r="A33" s="44"/>
      <c r="B33" s="15" t="s">
        <v>55</v>
      </c>
      <c r="C33" s="17"/>
      <c r="D33" s="17"/>
      <c r="E33" s="46">
        <f>E31/E$25</f>
        <v>0.69571353817102166</v>
      </c>
      <c r="F33" s="46">
        <f>F31/F$25</f>
        <v>0.76154701631609301</v>
      </c>
      <c r="G33" s="46">
        <f>G31/G$25</f>
        <v>0.73718957948681096</v>
      </c>
      <c r="H33" s="46">
        <f>H31/H$25</f>
        <v>0.71644706879908482</v>
      </c>
      <c r="I33" s="46">
        <f>I31/I$25</f>
        <v>0.71619077600116132</v>
      </c>
      <c r="J33" s="18"/>
      <c r="K33" s="13"/>
      <c r="L33" s="13"/>
      <c r="M33" s="13"/>
      <c r="N33" s="13"/>
      <c r="O33" s="13"/>
      <c r="P33" s="13"/>
      <c r="Q33" s="13"/>
      <c r="R33" s="19"/>
      <c r="S33" s="20"/>
    </row>
    <row r="34" spans="1:19" s="4" customFormat="1">
      <c r="A34" s="44"/>
      <c r="B34" s="15" t="s">
        <v>2</v>
      </c>
      <c r="C34" s="17"/>
      <c r="D34" s="17"/>
      <c r="E34" s="46"/>
      <c r="F34" s="46"/>
      <c r="G34" s="46"/>
      <c r="H34" s="46"/>
      <c r="I34" s="46"/>
      <c r="J34" s="18"/>
      <c r="K34" s="13"/>
      <c r="L34" s="13"/>
      <c r="M34" s="13"/>
      <c r="N34" s="13"/>
      <c r="O34" s="13"/>
      <c r="P34" s="13"/>
      <c r="Q34" s="13"/>
      <c r="R34" s="19"/>
      <c r="S34" s="20"/>
    </row>
    <row r="35" spans="1:19">
      <c r="A35" s="49"/>
      <c r="B35" s="50" t="s">
        <v>7</v>
      </c>
      <c r="C35" s="51"/>
      <c r="D35" s="52">
        <f t="shared" si="0"/>
        <v>25622.037</v>
      </c>
      <c r="E35" s="52">
        <v>2612.44</v>
      </c>
      <c r="F35" s="53">
        <v>5666.8990000000003</v>
      </c>
      <c r="G35" s="53">
        <v>5666.9</v>
      </c>
      <c r="H35" s="53">
        <v>5779.8990000000003</v>
      </c>
      <c r="I35" s="53">
        <v>5895.8990000000003</v>
      </c>
      <c r="J35" s="51">
        <f>L35</f>
        <v>36955.399000000005</v>
      </c>
      <c r="K35" s="54">
        <f>J35/5</f>
        <v>7391.0798000000013</v>
      </c>
      <c r="L35" s="54">
        <f t="shared" si="1"/>
        <v>36955.399000000005</v>
      </c>
      <c r="M35" s="54">
        <v>5895.8990000000003</v>
      </c>
      <c r="N35" s="54">
        <v>7535.8</v>
      </c>
      <c r="O35" s="54">
        <v>7686.5</v>
      </c>
      <c r="P35" s="54">
        <v>7840.2</v>
      </c>
      <c r="Q35" s="54">
        <v>7997</v>
      </c>
      <c r="R35" s="56">
        <f t="shared" ref="R35:R43" si="2">J35/D35</f>
        <v>1.4423286876059076</v>
      </c>
      <c r="S35" s="55"/>
    </row>
    <row r="36" spans="1:19">
      <c r="A36" s="49"/>
      <c r="B36" s="50" t="s">
        <v>9</v>
      </c>
      <c r="C36" s="51"/>
      <c r="D36" s="52">
        <f t="shared" si="0"/>
        <v>2482.4380000000001</v>
      </c>
      <c r="E36" s="52">
        <v>1209.79</v>
      </c>
      <c r="F36" s="53"/>
      <c r="G36" s="53">
        <v>218.70699999999999</v>
      </c>
      <c r="H36" s="53">
        <v>401.12599999999998</v>
      </c>
      <c r="I36" s="53">
        <v>652.81500000000005</v>
      </c>
      <c r="J36" s="51">
        <v>1657</v>
      </c>
      <c r="K36" s="54">
        <f>J36/5</f>
        <v>331.4</v>
      </c>
      <c r="L36" s="54">
        <f t="shared" si="1"/>
        <v>1856.9479999999999</v>
      </c>
      <c r="M36" s="54">
        <v>656.94799999999998</v>
      </c>
      <c r="N36" s="54"/>
      <c r="O36" s="54">
        <v>200</v>
      </c>
      <c r="P36" s="54">
        <v>400</v>
      </c>
      <c r="Q36" s="54">
        <v>600</v>
      </c>
      <c r="R36" s="56">
        <f t="shared" si="2"/>
        <v>0.66748897656255657</v>
      </c>
      <c r="S36" s="55"/>
    </row>
    <row r="37" spans="1:19">
      <c r="A37" s="49"/>
      <c r="B37" s="50" t="s">
        <v>8</v>
      </c>
      <c r="C37" s="51"/>
      <c r="D37" s="52">
        <f t="shared" si="0"/>
        <v>12885.412</v>
      </c>
      <c r="E37" s="52">
        <v>2293.5700000000002</v>
      </c>
      <c r="F37" s="53">
        <v>2483.232</v>
      </c>
      <c r="G37" s="53">
        <v>2648.45</v>
      </c>
      <c r="H37" s="53">
        <v>2699.34</v>
      </c>
      <c r="I37" s="53">
        <v>2760.82</v>
      </c>
      <c r="J37" s="51">
        <v>12876.3</v>
      </c>
      <c r="K37" s="54">
        <f>J37/5</f>
        <v>2575.2599999999998</v>
      </c>
      <c r="L37" s="54">
        <f t="shared" si="1"/>
        <v>9142.9529999999995</v>
      </c>
      <c r="M37" s="54">
        <v>2143.73</v>
      </c>
      <c r="N37" s="54">
        <v>1699.223</v>
      </c>
      <c r="O37" s="54">
        <v>1700</v>
      </c>
      <c r="P37" s="54">
        <v>1700</v>
      </c>
      <c r="Q37" s="54">
        <v>1900</v>
      </c>
      <c r="R37" s="56">
        <f t="shared" si="2"/>
        <v>0.99929284372125615</v>
      </c>
      <c r="S37" s="55"/>
    </row>
    <row r="38" spans="1:19" hidden="1">
      <c r="A38" s="49"/>
      <c r="B38" s="50" t="s">
        <v>3</v>
      </c>
      <c r="C38" s="51"/>
      <c r="D38" s="52">
        <f t="shared" si="0"/>
        <v>64.376999999999995</v>
      </c>
      <c r="E38" s="52">
        <v>47.62</v>
      </c>
      <c r="F38" s="53">
        <v>3.6880000000000002</v>
      </c>
      <c r="G38" s="53">
        <v>4.2539999999999996</v>
      </c>
      <c r="H38" s="53">
        <v>4.25</v>
      </c>
      <c r="I38" s="53">
        <v>4.5650000000000004</v>
      </c>
      <c r="J38" s="51">
        <v>50</v>
      </c>
      <c r="K38" s="54">
        <f>J38/5</f>
        <v>10</v>
      </c>
      <c r="L38" s="54">
        <f t="shared" si="1"/>
        <v>50</v>
      </c>
      <c r="M38" s="54">
        <v>10</v>
      </c>
      <c r="N38" s="54">
        <v>10</v>
      </c>
      <c r="O38" s="54">
        <v>10</v>
      </c>
      <c r="P38" s="54">
        <v>10</v>
      </c>
      <c r="Q38" s="54">
        <v>10</v>
      </c>
      <c r="R38" s="56">
        <f t="shared" si="2"/>
        <v>0.77667489942060053</v>
      </c>
      <c r="S38" s="55"/>
    </row>
    <row r="39" spans="1:19" hidden="1">
      <c r="A39" s="49"/>
      <c r="B39" s="50" t="s">
        <v>4</v>
      </c>
      <c r="C39" s="51"/>
      <c r="D39" s="52">
        <f t="shared" si="0"/>
        <v>9813.93</v>
      </c>
      <c r="E39" s="52">
        <v>1632.76</v>
      </c>
      <c r="F39" s="53">
        <v>1491.47</v>
      </c>
      <c r="G39" s="53">
        <v>1771.73</v>
      </c>
      <c r="H39" s="53">
        <v>2286.4699999999998</v>
      </c>
      <c r="I39" s="53">
        <v>2631.5</v>
      </c>
      <c r="J39" s="51">
        <f>L39</f>
        <v>7522.4000000000005</v>
      </c>
      <c r="K39" s="54">
        <f>J39/5</f>
        <v>1504.48</v>
      </c>
      <c r="L39" s="54">
        <f t="shared" si="1"/>
        <v>7522.4000000000005</v>
      </c>
      <c r="M39" s="54">
        <v>1390</v>
      </c>
      <c r="N39" s="54">
        <f>1470.6-10</f>
        <v>1460.6</v>
      </c>
      <c r="O39" s="54">
        <v>1490</v>
      </c>
      <c r="P39" s="54">
        <v>1490</v>
      </c>
      <c r="Q39" s="54">
        <f>1701.8-10</f>
        <v>1691.8</v>
      </c>
      <c r="R39" s="56">
        <f t="shared" si="2"/>
        <v>0.76650230845339229</v>
      </c>
      <c r="S39" s="55"/>
    </row>
    <row r="40" spans="1:19" hidden="1">
      <c r="A40" s="49"/>
      <c r="B40" s="50" t="s">
        <v>10</v>
      </c>
      <c r="C40" s="51"/>
      <c r="D40" s="52">
        <f t="shared" si="0"/>
        <v>91.731999999999999</v>
      </c>
      <c r="E40" s="52">
        <v>12.82</v>
      </c>
      <c r="F40" s="53">
        <v>19.372</v>
      </c>
      <c r="G40" s="53">
        <v>14.59</v>
      </c>
      <c r="H40" s="53">
        <v>12.02</v>
      </c>
      <c r="I40" s="53">
        <v>32.93</v>
      </c>
      <c r="J40" s="51"/>
      <c r="K40" s="54">
        <f t="shared" ref="K40:K72" si="3">J40/5</f>
        <v>0</v>
      </c>
      <c r="L40" s="54"/>
      <c r="M40" s="54"/>
      <c r="N40" s="54"/>
      <c r="O40" s="54"/>
      <c r="P40" s="54"/>
      <c r="Q40" s="54"/>
      <c r="R40" s="56">
        <f t="shared" si="2"/>
        <v>0</v>
      </c>
      <c r="S40" s="55"/>
    </row>
    <row r="41" spans="1:19" hidden="1">
      <c r="A41" s="49"/>
      <c r="B41" s="50" t="s">
        <v>5</v>
      </c>
      <c r="C41" s="51"/>
      <c r="D41" s="52">
        <f t="shared" si="0"/>
        <v>257.928</v>
      </c>
      <c r="E41" s="52">
        <v>2.31</v>
      </c>
      <c r="F41" s="53">
        <v>54.246000000000002</v>
      </c>
      <c r="G41" s="53">
        <v>139.142</v>
      </c>
      <c r="H41" s="53">
        <v>62.23</v>
      </c>
      <c r="I41" s="53"/>
      <c r="J41" s="51"/>
      <c r="K41" s="54">
        <f t="shared" si="3"/>
        <v>0</v>
      </c>
      <c r="L41" s="54"/>
      <c r="M41" s="54"/>
      <c r="N41" s="54"/>
      <c r="O41" s="54"/>
      <c r="P41" s="54"/>
      <c r="Q41" s="54"/>
      <c r="R41" s="56">
        <f t="shared" si="2"/>
        <v>0</v>
      </c>
      <c r="S41" s="55"/>
    </row>
    <row r="42" spans="1:19" hidden="1">
      <c r="A42" s="49"/>
      <c r="B42" s="50" t="s">
        <v>6</v>
      </c>
      <c r="C42" s="51"/>
      <c r="D42" s="52">
        <f t="shared" si="0"/>
        <v>50.232999999999997</v>
      </c>
      <c r="E42" s="52">
        <v>50.232999999999997</v>
      </c>
      <c r="F42" s="53"/>
      <c r="G42" s="53"/>
      <c r="H42" s="53"/>
      <c r="I42" s="53"/>
      <c r="J42" s="51"/>
      <c r="K42" s="54">
        <f t="shared" si="3"/>
        <v>0</v>
      </c>
      <c r="L42" s="54"/>
      <c r="M42" s="54"/>
      <c r="N42" s="54"/>
      <c r="O42" s="54"/>
      <c r="P42" s="54"/>
      <c r="Q42" s="54"/>
      <c r="R42" s="56">
        <f t="shared" si="2"/>
        <v>0</v>
      </c>
      <c r="S42" s="55"/>
    </row>
    <row r="43" spans="1:19" s="6" customFormat="1">
      <c r="A43" s="42" t="s">
        <v>56</v>
      </c>
      <c r="B43" s="41" t="s">
        <v>57</v>
      </c>
      <c r="C43" s="37">
        <v>51251.509999999995</v>
      </c>
      <c r="D43" s="37">
        <f t="shared" si="0"/>
        <v>56066.929000000004</v>
      </c>
      <c r="E43" s="43">
        <f>SUM(E50,E47,E53,E56)</f>
        <v>8787</v>
      </c>
      <c r="F43" s="38">
        <f>SUM(F50,F47,F53,F56)</f>
        <v>10503.032999999999</v>
      </c>
      <c r="G43" s="38">
        <f>SUM(G50,G47,G53,G56)</f>
        <v>11488.976000000001</v>
      </c>
      <c r="H43" s="38">
        <f>SUM(H50,H47,H53,H56)</f>
        <v>12328.9</v>
      </c>
      <c r="I43" s="38">
        <f>SUM(I50,I47,I53,I56)</f>
        <v>12959.020000000002</v>
      </c>
      <c r="J43" s="37">
        <v>58800</v>
      </c>
      <c r="K43" s="39">
        <f t="shared" si="3"/>
        <v>11760</v>
      </c>
      <c r="L43" s="39">
        <f>SUM(M43:Q43)</f>
        <v>62300</v>
      </c>
      <c r="M43" s="39">
        <f>SUM(M50,M47,M53,M56)</f>
        <v>11098.077000000001</v>
      </c>
      <c r="N43" s="39">
        <f>SUM(N50,N47,N53,N56)</f>
        <v>11975.823</v>
      </c>
      <c r="O43" s="39">
        <f>SUM(O50,O47,O53,O56)</f>
        <v>12518.499999999998</v>
      </c>
      <c r="P43" s="39">
        <f>SUM(P50,P47,P53,P56)</f>
        <v>13062.4</v>
      </c>
      <c r="Q43" s="39">
        <f>SUM(Q50,Q47,Q53,Q56)</f>
        <v>13645.199999999999</v>
      </c>
      <c r="R43" s="40">
        <f t="shared" si="2"/>
        <v>1.0487465792891919</v>
      </c>
      <c r="S43" s="41"/>
    </row>
    <row r="44" spans="1:19" s="4" customFormat="1">
      <c r="A44" s="44"/>
      <c r="B44" s="20" t="s">
        <v>17</v>
      </c>
      <c r="C44" s="17"/>
      <c r="D44" s="17"/>
      <c r="E44" s="45"/>
      <c r="F44" s="21">
        <f>F43/E43-1</f>
        <v>0.19529224991464655</v>
      </c>
      <c r="G44" s="21">
        <f>G43/F43-1</f>
        <v>9.3872217672742897E-2</v>
      </c>
      <c r="H44" s="21">
        <f>H43/G43-1</f>
        <v>7.3106950523701864E-2</v>
      </c>
      <c r="I44" s="21">
        <f>I43/H43-1</f>
        <v>5.1109182489922356E-2</v>
      </c>
      <c r="J44" s="17"/>
      <c r="K44" s="13"/>
      <c r="L44" s="13"/>
      <c r="M44" s="13"/>
      <c r="N44" s="13"/>
      <c r="O44" s="13"/>
      <c r="P44" s="13"/>
      <c r="Q44" s="13"/>
      <c r="R44" s="19"/>
      <c r="S44" s="20"/>
    </row>
    <row r="45" spans="1:19" s="12" customFormat="1" ht="15.75">
      <c r="A45" s="22"/>
      <c r="B45" s="16" t="s">
        <v>39</v>
      </c>
      <c r="C45" s="17"/>
      <c r="D45" s="17"/>
      <c r="E45" s="21">
        <f>E43/E$7</f>
        <v>0.59375210853117688</v>
      </c>
      <c r="F45" s="21">
        <f>F43/F$7</f>
        <v>0.64065219117741323</v>
      </c>
      <c r="G45" s="21">
        <f>G43/G$7</f>
        <v>0.6347782344923435</v>
      </c>
      <c r="H45" s="21">
        <f>H43/H$7</f>
        <v>0.63328621006721164</v>
      </c>
      <c r="I45" s="21">
        <f>I43/I$7</f>
        <v>0.63114736955506656</v>
      </c>
      <c r="J45" s="17"/>
      <c r="K45" s="13"/>
      <c r="L45" s="13"/>
      <c r="M45" s="13"/>
      <c r="N45" s="13"/>
      <c r="O45" s="13"/>
      <c r="P45" s="13"/>
      <c r="Q45" s="13"/>
      <c r="R45" s="19"/>
      <c r="S45" s="20"/>
    </row>
    <row r="46" spans="1:19" s="14" customFormat="1" ht="17.25">
      <c r="A46" s="57"/>
      <c r="B46" s="20" t="s">
        <v>2</v>
      </c>
      <c r="C46" s="17"/>
      <c r="D46" s="17"/>
      <c r="E46" s="45"/>
      <c r="F46" s="18"/>
      <c r="G46" s="18"/>
      <c r="H46" s="18"/>
      <c r="I46" s="18"/>
      <c r="J46" s="17"/>
      <c r="K46" s="13">
        <f t="shared" si="3"/>
        <v>0</v>
      </c>
      <c r="L46" s="13"/>
      <c r="M46" s="13"/>
      <c r="N46" s="13"/>
      <c r="O46" s="13"/>
      <c r="P46" s="13"/>
      <c r="Q46" s="13"/>
      <c r="R46" s="19"/>
      <c r="S46" s="20"/>
    </row>
    <row r="47" spans="1:19" s="6" customFormat="1">
      <c r="A47" s="42" t="s">
        <v>45</v>
      </c>
      <c r="B47" s="41" t="s">
        <v>58</v>
      </c>
      <c r="C47" s="37">
        <v>11116.91</v>
      </c>
      <c r="D47" s="37">
        <f t="shared" ref="D47:D59" si="4">E47+F47+G47+H47+I47</f>
        <v>10484.071</v>
      </c>
      <c r="E47" s="43">
        <v>1519.04</v>
      </c>
      <c r="F47" s="38">
        <v>1995.36</v>
      </c>
      <c r="G47" s="38">
        <v>2176.8209999999999</v>
      </c>
      <c r="H47" s="38">
        <v>2162.29</v>
      </c>
      <c r="I47" s="38">
        <v>2630.56</v>
      </c>
      <c r="J47" s="37">
        <v>16730</v>
      </c>
      <c r="K47" s="39">
        <f t="shared" si="3"/>
        <v>3346</v>
      </c>
      <c r="L47" s="39">
        <f t="shared" ref="L47:L60" si="5">SUM(M47:Q47)</f>
        <v>12500</v>
      </c>
      <c r="M47" s="39">
        <v>2571.7930000000001</v>
      </c>
      <c r="N47" s="39">
        <v>2405.9580000000001</v>
      </c>
      <c r="O47" s="39">
        <v>2451.7829999999999</v>
      </c>
      <c r="P47" s="39">
        <v>2507.9830000000002</v>
      </c>
      <c r="Q47" s="39">
        <v>2562.4830000000002</v>
      </c>
      <c r="R47" s="40">
        <f>J47/D47</f>
        <v>1.5957541683950824</v>
      </c>
      <c r="S47" s="41"/>
    </row>
    <row r="48" spans="1:19" s="4" customFormat="1">
      <c r="A48" s="44"/>
      <c r="B48" s="20" t="s">
        <v>17</v>
      </c>
      <c r="C48" s="17"/>
      <c r="D48" s="17"/>
      <c r="E48" s="45"/>
      <c r="F48" s="21">
        <f>F47/E47-1</f>
        <v>0.31356646302928159</v>
      </c>
      <c r="G48" s="21">
        <f>G47/F47-1</f>
        <v>9.0941484243444837E-2</v>
      </c>
      <c r="H48" s="21">
        <f>H47/G47-1</f>
        <v>-6.6753306771664134E-3</v>
      </c>
      <c r="I48" s="21">
        <f>I47/H47-1</f>
        <v>0.21656207076756595</v>
      </c>
      <c r="J48" s="17"/>
      <c r="K48" s="13"/>
      <c r="L48" s="13"/>
      <c r="M48" s="13"/>
      <c r="N48" s="13"/>
      <c r="O48" s="13"/>
      <c r="P48" s="13"/>
      <c r="Q48" s="13"/>
      <c r="R48" s="19"/>
      <c r="S48" s="20"/>
    </row>
    <row r="49" spans="1:19" s="12" customFormat="1" ht="15.75">
      <c r="A49" s="22"/>
      <c r="B49" s="16" t="s">
        <v>59</v>
      </c>
      <c r="C49" s="17"/>
      <c r="D49" s="17"/>
      <c r="E49" s="21">
        <f>E47/E$43</f>
        <v>0.17287356321839081</v>
      </c>
      <c r="F49" s="21">
        <f>F47/F$43</f>
        <v>0.18997940880505659</v>
      </c>
      <c r="G49" s="21">
        <f>G47/G$43</f>
        <v>0.18947041059185779</v>
      </c>
      <c r="H49" s="21">
        <f>H47/H$43</f>
        <v>0.17538385419623811</v>
      </c>
      <c r="I49" s="21">
        <f>I47/I$43</f>
        <v>0.20299065824421905</v>
      </c>
      <c r="J49" s="17"/>
      <c r="K49" s="13"/>
      <c r="L49" s="13"/>
      <c r="M49" s="13"/>
      <c r="N49" s="13"/>
      <c r="O49" s="13"/>
      <c r="P49" s="13"/>
      <c r="Q49" s="13"/>
      <c r="R49" s="19"/>
      <c r="S49" s="20"/>
    </row>
    <row r="50" spans="1:19" s="6" customFormat="1">
      <c r="A50" s="42" t="s">
        <v>47</v>
      </c>
      <c r="B50" s="41" t="s">
        <v>60</v>
      </c>
      <c r="C50" s="37">
        <v>36849.449999999997</v>
      </c>
      <c r="D50" s="37">
        <f t="shared" si="4"/>
        <v>34627</v>
      </c>
      <c r="E50" s="43">
        <v>5605.55</v>
      </c>
      <c r="F50" s="38">
        <v>6559.38</v>
      </c>
      <c r="G50" s="38">
        <v>6845.93</v>
      </c>
      <c r="H50" s="38">
        <v>7413.28</v>
      </c>
      <c r="I50" s="38">
        <v>8202.86</v>
      </c>
      <c r="J50" s="37">
        <v>41252</v>
      </c>
      <c r="K50" s="39">
        <f t="shared" si="3"/>
        <v>8250.4</v>
      </c>
      <c r="L50" s="39">
        <f t="shared" si="5"/>
        <v>42100</v>
      </c>
      <c r="M50" s="39">
        <v>7077.6270000000004</v>
      </c>
      <c r="N50" s="39">
        <v>8100.7219999999998</v>
      </c>
      <c r="O50" s="39">
        <v>8543.4169999999995</v>
      </c>
      <c r="P50" s="39">
        <v>8965.7170000000006</v>
      </c>
      <c r="Q50" s="39">
        <v>9412.5169999999998</v>
      </c>
      <c r="R50" s="40">
        <f>J50/D50</f>
        <v>1.1913246888266382</v>
      </c>
      <c r="S50" s="41"/>
    </row>
    <row r="51" spans="1:19" s="4" customFormat="1">
      <c r="A51" s="44"/>
      <c r="B51" s="20" t="s">
        <v>17</v>
      </c>
      <c r="C51" s="17"/>
      <c r="D51" s="17"/>
      <c r="E51" s="45"/>
      <c r="F51" s="21">
        <f>F50/E50-1</f>
        <v>0.17015814683661734</v>
      </c>
      <c r="G51" s="21">
        <f>G50/F50-1</f>
        <v>4.3685531254478382E-2</v>
      </c>
      <c r="H51" s="21">
        <f>H50/G50-1</f>
        <v>8.2874058016953134E-2</v>
      </c>
      <c r="I51" s="21">
        <f>I50/H50-1</f>
        <v>0.1065088597759698</v>
      </c>
      <c r="J51" s="17"/>
      <c r="K51" s="13"/>
      <c r="L51" s="13"/>
      <c r="M51" s="13"/>
      <c r="N51" s="13"/>
      <c r="O51" s="13"/>
      <c r="P51" s="13"/>
      <c r="Q51" s="13"/>
      <c r="R51" s="19"/>
      <c r="S51" s="20"/>
    </row>
    <row r="52" spans="1:19" s="12" customFormat="1" ht="15.75">
      <c r="A52" s="22"/>
      <c r="B52" s="16" t="s">
        <v>59</v>
      </c>
      <c r="C52" s="17"/>
      <c r="D52" s="17"/>
      <c r="E52" s="21">
        <f>E50/E$43</f>
        <v>0.63793672470695351</v>
      </c>
      <c r="F52" s="21">
        <f>F50/F$43</f>
        <v>0.62452245936959361</v>
      </c>
      <c r="G52" s="21">
        <f>G50/G$43</f>
        <v>0.59586946652164652</v>
      </c>
      <c r="H52" s="21">
        <f>H50/H$43</f>
        <v>0.60129289717655265</v>
      </c>
      <c r="I52" s="21">
        <f>I50/I$43</f>
        <v>0.6329845929707647</v>
      </c>
      <c r="J52" s="17"/>
      <c r="K52" s="13"/>
      <c r="L52" s="13"/>
      <c r="M52" s="13"/>
      <c r="N52" s="13"/>
      <c r="O52" s="13"/>
      <c r="P52" s="13"/>
      <c r="Q52" s="13"/>
      <c r="R52" s="19"/>
      <c r="S52" s="20"/>
    </row>
    <row r="53" spans="1:19" s="6" customFormat="1">
      <c r="A53" s="42" t="s">
        <v>48</v>
      </c>
      <c r="B53" s="67" t="s">
        <v>82</v>
      </c>
      <c r="C53" s="68">
        <v>370.55</v>
      </c>
      <c r="D53" s="68">
        <f>E53+F53+G53+H53+I53</f>
        <v>115.68500000000002</v>
      </c>
      <c r="E53" s="68">
        <v>111.08</v>
      </c>
      <c r="F53" s="68">
        <v>1.68</v>
      </c>
      <c r="G53" s="68">
        <v>0.78</v>
      </c>
      <c r="H53" s="68">
        <v>0.98</v>
      </c>
      <c r="I53" s="68">
        <v>1.165</v>
      </c>
      <c r="J53" s="68">
        <v>15</v>
      </c>
      <c r="K53" s="39">
        <f t="shared" si="3"/>
        <v>3</v>
      </c>
      <c r="L53" s="39">
        <f t="shared" si="5"/>
        <v>15</v>
      </c>
      <c r="M53" s="39">
        <v>1.6</v>
      </c>
      <c r="N53" s="39">
        <v>2.2999999999999998</v>
      </c>
      <c r="O53" s="39">
        <v>3</v>
      </c>
      <c r="P53" s="39">
        <v>3.8</v>
      </c>
      <c r="Q53" s="39">
        <v>4.3</v>
      </c>
      <c r="R53" s="40">
        <f>J53/D53</f>
        <v>0.12966244543372085</v>
      </c>
      <c r="S53" s="41"/>
    </row>
    <row r="54" spans="1:19" s="4" customFormat="1">
      <c r="A54" s="44"/>
      <c r="B54" s="20" t="s">
        <v>17</v>
      </c>
      <c r="C54" s="17"/>
      <c r="D54" s="17"/>
      <c r="E54" s="45"/>
      <c r="F54" s="21">
        <f>F53/E53-1</f>
        <v>-0.98487576521426001</v>
      </c>
      <c r="G54" s="21">
        <f>G53/F53-1</f>
        <v>-0.5357142857142857</v>
      </c>
      <c r="H54" s="21">
        <f>H53/G53-1</f>
        <v>0.25641025641025639</v>
      </c>
      <c r="I54" s="21">
        <f>I53/H53-1</f>
        <v>0.18877551020408179</v>
      </c>
      <c r="J54" s="17"/>
      <c r="K54" s="13"/>
      <c r="L54" s="13"/>
      <c r="M54" s="13"/>
      <c r="N54" s="13"/>
      <c r="O54" s="13"/>
      <c r="P54" s="13"/>
      <c r="Q54" s="13"/>
      <c r="R54" s="19"/>
      <c r="S54" s="20"/>
    </row>
    <row r="55" spans="1:19" s="12" customFormat="1" ht="15.75">
      <c r="A55" s="22"/>
      <c r="B55" s="16" t="s">
        <v>59</v>
      </c>
      <c r="C55" s="17"/>
      <c r="D55" s="17"/>
      <c r="E55" s="21">
        <f>E53/E$43</f>
        <v>1.2641402071241606E-2</v>
      </c>
      <c r="F55" s="21">
        <f>F53/F$43</f>
        <v>1.5995379620343953E-4</v>
      </c>
      <c r="G55" s="21">
        <f>G53/G$43</f>
        <v>6.7891168020544219E-5</v>
      </c>
      <c r="H55" s="21">
        <f>H53/H$43</f>
        <v>7.9488032184542014E-5</v>
      </c>
      <c r="I55" s="21">
        <f>I53/I$43</f>
        <v>8.9898773209702576E-5</v>
      </c>
      <c r="J55" s="17"/>
      <c r="K55" s="13"/>
      <c r="L55" s="13"/>
      <c r="M55" s="13"/>
      <c r="N55" s="13"/>
      <c r="O55" s="13"/>
      <c r="P55" s="13"/>
      <c r="Q55" s="13"/>
      <c r="R55" s="19"/>
      <c r="S55" s="20"/>
    </row>
    <row r="56" spans="1:19" hidden="1">
      <c r="A56" s="49"/>
      <c r="B56" s="50" t="s">
        <v>14</v>
      </c>
      <c r="C56" s="51">
        <v>2914.6</v>
      </c>
      <c r="D56" s="51">
        <f t="shared" si="4"/>
        <v>10840.173000000001</v>
      </c>
      <c r="E56" s="52">
        <f>8787-E47-E53-E50</f>
        <v>1551.33</v>
      </c>
      <c r="F56" s="53">
        <f>10503.033-F47-F50-F53</f>
        <v>1946.6129999999987</v>
      </c>
      <c r="G56" s="53">
        <f>11488.976-G47-G50-G53</f>
        <v>2465.4450000000002</v>
      </c>
      <c r="H56" s="53">
        <f>12328.9-H47-H50-H53</f>
        <v>2752.3500000000008</v>
      </c>
      <c r="I56" s="53">
        <f>12998.7-I47-I50-I53-I66</f>
        <v>2124.4350000000009</v>
      </c>
      <c r="J56" s="51">
        <f>J43-J47-J50-J53</f>
        <v>803</v>
      </c>
      <c r="K56" s="54">
        <f t="shared" si="3"/>
        <v>160.6</v>
      </c>
      <c r="L56" s="54">
        <f t="shared" si="5"/>
        <v>7685</v>
      </c>
      <c r="M56" s="54">
        <v>1447.057</v>
      </c>
      <c r="N56" s="54">
        <v>1466.8430000000001</v>
      </c>
      <c r="O56" s="54">
        <v>1520.3</v>
      </c>
      <c r="P56" s="54">
        <v>1584.9</v>
      </c>
      <c r="Q56" s="54">
        <v>1665.9</v>
      </c>
      <c r="R56" s="56">
        <f>J56/D56</f>
        <v>7.4076308560758211E-2</v>
      </c>
      <c r="S56" s="55"/>
    </row>
    <row r="57" spans="1:19" hidden="1">
      <c r="A57" s="49"/>
      <c r="B57" s="50" t="s">
        <v>11</v>
      </c>
      <c r="C57" s="51"/>
      <c r="D57" s="51">
        <f t="shared" si="4"/>
        <v>573.92599999999879</v>
      </c>
      <c r="E57" s="52"/>
      <c r="F57" s="53">
        <f>10503.033-F53-F47-F50-F58-F59</f>
        <v>173.88199999999847</v>
      </c>
      <c r="G57" s="53">
        <f>11488.976-G50-G47-G53-G58-G59</f>
        <v>280.20900000000029</v>
      </c>
      <c r="H57" s="53">
        <v>119.83499999999999</v>
      </c>
      <c r="I57" s="53"/>
      <c r="J57" s="51"/>
      <c r="K57" s="54">
        <f t="shared" si="3"/>
        <v>0</v>
      </c>
      <c r="L57" s="54">
        <f t="shared" si="5"/>
        <v>0</v>
      </c>
      <c r="M57" s="54"/>
      <c r="N57" s="54"/>
      <c r="O57" s="54"/>
      <c r="P57" s="54"/>
      <c r="Q57" s="54"/>
      <c r="R57" s="56">
        <f>J57/D57</f>
        <v>0</v>
      </c>
      <c r="S57" s="55"/>
    </row>
    <row r="58" spans="1:19" hidden="1">
      <c r="A58" s="49"/>
      <c r="B58" s="55" t="s">
        <v>12</v>
      </c>
      <c r="C58" s="51"/>
      <c r="D58" s="51">
        <f t="shared" si="4"/>
        <v>6587.4669999999996</v>
      </c>
      <c r="E58" s="52"/>
      <c r="F58" s="53">
        <v>1771.731</v>
      </c>
      <c r="G58" s="53">
        <v>2184.2359999999999</v>
      </c>
      <c r="H58" s="53">
        <v>2631.5</v>
      </c>
      <c r="I58" s="53"/>
      <c r="J58" s="51">
        <v>5000</v>
      </c>
      <c r="K58" s="54">
        <f t="shared" si="3"/>
        <v>1000</v>
      </c>
      <c r="L58" s="54">
        <f t="shared" si="5"/>
        <v>5000</v>
      </c>
      <c r="M58" s="54">
        <v>1000</v>
      </c>
      <c r="N58" s="54">
        <v>1000</v>
      </c>
      <c r="O58" s="54">
        <v>1000</v>
      </c>
      <c r="P58" s="54">
        <v>1000</v>
      </c>
      <c r="Q58" s="54">
        <v>1000</v>
      </c>
      <c r="R58" s="56"/>
      <c r="S58" s="55"/>
    </row>
    <row r="59" spans="1:19" hidden="1">
      <c r="A59" s="49"/>
      <c r="B59" s="55" t="s">
        <v>13</v>
      </c>
      <c r="C59" s="51"/>
      <c r="D59" s="51">
        <f t="shared" si="4"/>
        <v>4</v>
      </c>
      <c r="E59" s="52"/>
      <c r="F59" s="53">
        <v>1</v>
      </c>
      <c r="G59" s="53">
        <v>1</v>
      </c>
      <c r="H59" s="53">
        <v>1</v>
      </c>
      <c r="I59" s="53">
        <v>1</v>
      </c>
      <c r="J59" s="51">
        <v>5</v>
      </c>
      <c r="K59" s="54">
        <f t="shared" si="3"/>
        <v>1</v>
      </c>
      <c r="L59" s="54">
        <f t="shared" si="5"/>
        <v>5</v>
      </c>
      <c r="M59" s="54">
        <v>1</v>
      </c>
      <c r="N59" s="54">
        <v>1</v>
      </c>
      <c r="O59" s="54">
        <v>1</v>
      </c>
      <c r="P59" s="54">
        <v>1</v>
      </c>
      <c r="Q59" s="54">
        <v>1</v>
      </c>
      <c r="R59" s="56"/>
      <c r="S59" s="55"/>
    </row>
    <row r="60" spans="1:19" s="6" customFormat="1">
      <c r="A60" s="42" t="s">
        <v>61</v>
      </c>
      <c r="B60" s="41" t="s">
        <v>79</v>
      </c>
      <c r="C60" s="37"/>
      <c r="D60" s="37"/>
      <c r="E60" s="43"/>
      <c r="F60" s="38">
        <v>140.869</v>
      </c>
      <c r="G60" s="38">
        <v>84.35</v>
      </c>
      <c r="H60" s="38">
        <v>61.564999999999998</v>
      </c>
      <c r="I60" s="38">
        <v>7.34</v>
      </c>
      <c r="J60" s="37">
        <v>-300</v>
      </c>
      <c r="K60" s="39">
        <f t="shared" si="3"/>
        <v>-60</v>
      </c>
      <c r="L60" s="39">
        <f t="shared" si="5"/>
        <v>-300</v>
      </c>
      <c r="M60" s="39">
        <v>-1</v>
      </c>
      <c r="N60" s="39">
        <v>-82</v>
      </c>
      <c r="O60" s="39">
        <v>-82</v>
      </c>
      <c r="P60" s="39">
        <v>-88</v>
      </c>
      <c r="Q60" s="39">
        <v>-47</v>
      </c>
      <c r="R60" s="40"/>
      <c r="S60" s="41"/>
    </row>
    <row r="61" spans="1:19" s="6" customFormat="1">
      <c r="A61" s="42" t="s">
        <v>62</v>
      </c>
      <c r="B61" s="48" t="s">
        <v>63</v>
      </c>
      <c r="C61" s="37"/>
      <c r="D61" s="37"/>
      <c r="E61" s="43"/>
      <c r="F61" s="38"/>
      <c r="G61" s="38"/>
      <c r="H61" s="38"/>
      <c r="I61" s="38"/>
      <c r="J61" s="38"/>
      <c r="K61" s="39">
        <f t="shared" si="3"/>
        <v>0</v>
      </c>
      <c r="L61" s="39"/>
      <c r="M61" s="39"/>
      <c r="N61" s="39"/>
      <c r="O61" s="39"/>
      <c r="P61" s="39"/>
      <c r="Q61" s="39"/>
      <c r="R61" s="40"/>
      <c r="S61" s="41"/>
    </row>
    <row r="62" spans="1:19" s="6" customFormat="1">
      <c r="A62" s="42" t="s">
        <v>45</v>
      </c>
      <c r="B62" s="48" t="s">
        <v>78</v>
      </c>
      <c r="C62" s="37"/>
      <c r="D62" s="37"/>
      <c r="E62" s="38">
        <v>186.32</v>
      </c>
      <c r="F62" s="38">
        <v>189.5</v>
      </c>
      <c r="G62" s="38">
        <v>186.88</v>
      </c>
      <c r="H62" s="38">
        <v>201.9074</v>
      </c>
      <c r="I62" s="38">
        <f>I28*0.2</f>
        <v>204.03</v>
      </c>
      <c r="J62" s="38">
        <v>400</v>
      </c>
      <c r="K62" s="39">
        <f t="shared" si="3"/>
        <v>80</v>
      </c>
      <c r="L62" s="39"/>
      <c r="M62" s="39"/>
      <c r="N62" s="39"/>
      <c r="O62" s="39"/>
      <c r="P62" s="39"/>
      <c r="Q62" s="39"/>
      <c r="R62" s="40"/>
      <c r="S62" s="41"/>
    </row>
    <row r="63" spans="1:19" s="6" customFormat="1">
      <c r="A63" s="42" t="s">
        <v>47</v>
      </c>
      <c r="B63" s="48" t="s">
        <v>67</v>
      </c>
      <c r="C63" s="37"/>
      <c r="D63" s="38">
        <f>E63</f>
        <v>519.51149753599998</v>
      </c>
      <c r="E63" s="38">
        <v>519.51149753599998</v>
      </c>
      <c r="F63" s="38">
        <v>515.40959017</v>
      </c>
      <c r="G63" s="38">
        <v>274.83588996599997</v>
      </c>
      <c r="H63" s="38">
        <v>193.16682976200002</v>
      </c>
      <c r="I63" s="38">
        <f>H72</f>
        <v>128.64109955800001</v>
      </c>
      <c r="J63" s="38">
        <f>I72</f>
        <v>97.811099557999995</v>
      </c>
      <c r="K63" s="39">
        <f t="shared" si="3"/>
        <v>19.5622199116</v>
      </c>
      <c r="L63" s="39"/>
      <c r="M63" s="39"/>
      <c r="N63" s="39"/>
      <c r="O63" s="39"/>
      <c r="P63" s="39"/>
      <c r="Q63" s="39"/>
      <c r="R63" s="40"/>
      <c r="S63" s="41"/>
    </row>
    <row r="64" spans="1:19" s="4" customFormat="1" ht="31.5">
      <c r="A64" s="44"/>
      <c r="B64" s="15" t="s">
        <v>64</v>
      </c>
      <c r="C64" s="17"/>
      <c r="D64" s="18"/>
      <c r="E64" s="58">
        <f>E63/E$62</f>
        <v>2.7882755342206957</v>
      </c>
      <c r="F64" s="58">
        <f t="shared" ref="F64:R64" si="6">F63/F$62</f>
        <v>2.7198395259630606</v>
      </c>
      <c r="G64" s="58">
        <f t="shared" si="6"/>
        <v>1.4706543769584759</v>
      </c>
      <c r="H64" s="58">
        <f t="shared" si="6"/>
        <v>0.95671000548766427</v>
      </c>
      <c r="I64" s="58">
        <f t="shared" si="6"/>
        <v>0.63050090456305452</v>
      </c>
      <c r="J64" s="58">
        <f t="shared" si="6"/>
        <v>0.24452774889499998</v>
      </c>
      <c r="K64" s="58">
        <f t="shared" si="6"/>
        <v>0.24452774889500001</v>
      </c>
      <c r="L64" s="58" t="e">
        <f t="shared" si="6"/>
        <v>#DIV/0!</v>
      </c>
      <c r="M64" s="58" t="e">
        <f t="shared" si="6"/>
        <v>#DIV/0!</v>
      </c>
      <c r="N64" s="58" t="e">
        <f t="shared" si="6"/>
        <v>#DIV/0!</v>
      </c>
      <c r="O64" s="58" t="e">
        <f t="shared" si="6"/>
        <v>#DIV/0!</v>
      </c>
      <c r="P64" s="58" t="e">
        <f t="shared" si="6"/>
        <v>#DIV/0!</v>
      </c>
      <c r="Q64" s="58" t="e">
        <f t="shared" si="6"/>
        <v>#DIV/0!</v>
      </c>
      <c r="R64" s="58" t="e">
        <f t="shared" si="6"/>
        <v>#DIV/0!</v>
      </c>
      <c r="S64" s="20"/>
    </row>
    <row r="65" spans="1:19" s="4" customFormat="1" ht="31.5">
      <c r="A65" s="44"/>
      <c r="B65" s="15" t="s">
        <v>65</v>
      </c>
      <c r="C65" s="17"/>
      <c r="D65" s="18"/>
      <c r="E65" s="58">
        <f>E63/E$7</f>
        <v>3.5104250263820337E-2</v>
      </c>
      <c r="F65" s="58">
        <f t="shared" ref="F65:R65" si="7">F63/F$7</f>
        <v>3.1438374353033365E-2</v>
      </c>
      <c r="G65" s="58">
        <f t="shared" si="7"/>
        <v>1.5184977408582752E-2</v>
      </c>
      <c r="H65" s="58">
        <f t="shared" si="7"/>
        <v>9.9222063225977396E-3</v>
      </c>
      <c r="I65" s="58">
        <f t="shared" si="7"/>
        <v>6.2652493477672799E-3</v>
      </c>
      <c r="J65" s="58"/>
      <c r="K65" s="18" t="e">
        <f t="shared" si="7"/>
        <v>#DIV/0!</v>
      </c>
      <c r="L65" s="18" t="e">
        <f t="shared" si="7"/>
        <v>#DIV/0!</v>
      </c>
      <c r="M65" s="18" t="e">
        <f t="shared" si="7"/>
        <v>#DIV/0!</v>
      </c>
      <c r="N65" s="18" t="e">
        <f t="shared" si="7"/>
        <v>#DIV/0!</v>
      </c>
      <c r="O65" s="18" t="e">
        <f t="shared" si="7"/>
        <v>#DIV/0!</v>
      </c>
      <c r="P65" s="18" t="e">
        <f t="shared" si="7"/>
        <v>#DIV/0!</v>
      </c>
      <c r="Q65" s="18" t="e">
        <f t="shared" si="7"/>
        <v>#DIV/0!</v>
      </c>
      <c r="R65" s="18" t="e">
        <f t="shared" si="7"/>
        <v>#DIV/0!</v>
      </c>
      <c r="S65" s="20"/>
    </row>
    <row r="66" spans="1:19" s="6" customFormat="1">
      <c r="A66" s="42" t="s">
        <v>48</v>
      </c>
      <c r="B66" s="48" t="s">
        <v>68</v>
      </c>
      <c r="C66" s="37"/>
      <c r="D66" s="38">
        <f>SUM(E66:I66)</f>
        <v>565.18400081399989</v>
      </c>
      <c r="E66" s="38">
        <v>109.259500202</v>
      </c>
      <c r="F66" s="38">
        <v>251.050500204</v>
      </c>
      <c r="G66" s="38">
        <v>92.250500203999991</v>
      </c>
      <c r="H66" s="38">
        <v>72.943500204000003</v>
      </c>
      <c r="I66" s="38">
        <v>39.68</v>
      </c>
      <c r="J66" s="38">
        <v>50</v>
      </c>
      <c r="K66" s="39">
        <f t="shared" si="3"/>
        <v>10</v>
      </c>
      <c r="L66" s="39"/>
      <c r="M66" s="39"/>
      <c r="N66" s="39"/>
      <c r="O66" s="39"/>
      <c r="P66" s="39"/>
      <c r="Q66" s="39"/>
      <c r="R66" s="40"/>
      <c r="S66" s="41"/>
    </row>
    <row r="67" spans="1:19" s="4" customFormat="1">
      <c r="A67" s="44"/>
      <c r="B67" s="15" t="s">
        <v>71</v>
      </c>
      <c r="C67" s="17"/>
      <c r="D67" s="18">
        <f>SUM(E67:I67)</f>
        <v>143.48360283599999</v>
      </c>
      <c r="E67" s="18">
        <f>E69</f>
        <v>105.15759283599999</v>
      </c>
      <c r="F67" s="18">
        <f>F69</f>
        <v>10.476799999999999</v>
      </c>
      <c r="G67" s="18">
        <f>G69</f>
        <v>10.581440000000001</v>
      </c>
      <c r="H67" s="18">
        <f>H69</f>
        <v>8.4177699999999991</v>
      </c>
      <c r="I67" s="18">
        <f>I69</f>
        <v>8.85</v>
      </c>
      <c r="J67" s="18"/>
      <c r="K67" s="13"/>
      <c r="L67" s="13"/>
      <c r="M67" s="13"/>
      <c r="N67" s="13"/>
      <c r="O67" s="13"/>
      <c r="P67" s="13"/>
      <c r="Q67" s="13"/>
      <c r="R67" s="19"/>
      <c r="S67" s="20"/>
    </row>
    <row r="68" spans="1:19" s="4" customFormat="1" ht="31.5">
      <c r="A68" s="44"/>
      <c r="B68" s="15" t="s">
        <v>72</v>
      </c>
      <c r="C68" s="17"/>
      <c r="D68" s="18">
        <f>SUM(E68:I68)</f>
        <v>421.70039797800001</v>
      </c>
      <c r="E68" s="18">
        <f>E66-E67</f>
        <v>4.101907366000006</v>
      </c>
      <c r="F68" s="18">
        <f>F66-F67</f>
        <v>240.573700204</v>
      </c>
      <c r="G68" s="18">
        <f>G66-G67</f>
        <v>81.66906020399999</v>
      </c>
      <c r="H68" s="18">
        <f>H66-H67</f>
        <v>64.525730203999998</v>
      </c>
      <c r="I68" s="18">
        <f>I66-I67</f>
        <v>30.83</v>
      </c>
      <c r="J68" s="18"/>
      <c r="K68" s="13"/>
      <c r="L68" s="13"/>
      <c r="M68" s="13"/>
      <c r="N68" s="13"/>
      <c r="O68" s="13"/>
      <c r="P68" s="13"/>
      <c r="Q68" s="13"/>
      <c r="R68" s="19"/>
      <c r="S68" s="20"/>
    </row>
    <row r="69" spans="1:19" s="6" customFormat="1">
      <c r="A69" s="42" t="s">
        <v>49</v>
      </c>
      <c r="B69" s="48" t="s">
        <v>69</v>
      </c>
      <c r="C69" s="37"/>
      <c r="D69" s="38">
        <f>SUM(E69:I69)</f>
        <v>143.48360283599999</v>
      </c>
      <c r="E69" s="38">
        <v>105.15759283599999</v>
      </c>
      <c r="F69" s="38">
        <v>10.476799999999999</v>
      </c>
      <c r="G69" s="38">
        <v>10.581440000000001</v>
      </c>
      <c r="H69" s="38">
        <f>11.39777-2.98</f>
        <v>8.4177699999999991</v>
      </c>
      <c r="I69" s="38">
        <f>8.85</f>
        <v>8.85</v>
      </c>
      <c r="J69" s="38">
        <f>350</f>
        <v>350</v>
      </c>
      <c r="K69" s="39">
        <f t="shared" si="3"/>
        <v>70</v>
      </c>
      <c r="L69" s="39"/>
      <c r="M69" s="39"/>
      <c r="N69" s="39"/>
      <c r="O69" s="39"/>
      <c r="P69" s="39"/>
      <c r="Q69" s="39"/>
      <c r="R69" s="40"/>
      <c r="S69" s="41"/>
    </row>
    <row r="70" spans="1:19" s="4" customFormat="1">
      <c r="A70" s="44"/>
      <c r="B70" s="15" t="s">
        <v>74</v>
      </c>
      <c r="C70" s="17"/>
      <c r="D70" s="18"/>
      <c r="E70" s="18"/>
      <c r="F70" s="18"/>
      <c r="G70" s="18"/>
      <c r="H70" s="18"/>
      <c r="I70" s="18"/>
      <c r="J70" s="18"/>
      <c r="K70" s="13"/>
      <c r="L70" s="13"/>
      <c r="M70" s="13"/>
      <c r="N70" s="13"/>
      <c r="O70" s="13"/>
      <c r="P70" s="13"/>
      <c r="Q70" s="13"/>
      <c r="R70" s="19"/>
      <c r="S70" s="20"/>
    </row>
    <row r="71" spans="1:19" s="4" customFormat="1">
      <c r="A71" s="44"/>
      <c r="B71" s="15" t="s">
        <v>73</v>
      </c>
      <c r="C71" s="17"/>
      <c r="D71" s="18">
        <f>SUM(E71:I71)</f>
        <v>143.48360283599999</v>
      </c>
      <c r="E71" s="18">
        <f>E69</f>
        <v>105.15759283599999</v>
      </c>
      <c r="F71" s="18">
        <f>F69</f>
        <v>10.476799999999999</v>
      </c>
      <c r="G71" s="18">
        <f>G69</f>
        <v>10.581440000000001</v>
      </c>
      <c r="H71" s="18">
        <f>H69</f>
        <v>8.4177699999999991</v>
      </c>
      <c r="I71" s="18">
        <f>I69</f>
        <v>8.85</v>
      </c>
      <c r="J71" s="18"/>
      <c r="K71" s="13"/>
      <c r="L71" s="13"/>
      <c r="M71" s="13"/>
      <c r="N71" s="13"/>
      <c r="O71" s="13"/>
      <c r="P71" s="13"/>
      <c r="Q71" s="13"/>
      <c r="R71" s="19"/>
      <c r="S71" s="20"/>
    </row>
    <row r="72" spans="1:19" s="6" customFormat="1">
      <c r="A72" s="42" t="s">
        <v>66</v>
      </c>
      <c r="B72" s="48" t="s">
        <v>70</v>
      </c>
      <c r="C72" s="37"/>
      <c r="D72" s="38">
        <f>D63-D66+D69</f>
        <v>97.81109955800008</v>
      </c>
      <c r="E72" s="38">
        <v>515.40959017</v>
      </c>
      <c r="F72" s="38">
        <v>274.83588996599997</v>
      </c>
      <c r="G72" s="38">
        <v>193.16682976200002</v>
      </c>
      <c r="H72" s="38">
        <f>H63-H66+H69</f>
        <v>128.64109955800001</v>
      </c>
      <c r="I72" s="38">
        <f>I63-I66+I69</f>
        <v>97.811099557999995</v>
      </c>
      <c r="J72" s="37">
        <f>J63+J69-J66</f>
        <v>397.81109955800002</v>
      </c>
      <c r="K72" s="59">
        <f t="shared" si="3"/>
        <v>79.56221991160001</v>
      </c>
      <c r="L72" s="59"/>
      <c r="M72" s="59"/>
      <c r="N72" s="59"/>
      <c r="O72" s="59"/>
      <c r="P72" s="59"/>
      <c r="Q72" s="59"/>
      <c r="R72" s="40"/>
      <c r="S72" s="41"/>
    </row>
    <row r="73" spans="1:19" s="4" customFormat="1" ht="31.5">
      <c r="A73" s="44"/>
      <c r="B73" s="15" t="s">
        <v>64</v>
      </c>
      <c r="C73" s="17"/>
      <c r="D73" s="18"/>
      <c r="E73" s="58">
        <f t="shared" ref="E73:R73" si="8">E72/E$62</f>
        <v>2.7662601447509663</v>
      </c>
      <c r="F73" s="58">
        <f t="shared" si="8"/>
        <v>1.4503213190817941</v>
      </c>
      <c r="G73" s="58">
        <f t="shared" si="8"/>
        <v>1.0336409982983734</v>
      </c>
      <c r="H73" s="58">
        <f t="shared" si="8"/>
        <v>0.63712919664162881</v>
      </c>
      <c r="I73" s="58">
        <f t="shared" si="8"/>
        <v>0.47939567493995977</v>
      </c>
      <c r="J73" s="58">
        <f t="shared" si="8"/>
        <v>0.99452774889500006</v>
      </c>
      <c r="K73" s="58">
        <f t="shared" si="8"/>
        <v>0.99452774889500017</v>
      </c>
      <c r="L73" s="58" t="e">
        <f t="shared" si="8"/>
        <v>#DIV/0!</v>
      </c>
      <c r="M73" s="58" t="e">
        <f t="shared" si="8"/>
        <v>#DIV/0!</v>
      </c>
      <c r="N73" s="58" t="e">
        <f t="shared" si="8"/>
        <v>#DIV/0!</v>
      </c>
      <c r="O73" s="58" t="e">
        <f t="shared" si="8"/>
        <v>#DIV/0!</v>
      </c>
      <c r="P73" s="58" t="e">
        <f t="shared" si="8"/>
        <v>#DIV/0!</v>
      </c>
      <c r="Q73" s="58" t="e">
        <f t="shared" si="8"/>
        <v>#DIV/0!</v>
      </c>
      <c r="R73" s="58" t="e">
        <f t="shared" si="8"/>
        <v>#DIV/0!</v>
      </c>
      <c r="S73" s="20"/>
    </row>
    <row r="74" spans="1:19" s="4" customFormat="1" ht="31.5">
      <c r="A74" s="60"/>
      <c r="B74" s="61" t="s">
        <v>65</v>
      </c>
      <c r="C74" s="62"/>
      <c r="D74" s="63"/>
      <c r="E74" s="66">
        <f>E72/E$7</f>
        <v>3.4827077605625041E-2</v>
      </c>
      <c r="F74" s="66">
        <f>F72/F$7</f>
        <v>1.6764130429839871E-2</v>
      </c>
      <c r="G74" s="66">
        <f>G72/G$7</f>
        <v>1.0672674323525911E-2</v>
      </c>
      <c r="H74" s="66">
        <f>H72/H$7</f>
        <v>6.6077780173385047E-3</v>
      </c>
      <c r="I74" s="66">
        <f>I72/I$7</f>
        <v>4.7637258218075455E-3</v>
      </c>
      <c r="J74" s="66"/>
      <c r="K74" s="63" t="e">
        <f t="shared" ref="K74:R74" si="9">K72/K$7</f>
        <v>#DIV/0!</v>
      </c>
      <c r="L74" s="63" t="e">
        <f t="shared" si="9"/>
        <v>#DIV/0!</v>
      </c>
      <c r="M74" s="63" t="e">
        <f t="shared" si="9"/>
        <v>#DIV/0!</v>
      </c>
      <c r="N74" s="63" t="e">
        <f t="shared" si="9"/>
        <v>#DIV/0!</v>
      </c>
      <c r="O74" s="63" t="e">
        <f t="shared" si="9"/>
        <v>#DIV/0!</v>
      </c>
      <c r="P74" s="63" t="e">
        <f t="shared" si="9"/>
        <v>#DIV/0!</v>
      </c>
      <c r="Q74" s="63" t="e">
        <f t="shared" si="9"/>
        <v>#DIV/0!</v>
      </c>
      <c r="R74" s="63" t="e">
        <f t="shared" si="9"/>
        <v>#DIV/0!</v>
      </c>
      <c r="S74" s="64"/>
    </row>
    <row r="75" spans="1:19">
      <c r="B75" s="4"/>
      <c r="C75" s="4"/>
      <c r="D75" s="4"/>
      <c r="E75" s="4"/>
      <c r="F75" s="4"/>
      <c r="G75" s="4"/>
      <c r="H75" s="4"/>
      <c r="I75" s="5"/>
      <c r="J75" s="5"/>
      <c r="K75" s="10"/>
      <c r="L75" s="10"/>
      <c r="M75" s="10">
        <f>M25-M43</f>
        <v>-1.000000000001819</v>
      </c>
      <c r="N75" s="10">
        <f>N25-N43</f>
        <v>-83.799999999999272</v>
      </c>
      <c r="O75" s="10">
        <f>O25-O43</f>
        <v>-81.999999999998181</v>
      </c>
      <c r="P75" s="10">
        <f>P25-P43</f>
        <v>-88</v>
      </c>
      <c r="Q75" s="10">
        <f>Q25-Q43</f>
        <v>354.80000000000109</v>
      </c>
      <c r="R75" s="10"/>
      <c r="S75" s="4"/>
    </row>
  </sheetData>
  <mergeCells count="9">
    <mergeCell ref="A5:A6"/>
    <mergeCell ref="C5:C6"/>
    <mergeCell ref="D5:I5"/>
    <mergeCell ref="B2:S2"/>
    <mergeCell ref="B3:S3"/>
    <mergeCell ref="B5:B6"/>
    <mergeCell ref="J5:J6"/>
    <mergeCell ref="K5:Q5"/>
    <mergeCell ref="S5:S6"/>
  </mergeCells>
  <phoneticPr fontId="0" type="noConversion"/>
  <pageMargins left="0.56000000000000005" right="0.39370078740157483" top="0.47244094488188981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CDROM</dc:creator>
  <cp:lastModifiedBy>admin</cp:lastModifiedBy>
  <cp:lastPrinted>2020-12-10T03:54:22Z</cp:lastPrinted>
  <dcterms:created xsi:type="dcterms:W3CDTF">2018-08-30T03:43:31Z</dcterms:created>
  <dcterms:modified xsi:type="dcterms:W3CDTF">2020-12-10T04:32:29Z</dcterms:modified>
</cp:coreProperties>
</file>