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defaultThemeVersion="124226"/>
  <mc:AlternateContent xmlns:mc="http://schemas.openxmlformats.org/markup-compatibility/2006">
    <mc:Choice Requires="x15">
      <x15ac:absPath xmlns:x15ac="http://schemas.microsoft.com/office/spreadsheetml/2010/11/ac" url="D:\NAM 2020\THANG 7.2020\04.7.2020 NOI DUNG TRINH HDND KY HOP THU 14\04.7.2020 NHU CAU VON GD 2021 - 2025\TTr gui HDND ngay 08.7 ban chuan\"/>
    </mc:Choice>
  </mc:AlternateContent>
  <xr:revisionPtr revIDLastSave="0" documentId="13_ncr:1_{0A5BC6B1-6EE7-4738-996D-61BC27B52265}" xr6:coauthVersionLast="45" xr6:coauthVersionMax="45" xr10:uidLastSave="{00000000-0000-0000-0000-000000000000}"/>
  <bookViews>
    <workbookView xWindow="-120" yWindow="-120" windowWidth="24240" windowHeight="13140" firstSheet="2" activeTab="27" xr2:uid="{00000000-000D-0000-FFFF-FFFF00000000}"/>
  </bookViews>
  <sheets>
    <sheet name="PLB" sheetId="18" state="hidden" r:id="rId1"/>
    <sheet name="PLBI" sheetId="19" state="hidden" r:id="rId2"/>
    <sheet name="BM19" sheetId="1" r:id="rId3"/>
    <sheet name="Bieu 2 TH nganh, linh vuc" sheetId="2" state="hidden" r:id="rId4"/>
    <sheet name="BM21-NSDP 21_25" sheetId="20" r:id="rId5"/>
    <sheet name="NSTW 21-25" sheetId="24" r:id="rId6"/>
    <sheet name="TPCP 21-25" sheetId="25" r:id="rId7"/>
    <sheet name="BM19 (2)" sheetId="22" state="hidden" r:id="rId8"/>
    <sheet name="BM21 (2)" sheetId="23" state="hidden" r:id="rId9"/>
    <sheet name="Bieu 7 PPP" sheetId="4" state="hidden" r:id="rId10"/>
    <sheet name="Bieu 9 de lai" sheetId="5" state="hidden" r:id="rId11"/>
    <sheet name="Bieu 10 TDDTPT" sheetId="6" state="hidden" r:id="rId12"/>
    <sheet name="Bieu 11 TPCQDP" sheetId="7" state="hidden" r:id="rId13"/>
    <sheet name="BM24" sheetId="14" state="hidden" r:id="rId14"/>
    <sheet name="BM20" sheetId="3" state="hidden" r:id="rId15"/>
    <sheet name="Bieu15 da ky" sheetId="9" state="hidden" r:id="rId16"/>
    <sheet name="Bieu16 chua ky" sheetId="10" state="hidden" r:id="rId17"/>
    <sheet name="Bieu17 keu goi" sheetId="11" state="hidden" r:id="rId18"/>
    <sheet name="BM18 Chi tiet TPCP" sheetId="12" state="hidden" r:id="rId19"/>
    <sheet name="BC trung han DP" sheetId="13" state="hidden" r:id="rId20"/>
    <sheet name="Bieu25 TH nganh, linh vuc" sheetId="15" state="hidden" r:id="rId21"/>
    <sheet name="BM25" sheetId="16" state="hidden" r:id="rId22"/>
    <sheet name="BM22-TT12daco" sheetId="8" state="hidden" r:id="rId23"/>
    <sheet name="BM23-TT12daco" sheetId="21" state="hidden" r:id="rId24"/>
    <sheet name="BM26" sheetId="17" state="hidden" r:id="rId25"/>
    <sheet name=" Chi tiet DA 30a+275" sheetId="26" r:id="rId26"/>
    <sheet name="NTM+135" sheetId="27" r:id="rId27"/>
    <sheet name="BM32 ODA 2021-2025" sheetId="28" r:id="rId28"/>
  </sheets>
  <externalReferences>
    <externalReference r:id="rId29"/>
  </externalReferences>
  <definedNames>
    <definedName name="_Fill" localSheetId="7" hidden="1">#REF!</definedName>
    <definedName name="_Fill" localSheetId="8" hidden="1">#REF!</definedName>
    <definedName name="_Fill" localSheetId="4" hidden="1">#REF!</definedName>
    <definedName name="_Fill" localSheetId="23" hidden="1">#REF!</definedName>
    <definedName name="_Fill" hidden="1">#REF!</definedName>
    <definedName name="_xlnm._FilterDatabase" localSheetId="12" hidden="1">'Bieu 11 TPCQDP'!$A$1:$AZ$71</definedName>
    <definedName name="_xlnm._FilterDatabase" localSheetId="4" hidden="1">'BM21-NSDP 21_25'!$A$15:$AA$606</definedName>
    <definedName name="_Key1" localSheetId="7" hidden="1">#REF!</definedName>
    <definedName name="_Key1" localSheetId="8" hidden="1">#REF!</definedName>
    <definedName name="_Key1" localSheetId="4" hidden="1">#REF!</definedName>
    <definedName name="_Key1" localSheetId="23" hidden="1">#REF!</definedName>
    <definedName name="_Key1" hidden="1">#REF!</definedName>
    <definedName name="_Key2" localSheetId="7" hidden="1">#REF!</definedName>
    <definedName name="_Key2" localSheetId="8" hidden="1">#REF!</definedName>
    <definedName name="_Key2" localSheetId="4" hidden="1">#REF!</definedName>
    <definedName name="_Key2" localSheetId="23" hidden="1">#REF!</definedName>
    <definedName name="_Key2" hidden="1">#REF!</definedName>
    <definedName name="_Order1" hidden="1">255</definedName>
    <definedName name="_Order2" hidden="1">255</definedName>
    <definedName name="_Sort" localSheetId="7" hidden="1">#REF!</definedName>
    <definedName name="_Sort" localSheetId="8" hidden="1">#REF!</definedName>
    <definedName name="_Sort" localSheetId="4" hidden="1">#REF!</definedName>
    <definedName name="_Sort" localSheetId="23" hidden="1">#REF!</definedName>
    <definedName name="_Sort" hidden="1">#REF!</definedName>
    <definedName name="CLVC3">0.1</definedName>
    <definedName name="DataFilter" localSheetId="7">[1]!DataFilter</definedName>
    <definedName name="DataFilter" localSheetId="8">[1]!DataFilter</definedName>
    <definedName name="DataFilter" localSheetId="4">[1]!DataFilter</definedName>
    <definedName name="DataFilter" localSheetId="23">[1]!DataFilter</definedName>
    <definedName name="DataFilter">[1]!DataFilter</definedName>
    <definedName name="DataSort" localSheetId="7">[1]!DataSort</definedName>
    <definedName name="DataSort" localSheetId="8">[1]!DataSort</definedName>
    <definedName name="DataSort" localSheetId="4">[1]!DataSort</definedName>
    <definedName name="DataSort" localSheetId="23">[1]!DataSort</definedName>
    <definedName name="DataSort">[1]!DataSort</definedName>
    <definedName name="GoBack" localSheetId="7">[1]Sheet1!GoBack</definedName>
    <definedName name="GoBack" localSheetId="8">[1]Sheet1!GoBack</definedName>
    <definedName name="GoBack" localSheetId="4">[1]Sheet1!GoBack</definedName>
    <definedName name="GoBack" localSheetId="23">[1]Sheet1!GoBack</definedName>
    <definedName name="GoBack">[1]Sheet1!GoBack</definedName>
    <definedName name="h" hidden="1">{"'Sheet1'!$L$16"}</definedName>
    <definedName name="Heä_soá_laép_xaø_H">1.7</definedName>
    <definedName name="HSCT3">0.1</definedName>
    <definedName name="HSDN">2.5</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hidden="1">{"'Sheet1'!$L$16"}</definedName>
    <definedName name="_xlnm.Print_Titles" localSheetId="19">'BC trung han DP'!$6:$8</definedName>
    <definedName name="_xlnm.Print_Titles" localSheetId="11">'Bieu 10 TDDTPT'!$6:$10</definedName>
    <definedName name="_xlnm.Print_Titles" localSheetId="12">'Bieu 11 TPCQDP'!$A:$B,'Bieu 11 TPCQDP'!$6:$10</definedName>
    <definedName name="_xlnm.Print_Titles" localSheetId="3">'Bieu 2 TH nganh, linh vuc'!$A:$B,'Bieu 2 TH nganh, linh vuc'!$6:$10</definedName>
    <definedName name="_xlnm.Print_Titles" localSheetId="9">'Bieu 7 PPP'!$6:$11</definedName>
    <definedName name="_xlnm.Print_Titles" localSheetId="10">'Bieu 9 de lai'!$A:$B,'Bieu 9 de lai'!$6:$10</definedName>
    <definedName name="_xlnm.Print_Titles" localSheetId="15">'Bieu15 da ky'!$A:$B,'Bieu15 da ky'!$6:$13</definedName>
    <definedName name="_xlnm.Print_Titles" localSheetId="16">'Bieu16 chua ky'!$A:$B,'Bieu16 chua ky'!$6:$13</definedName>
    <definedName name="_xlnm.Print_Titles" localSheetId="17">'Bieu17 keu goi'!$A:$B,'Bieu17 keu goi'!$6:$13</definedName>
    <definedName name="_xlnm.Print_Titles" localSheetId="20">'Bieu25 TH nganh, linh vuc'!$A:$B,'Bieu25 TH nganh, linh vuc'!$6:$10</definedName>
    <definedName name="_xlnm.Print_Titles" localSheetId="18">'BM18 Chi tiet TPCP'!$6:$10</definedName>
    <definedName name="_xlnm.Print_Titles" localSheetId="2">'BM19'!$A:$B,'BM19'!$8:$10</definedName>
    <definedName name="_xlnm.Print_Titles" localSheetId="7">'BM19 (2)'!$A:$B,'BM19 (2)'!$6:$9</definedName>
    <definedName name="_xlnm.Print_Titles" localSheetId="14">'BM20'!$A:$B,'BM20'!$7:$13</definedName>
    <definedName name="_xlnm.Print_Titles" localSheetId="8">'BM21 (2)'!$A:$B,'BM21 (2)'!$6:$12</definedName>
    <definedName name="_xlnm.Print_Titles" localSheetId="4">'BM21-NSDP 21_25'!$A:$B,'BM21-NSDP 21_25'!$8:$14</definedName>
    <definedName name="_xlnm.Print_Titles" localSheetId="22">'BM22-TT12daco'!$A:$B,'BM22-TT12daco'!$6:$13</definedName>
    <definedName name="_xlnm.Print_Titles" localSheetId="23">'BM23-TT12daco'!$A:$B,'BM23-TT12daco'!$6:$13</definedName>
    <definedName name="_xlnm.Print_Titles" localSheetId="13">'BM24'!$A:$B,'BM24'!$7:$11</definedName>
    <definedName name="_xlnm.Print_Titles" localSheetId="21">'BM25'!$6:$12</definedName>
    <definedName name="_xlnm.Print_Titles" localSheetId="24">'BM26'!$6:$12</definedName>
    <definedName name="TaxTV">10%</definedName>
    <definedName name="TaxXL">5%</definedName>
    <definedName name="_xlnm.Print_Area" localSheetId="25">' Chi tiet DA 30a+275'!$A$1:$U$269</definedName>
    <definedName name="_xlnm.Print_Area" localSheetId="19">'BC trung han DP'!$A$1:$M$72</definedName>
    <definedName name="_xlnm.Print_Area" localSheetId="11">'Bieu 10 TDDTPT'!$A$1:$S$50</definedName>
    <definedName name="_xlnm.Print_Area" localSheetId="12">'Bieu 11 TPCQDP'!$A$1:$AZ$72</definedName>
    <definedName name="_xlnm.Print_Area" localSheetId="3">'Bieu 2 TH nganh, linh vuc'!$A$1:$AQ$33</definedName>
    <definedName name="_xlnm.Print_Area" localSheetId="9">'Bieu 7 PPP'!$A$1:$AP$46</definedName>
    <definedName name="_xlnm.Print_Area" localSheetId="10">'Bieu 9 de lai'!$A$1:$S$51</definedName>
    <definedName name="_xlnm.Print_Area" localSheetId="15">'Bieu15 da ky'!$A$1:$AR$38</definedName>
    <definedName name="_xlnm.Print_Area" localSheetId="16">'Bieu16 chua ky'!$A$1:$Y$31</definedName>
    <definedName name="_xlnm.Print_Area" localSheetId="17">'Bieu17 keu goi'!$A$1:$W$31</definedName>
    <definedName name="_xlnm.Print_Area" localSheetId="20">'Bieu25 TH nganh, linh vuc'!$A$1:$AQ$33</definedName>
    <definedName name="_xlnm.Print_Area" localSheetId="18">'BM18 Chi tiet TPCP'!$A$1:$AO$46</definedName>
    <definedName name="_xlnm.Print_Area" localSheetId="2">'BM19'!$A$4:$P$37</definedName>
    <definedName name="_xlnm.Print_Area" localSheetId="7">'BM19 (2)'!$A$1:$R$32</definedName>
    <definedName name="_xlnm.Print_Area" localSheetId="14">'BM20'!$A$1:$L$62</definedName>
    <definedName name="_xlnm.Print_Area" localSheetId="8">'BM21 (2)'!$A$1:$O$52</definedName>
    <definedName name="_xlnm.Print_Area" localSheetId="4">'BM21-NSDP 21_25'!$A$4:$U$606</definedName>
    <definedName name="_xlnm.Print_Area" localSheetId="22">'BM22-TT12daco'!$A$1:$AA$64</definedName>
    <definedName name="_xlnm.Print_Area" localSheetId="23">'BM23-TT12daco'!$A$1:$AM$55</definedName>
    <definedName name="_xlnm.Print_Area" localSheetId="13">'BM24'!$A$1:$AE$32</definedName>
    <definedName name="_xlnm.Print_Area" localSheetId="24">'BM26'!$A$1:$O$28</definedName>
    <definedName name="_xlnm.Print_Area" localSheetId="27">'BM32 ODA 2021-2025'!$A$2:$AM$47</definedName>
    <definedName name="_xlnm.Print_Area" localSheetId="5">'NSTW 21-25'!$A$4:$U$355</definedName>
    <definedName name="_xlnm.Print_Area" localSheetId="26">'NTM+135'!$A$1:$Q$1269</definedName>
    <definedName name="_xlnm.Print_Area" localSheetId="6">'TPCP 21-25'!$A$4:$U$393</definedName>
    <definedName name="wrn.chi._.tiÆt." hidden="1">{#N/A,#N/A,FALSE,"Chi tiÆt"}</definedName>
    <definedName name="XCCT">0.5</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9" i="20" l="1"/>
  <c r="K25" i="20" s="1"/>
  <c r="L29" i="20"/>
  <c r="L25" i="20" s="1"/>
  <c r="I32" i="20"/>
  <c r="J33" i="20"/>
  <c r="J29" i="20" s="1"/>
  <c r="K35" i="20"/>
  <c r="L35" i="20"/>
  <c r="L26" i="20" s="1"/>
  <c r="I36" i="20"/>
  <c r="J38" i="20"/>
  <c r="J35" i="20" s="1"/>
  <c r="J42" i="20"/>
  <c r="I44" i="20"/>
  <c r="I35" i="20" s="1"/>
  <c r="K79" i="20"/>
  <c r="K78" i="20" s="1"/>
  <c r="L79" i="20"/>
  <c r="L78" i="20" s="1"/>
  <c r="J82" i="20"/>
  <c r="I82" i="20" s="1"/>
  <c r="J83" i="20"/>
  <c r="I83" i="20" s="1"/>
  <c r="J84" i="20"/>
  <c r="I84" i="20" s="1"/>
  <c r="J85" i="20"/>
  <c r="I85" i="20" s="1"/>
  <c r="J87" i="20"/>
  <c r="I87" i="20" s="1"/>
  <c r="J88" i="20"/>
  <c r="K88" i="20"/>
  <c r="L88" i="20"/>
  <c r="I90" i="20"/>
  <c r="I88" i="20" s="1"/>
  <c r="I91" i="20"/>
  <c r="I92" i="20"/>
  <c r="I98" i="20"/>
  <c r="I106" i="20"/>
  <c r="K132" i="20"/>
  <c r="K131" i="20" s="1"/>
  <c r="L132" i="20"/>
  <c r="L131" i="20" s="1"/>
  <c r="I135" i="20"/>
  <c r="I132" i="20" s="1"/>
  <c r="J135" i="20"/>
  <c r="J132" i="20" s="1"/>
  <c r="J131" i="20" s="1"/>
  <c r="J136" i="20"/>
  <c r="K136" i="20"/>
  <c r="K26" i="20" s="1"/>
  <c r="L136" i="20"/>
  <c r="I137" i="20"/>
  <c r="I136" i="20" s="1"/>
  <c r="I152" i="20"/>
  <c r="I151" i="20" s="1"/>
  <c r="J152" i="20"/>
  <c r="J151" i="20" s="1"/>
  <c r="K152" i="20"/>
  <c r="K151" i="20" s="1"/>
  <c r="L152" i="20"/>
  <c r="L151" i="20" s="1"/>
  <c r="J156" i="20"/>
  <c r="K156" i="20"/>
  <c r="L156" i="20"/>
  <c r="I157" i="20"/>
  <c r="I156" i="20" s="1"/>
  <c r="I158" i="20"/>
  <c r="I159" i="20"/>
  <c r="I161" i="20"/>
  <c r="I162" i="20"/>
  <c r="I163" i="20"/>
  <c r="I164" i="20"/>
  <c r="I165" i="20"/>
  <c r="I166" i="20"/>
  <c r="I167" i="20"/>
  <c r="J168" i="20"/>
  <c r="J169" i="20"/>
  <c r="I170" i="20"/>
  <c r="I171" i="20"/>
  <c r="I172" i="20"/>
  <c r="I173" i="20"/>
  <c r="I174" i="20"/>
  <c r="I175" i="20"/>
  <c r="I176" i="20"/>
  <c r="I177" i="20"/>
  <c r="I178" i="20"/>
  <c r="I181" i="20"/>
  <c r="K183" i="20"/>
  <c r="K182" i="20" s="1"/>
  <c r="L183" i="20"/>
  <c r="L182" i="20" s="1"/>
  <c r="I184" i="20"/>
  <c r="I185" i="20"/>
  <c r="J186" i="20"/>
  <c r="J183" i="20" s="1"/>
  <c r="J182" i="20" s="1"/>
  <c r="I187" i="20"/>
  <c r="I188" i="20"/>
  <c r="J188" i="20"/>
  <c r="K188" i="20"/>
  <c r="L188" i="20"/>
  <c r="K209" i="20"/>
  <c r="K208" i="20" s="1"/>
  <c r="L209" i="20"/>
  <c r="L208" i="20" s="1"/>
  <c r="I212" i="20"/>
  <c r="I209" i="20" s="1"/>
  <c r="J212" i="20"/>
  <c r="J209" i="20" s="1"/>
  <c r="K214" i="20"/>
  <c r="L214" i="20"/>
  <c r="I215" i="20"/>
  <c r="I214" i="20" s="1"/>
  <c r="J219" i="20"/>
  <c r="J214" i="20" s="1"/>
  <c r="J240" i="20"/>
  <c r="J239" i="20" s="1"/>
  <c r="K240" i="20"/>
  <c r="K239" i="20" s="1"/>
  <c r="L240" i="20"/>
  <c r="L239" i="20" s="1"/>
  <c r="I241" i="20"/>
  <c r="I240" i="20" s="1"/>
  <c r="I239" i="20" s="1"/>
  <c r="I242" i="20"/>
  <c r="I243" i="20"/>
  <c r="I245" i="20"/>
  <c r="J246" i="20"/>
  <c r="K246" i="20"/>
  <c r="L246" i="20"/>
  <c r="I247" i="20"/>
  <c r="I246" i="20" s="1"/>
  <c r="I255" i="20"/>
  <c r="K256" i="20"/>
  <c r="I257" i="20"/>
  <c r="I256" i="20" s="1"/>
  <c r="I258" i="20"/>
  <c r="I259" i="20"/>
  <c r="J260" i="20"/>
  <c r="J256" i="20" s="1"/>
  <c r="K260" i="20"/>
  <c r="L260" i="20"/>
  <c r="L256" i="20" s="1"/>
  <c r="I261" i="20"/>
  <c r="I260" i="20" s="1"/>
  <c r="K279" i="20"/>
  <c r="K278" i="20" s="1"/>
  <c r="L279" i="20"/>
  <c r="L278" i="20" s="1"/>
  <c r="I282" i="20"/>
  <c r="I279" i="20" s="1"/>
  <c r="I278" i="20" s="1"/>
  <c r="J282" i="20"/>
  <c r="J279" i="20" s="1"/>
  <c r="J278" i="20" s="1"/>
  <c r="I283" i="20"/>
  <c r="J283" i="20"/>
  <c r="I284" i="20"/>
  <c r="J284" i="20"/>
  <c r="K284" i="20"/>
  <c r="L284" i="20"/>
  <c r="K324" i="20"/>
  <c r="K323" i="20" s="1"/>
  <c r="L324" i="20"/>
  <c r="L323" i="20" s="1"/>
  <c r="I327" i="20"/>
  <c r="I324" i="20" s="1"/>
  <c r="I323" i="20" s="1"/>
  <c r="J327" i="20"/>
  <c r="J324" i="20" s="1"/>
  <c r="J323" i="20" s="1"/>
  <c r="I328" i="20"/>
  <c r="J328" i="20"/>
  <c r="I329" i="20"/>
  <c r="J329" i="20"/>
  <c r="I331" i="20"/>
  <c r="J331" i="20"/>
  <c r="K331" i="20"/>
  <c r="L331" i="20"/>
  <c r="I354" i="20"/>
  <c r="J354" i="20"/>
  <c r="J353" i="20" s="1"/>
  <c r="K354" i="20"/>
  <c r="K353" i="20" s="1"/>
  <c r="L354" i="20"/>
  <c r="L353" i="20" s="1"/>
  <c r="I355" i="20"/>
  <c r="I356" i="20"/>
  <c r="J358" i="20"/>
  <c r="K358" i="20"/>
  <c r="L358" i="20"/>
  <c r="I359" i="20"/>
  <c r="I358" i="20" s="1"/>
  <c r="I361" i="20"/>
  <c r="K386" i="20"/>
  <c r="I387" i="20"/>
  <c r="I388" i="20"/>
  <c r="I389" i="20"/>
  <c r="J390" i="20"/>
  <c r="J386" i="20" s="1"/>
  <c r="K390" i="20"/>
  <c r="L390" i="20"/>
  <c r="L386" i="20" s="1"/>
  <c r="I391" i="20"/>
  <c r="I390" i="20" s="1"/>
  <c r="I392" i="20"/>
  <c r="I393" i="20"/>
  <c r="I394" i="20"/>
  <c r="I395" i="20"/>
  <c r="I397" i="20"/>
  <c r="I398" i="20"/>
  <c r="I400" i="20"/>
  <c r="K402" i="20"/>
  <c r="K401" i="20" s="1"/>
  <c r="L402" i="20"/>
  <c r="I403" i="20"/>
  <c r="I404" i="20"/>
  <c r="J405" i="20"/>
  <c r="J402" i="20" s="1"/>
  <c r="J401" i="20" s="1"/>
  <c r="I406" i="20"/>
  <c r="J406" i="20"/>
  <c r="K406" i="20"/>
  <c r="L406" i="20"/>
  <c r="L401" i="20" s="1"/>
  <c r="I420" i="20"/>
  <c r="I419" i="20" s="1"/>
  <c r="J420" i="20"/>
  <c r="J419" i="20" s="1"/>
  <c r="K420" i="20"/>
  <c r="K419" i="20" s="1"/>
  <c r="L420" i="20"/>
  <c r="L419" i="20" s="1"/>
  <c r="I422" i="20"/>
  <c r="K424" i="20"/>
  <c r="K423" i="20" s="1"/>
  <c r="L424" i="20"/>
  <c r="L423" i="20" s="1"/>
  <c r="I425" i="20"/>
  <c r="I426" i="20"/>
  <c r="I427" i="20"/>
  <c r="J427" i="20"/>
  <c r="I429" i="20"/>
  <c r="J429" i="20"/>
  <c r="I430" i="20"/>
  <c r="J431" i="20"/>
  <c r="I431" i="20" s="1"/>
  <c r="J432" i="20"/>
  <c r="I432" i="20" s="1"/>
  <c r="J433" i="20"/>
  <c r="I433" i="20" s="1"/>
  <c r="I436" i="20"/>
  <c r="J436" i="20"/>
  <c r="J438" i="20"/>
  <c r="I438" i="20" s="1"/>
  <c r="J439" i="20"/>
  <c r="I439" i="20" s="1"/>
  <c r="J441" i="20"/>
  <c r="I441" i="20" s="1"/>
  <c r="K444" i="20"/>
  <c r="L444" i="20"/>
  <c r="I445" i="20"/>
  <c r="I444" i="20" s="1"/>
  <c r="I448" i="20"/>
  <c r="I449" i="20"/>
  <c r="I450" i="20"/>
  <c r="I451" i="20"/>
  <c r="I452" i="20"/>
  <c r="I453" i="20"/>
  <c r="I456" i="20"/>
  <c r="I457" i="20"/>
  <c r="I458" i="20"/>
  <c r="I459" i="20"/>
  <c r="I460" i="20"/>
  <c r="I461" i="20"/>
  <c r="I462" i="20"/>
  <c r="I463" i="20"/>
  <c r="I464" i="20"/>
  <c r="I465" i="20"/>
  <c r="I466" i="20"/>
  <c r="I467" i="20"/>
  <c r="I468" i="20"/>
  <c r="I469" i="20"/>
  <c r="I470" i="20"/>
  <c r="I471" i="20"/>
  <c r="I472" i="20"/>
  <c r="I473" i="20"/>
  <c r="I476" i="20"/>
  <c r="I477" i="20"/>
  <c r="I478" i="20"/>
  <c r="I479" i="20"/>
  <c r="I480" i="20"/>
  <c r="J482" i="20"/>
  <c r="J483" i="20"/>
  <c r="I484" i="20"/>
  <c r="J485" i="20"/>
  <c r="J444" i="20" s="1"/>
  <c r="I487" i="20"/>
  <c r="I489" i="20"/>
  <c r="I490" i="20"/>
  <c r="I492" i="20"/>
  <c r="I494" i="20"/>
  <c r="I508" i="20"/>
  <c r="I510" i="20"/>
  <c r="I512" i="20"/>
  <c r="J513" i="20"/>
  <c r="I514" i="20"/>
  <c r="I515" i="20"/>
  <c r="I516" i="20"/>
  <c r="I535" i="20"/>
  <c r="K537" i="20"/>
  <c r="K536" i="20" s="1"/>
  <c r="L537" i="20"/>
  <c r="L536" i="20" s="1"/>
  <c r="I538" i="20"/>
  <c r="I539" i="20"/>
  <c r="I540" i="20"/>
  <c r="J540" i="20"/>
  <c r="J537" i="20" s="1"/>
  <c r="J536" i="20" s="1"/>
  <c r="I541" i="20"/>
  <c r="J541" i="20"/>
  <c r="I542" i="20"/>
  <c r="J542" i="20"/>
  <c r="I543" i="20"/>
  <c r="J543" i="20"/>
  <c r="I544" i="20"/>
  <c r="J545" i="20"/>
  <c r="I545" i="20" s="1"/>
  <c r="I548" i="20"/>
  <c r="J548" i="20"/>
  <c r="K548" i="20"/>
  <c r="L548" i="20"/>
  <c r="K559" i="20"/>
  <c r="K558" i="20" s="1"/>
  <c r="L559" i="20"/>
  <c r="L558" i="20" s="1"/>
  <c r="I562" i="20"/>
  <c r="J562" i="20"/>
  <c r="I565" i="20"/>
  <c r="I563" i="20" s="1"/>
  <c r="J565" i="20"/>
  <c r="J563" i="20" s="1"/>
  <c r="I566" i="20"/>
  <c r="J566" i="20"/>
  <c r="K572" i="20"/>
  <c r="K571" i="20" s="1"/>
  <c r="L572" i="20"/>
  <c r="L571" i="20" s="1"/>
  <c r="I575" i="20"/>
  <c r="I572" i="20" s="1"/>
  <c r="J575" i="20"/>
  <c r="J572" i="20" s="1"/>
  <c r="J571" i="20" s="1"/>
  <c r="J576" i="20"/>
  <c r="K576" i="20"/>
  <c r="L576" i="20"/>
  <c r="I578" i="20"/>
  <c r="I576" i="20" s="1"/>
  <c r="I584" i="20"/>
  <c r="J584" i="20"/>
  <c r="J583" i="20" s="1"/>
  <c r="K584" i="20"/>
  <c r="K583" i="20" s="1"/>
  <c r="L584" i="20"/>
  <c r="L583" i="20" s="1"/>
  <c r="J588" i="20"/>
  <c r="K588" i="20"/>
  <c r="L588" i="20"/>
  <c r="I592" i="20"/>
  <c r="I588" i="20" s="1"/>
  <c r="I593" i="20"/>
  <c r="I594" i="20"/>
  <c r="I595" i="20"/>
  <c r="I596" i="20"/>
  <c r="I597" i="20"/>
  <c r="I598" i="20"/>
  <c r="I599" i="20"/>
  <c r="I600" i="20"/>
  <c r="I601" i="20"/>
  <c r="I602" i="20"/>
  <c r="A6" i="24"/>
  <c r="I35" i="25"/>
  <c r="U35" i="25"/>
  <c r="R277" i="24"/>
  <c r="S277" i="24"/>
  <c r="T277" i="24"/>
  <c r="J277" i="24"/>
  <c r="K277" i="24"/>
  <c r="L277" i="24"/>
  <c r="M277" i="24"/>
  <c r="N277" i="24"/>
  <c r="O277" i="24"/>
  <c r="P277" i="24"/>
  <c r="I277" i="24"/>
  <c r="D33" i="1"/>
  <c r="D27" i="1"/>
  <c r="D25" i="1"/>
  <c r="I571" i="20" l="1"/>
  <c r="J208" i="20"/>
  <c r="I131" i="20"/>
  <c r="J26" i="20"/>
  <c r="J28" i="20"/>
  <c r="I583" i="20"/>
  <c r="I537" i="20"/>
  <c r="I536" i="20" s="1"/>
  <c r="I386" i="20"/>
  <c r="I353" i="20"/>
  <c r="I208" i="20"/>
  <c r="I29" i="20"/>
  <c r="I26" i="20"/>
  <c r="I79" i="20"/>
  <c r="I78" i="20" s="1"/>
  <c r="I405" i="20"/>
  <c r="I402" i="20" s="1"/>
  <c r="I401" i="20" s="1"/>
  <c r="I186" i="20"/>
  <c r="I183" i="20" s="1"/>
  <c r="I182" i="20" s="1"/>
  <c r="I33" i="20"/>
  <c r="K28" i="20"/>
  <c r="K24" i="20" s="1"/>
  <c r="J79" i="20"/>
  <c r="J78" i="20" s="1"/>
  <c r="L28" i="20"/>
  <c r="L24" i="20" s="1"/>
  <c r="D23" i="1"/>
  <c r="D13" i="1" s="1"/>
  <c r="D12" i="1" s="1"/>
  <c r="A6" i="20"/>
  <c r="I28" i="20" l="1"/>
  <c r="M514" i="20"/>
  <c r="Q453" i="20"/>
  <c r="Q253" i="20"/>
  <c r="N44" i="20"/>
  <c r="M44" i="20" s="1"/>
  <c r="G209" i="26" l="1"/>
  <c r="H209" i="26"/>
  <c r="I209" i="26"/>
  <c r="I208" i="26" s="1"/>
  <c r="K209" i="26"/>
  <c r="L209" i="26"/>
  <c r="M209" i="26"/>
  <c r="M208" i="26" s="1"/>
  <c r="O209" i="26"/>
  <c r="P209" i="26"/>
  <c r="Q209" i="26"/>
  <c r="R209" i="26"/>
  <c r="S209" i="26"/>
  <c r="T209" i="26"/>
  <c r="E209" i="26"/>
  <c r="S14" i="1"/>
  <c r="S16" i="1"/>
  <c r="S17" i="1"/>
  <c r="S18" i="1"/>
  <c r="S19" i="1"/>
  <c r="S20" i="1"/>
  <c r="S21" i="1"/>
  <c r="S22" i="1"/>
  <c r="S24" i="1"/>
  <c r="S38" i="1"/>
  <c r="N394" i="20"/>
  <c r="N390" i="20" s="1"/>
  <c r="N386" i="20" s="1"/>
  <c r="M394" i="20"/>
  <c r="T25" i="1"/>
  <c r="U16" i="1"/>
  <c r="U17" i="1"/>
  <c r="U18" i="1"/>
  <c r="U19" i="1"/>
  <c r="U20" i="1"/>
  <c r="U21" i="1"/>
  <c r="U22" i="1"/>
  <c r="U24" i="1"/>
  <c r="U38" i="1"/>
  <c r="T23" i="1"/>
  <c r="T13" i="1" s="1"/>
  <c r="T12" i="1" s="1"/>
  <c r="M45" i="20"/>
  <c r="Y503" i="20"/>
  <c r="N475" i="20"/>
  <c r="N474" i="20"/>
  <c r="N481" i="20"/>
  <c r="M481" i="20" s="1"/>
  <c r="M579" i="20"/>
  <c r="N579" i="20" s="1"/>
  <c r="Q475" i="20"/>
  <c r="H36" i="28"/>
  <c r="I36" i="28"/>
  <c r="J36" i="28"/>
  <c r="K36" i="28"/>
  <c r="L36" i="28"/>
  <c r="M36" i="28"/>
  <c r="N36" i="28"/>
  <c r="O36" i="28"/>
  <c r="P36" i="28"/>
  <c r="Q36" i="28"/>
  <c r="R36" i="28"/>
  <c r="S36" i="28"/>
  <c r="T36" i="28"/>
  <c r="U36" i="28"/>
  <c r="V36" i="28"/>
  <c r="W36" i="28"/>
  <c r="X36" i="28"/>
  <c r="Y36" i="28"/>
  <c r="Z36" i="28"/>
  <c r="AB36" i="28"/>
  <c r="AC36" i="28"/>
  <c r="AD36" i="28"/>
  <c r="AE36" i="28"/>
  <c r="AF36" i="28"/>
  <c r="AG36" i="28"/>
  <c r="AH36" i="28"/>
  <c r="AI36" i="28"/>
  <c r="AJ36" i="28"/>
  <c r="AK36" i="28"/>
  <c r="AL36" i="28"/>
  <c r="AA36" i="28"/>
  <c r="T250" i="26"/>
  <c r="S250" i="26"/>
  <c r="R250" i="26"/>
  <c r="Q250" i="26"/>
  <c r="P250" i="26"/>
  <c r="O250" i="26"/>
  <c r="N250" i="26"/>
  <c r="M250" i="26"/>
  <c r="L250" i="26"/>
  <c r="K250" i="26"/>
  <c r="J250" i="26"/>
  <c r="I250" i="26"/>
  <c r="H250" i="26"/>
  <c r="G250" i="26"/>
  <c r="F250" i="26"/>
  <c r="E250" i="26"/>
  <c r="T249" i="26"/>
  <c r="S249" i="26"/>
  <c r="R249" i="26"/>
  <c r="Q249" i="26"/>
  <c r="P249" i="26"/>
  <c r="O249" i="26"/>
  <c r="N249" i="26"/>
  <c r="M249" i="26"/>
  <c r="L249" i="26"/>
  <c r="K249" i="26"/>
  <c r="J249" i="26"/>
  <c r="I249" i="26"/>
  <c r="H249" i="26"/>
  <c r="G249" i="26"/>
  <c r="F249" i="26"/>
  <c r="E249" i="26"/>
  <c r="T246" i="26"/>
  <c r="S246" i="26"/>
  <c r="R246" i="26"/>
  <c r="Q246" i="26"/>
  <c r="P246" i="26"/>
  <c r="O246" i="26"/>
  <c r="N246" i="26"/>
  <c r="M246" i="26"/>
  <c r="L246" i="26"/>
  <c r="K246" i="26"/>
  <c r="J246" i="26"/>
  <c r="I246" i="26"/>
  <c r="H246" i="26"/>
  <c r="G246" i="26"/>
  <c r="F246" i="26"/>
  <c r="E246" i="26"/>
  <c r="T241" i="26"/>
  <c r="S241" i="26"/>
  <c r="R241" i="26"/>
  <c r="Q241" i="26"/>
  <c r="P241" i="26"/>
  <c r="P240" i="26" s="1"/>
  <c r="O241" i="26"/>
  <c r="N241" i="26"/>
  <c r="M241" i="26"/>
  <c r="L241" i="26"/>
  <c r="L240" i="26" s="1"/>
  <c r="K241" i="26"/>
  <c r="J241" i="26"/>
  <c r="I241" i="26"/>
  <c r="H241" i="26"/>
  <c r="G241" i="26"/>
  <c r="F241" i="26"/>
  <c r="E241" i="26"/>
  <c r="T240" i="26"/>
  <c r="T238" i="26" s="1"/>
  <c r="S240" i="26"/>
  <c r="R240" i="26"/>
  <c r="R238" i="26" s="1"/>
  <c r="Q240" i="26"/>
  <c r="Q238" i="26" s="1"/>
  <c r="P238" i="26"/>
  <c r="O240" i="26"/>
  <c r="N240" i="26"/>
  <c r="N238" i="26" s="1"/>
  <c r="M240" i="26"/>
  <c r="M238" i="26" s="1"/>
  <c r="L238" i="26"/>
  <c r="K240" i="26"/>
  <c r="J240" i="26"/>
  <c r="J238" i="26" s="1"/>
  <c r="I240" i="26"/>
  <c r="H240" i="26"/>
  <c r="H238" i="26" s="1"/>
  <c r="H208" i="26" s="1"/>
  <c r="G240" i="26"/>
  <c r="F240" i="26"/>
  <c r="F238" i="26" s="1"/>
  <c r="E240" i="26"/>
  <c r="E238" i="26" s="1"/>
  <c r="S238" i="26"/>
  <c r="O238" i="26"/>
  <c r="K238" i="26"/>
  <c r="I238" i="26"/>
  <c r="G238" i="26"/>
  <c r="N237" i="26"/>
  <c r="J237" i="26"/>
  <c r="F237" i="26"/>
  <c r="N236" i="26"/>
  <c r="J236" i="26"/>
  <c r="F236" i="26"/>
  <c r="N235" i="26"/>
  <c r="J235" i="26"/>
  <c r="F235" i="26"/>
  <c r="N234" i="26"/>
  <c r="J234" i="26"/>
  <c r="F234" i="26"/>
  <c r="N233" i="26"/>
  <c r="J233" i="26"/>
  <c r="F233" i="26"/>
  <c r="N231" i="26"/>
  <c r="J231" i="26"/>
  <c r="F231" i="26"/>
  <c r="N230" i="26"/>
  <c r="J230" i="26"/>
  <c r="F230" i="26"/>
  <c r="N229" i="26"/>
  <c r="J229" i="26"/>
  <c r="F229" i="26"/>
  <c r="N227" i="26"/>
  <c r="J227" i="26"/>
  <c r="F227" i="26"/>
  <c r="N224" i="26"/>
  <c r="J224" i="26"/>
  <c r="F224" i="26"/>
  <c r="N223" i="26"/>
  <c r="J223" i="26"/>
  <c r="F223" i="26"/>
  <c r="N222" i="26"/>
  <c r="J222" i="26"/>
  <c r="F222" i="26"/>
  <c r="N219" i="26"/>
  <c r="J219" i="26"/>
  <c r="F219" i="26"/>
  <c r="N218" i="26"/>
  <c r="J218" i="26"/>
  <c r="F218" i="26"/>
  <c r="N217" i="26"/>
  <c r="J217" i="26"/>
  <c r="F217" i="26"/>
  <c r="N216" i="26"/>
  <c r="J216" i="26"/>
  <c r="F216" i="26"/>
  <c r="N215" i="26"/>
  <c r="J215" i="26"/>
  <c r="F215" i="26"/>
  <c r="N214" i="26"/>
  <c r="J214" i="26"/>
  <c r="F214" i="26"/>
  <c r="N213" i="26"/>
  <c r="J213" i="26"/>
  <c r="F213" i="26"/>
  <c r="N212" i="26"/>
  <c r="J212" i="26"/>
  <c r="F212" i="26"/>
  <c r="N211" i="26"/>
  <c r="J211" i="26"/>
  <c r="F211" i="26"/>
  <c r="R208" i="26"/>
  <c r="Q208" i="26"/>
  <c r="E208" i="26"/>
  <c r="T205" i="26"/>
  <c r="S205" i="26"/>
  <c r="S200" i="26" s="1"/>
  <c r="R205" i="26"/>
  <c r="Q205" i="26"/>
  <c r="Q200" i="26" s="1"/>
  <c r="P205" i="26"/>
  <c r="O205" i="26"/>
  <c r="O200" i="26" s="1"/>
  <c r="N205" i="26"/>
  <c r="M205" i="26"/>
  <c r="M200" i="26" s="1"/>
  <c r="L205" i="26"/>
  <c r="L200" i="26" s="1"/>
  <c r="K205" i="26"/>
  <c r="K200" i="26"/>
  <c r="J205" i="26"/>
  <c r="I205" i="26"/>
  <c r="I200" i="26" s="1"/>
  <c r="H205" i="26"/>
  <c r="G205" i="26"/>
  <c r="G200" i="26" s="1"/>
  <c r="F205" i="26"/>
  <c r="E205" i="26"/>
  <c r="E200" i="26" s="1"/>
  <c r="T200" i="26"/>
  <c r="R200" i="26"/>
  <c r="P200" i="26"/>
  <c r="N200" i="26"/>
  <c r="J200" i="26"/>
  <c r="H200" i="26"/>
  <c r="F200" i="26"/>
  <c r="N189" i="26"/>
  <c r="N157" i="26" s="1"/>
  <c r="N156" i="26" s="1"/>
  <c r="J189" i="26"/>
  <c r="J157" i="26" s="1"/>
  <c r="J156" i="26" s="1"/>
  <c r="F189" i="26"/>
  <c r="F157" i="26" s="1"/>
  <c r="F156" i="26" s="1"/>
  <c r="R157" i="26"/>
  <c r="R156" i="26" s="1"/>
  <c r="Q157" i="26"/>
  <c r="Q156" i="26" s="1"/>
  <c r="P157" i="26"/>
  <c r="P156" i="26" s="1"/>
  <c r="O157" i="26"/>
  <c r="M157" i="26"/>
  <c r="M156" i="26" s="1"/>
  <c r="L157" i="26"/>
  <c r="L156" i="26" s="1"/>
  <c r="K157" i="26"/>
  <c r="K156" i="26"/>
  <c r="I157" i="26"/>
  <c r="H157" i="26"/>
  <c r="H156" i="26" s="1"/>
  <c r="G157" i="26"/>
  <c r="G156" i="26" s="1"/>
  <c r="E157" i="26"/>
  <c r="E156" i="26" s="1"/>
  <c r="O156" i="26"/>
  <c r="I156" i="26"/>
  <c r="N150" i="26"/>
  <c r="N126" i="26"/>
  <c r="N125" i="26" s="1"/>
  <c r="Q140" i="26"/>
  <c r="Q139" i="26"/>
  <c r="Q138" i="26"/>
  <c r="Q137" i="26"/>
  <c r="Q136" i="26"/>
  <c r="Q135" i="26"/>
  <c r="Q134" i="26"/>
  <c r="Q133" i="26"/>
  <c r="Q132" i="26"/>
  <c r="Q131" i="26"/>
  <c r="Q130" i="26"/>
  <c r="Q129" i="26"/>
  <c r="Q126" i="26" s="1"/>
  <c r="Q125" i="26" s="1"/>
  <c r="Q128" i="26"/>
  <c r="E128" i="26"/>
  <c r="E126" i="26" s="1"/>
  <c r="D127" i="26"/>
  <c r="D126" i="26"/>
  <c r="R126" i="26"/>
  <c r="P126" i="26"/>
  <c r="P125" i="26" s="1"/>
  <c r="O126" i="26"/>
  <c r="O125" i="26" s="1"/>
  <c r="M126" i="26"/>
  <c r="M125" i="26" s="1"/>
  <c r="L126" i="26"/>
  <c r="L125" i="26" s="1"/>
  <c r="K126" i="26"/>
  <c r="K125" i="26" s="1"/>
  <c r="J126" i="26"/>
  <c r="J125" i="26" s="1"/>
  <c r="I126" i="26"/>
  <c r="I125" i="26" s="1"/>
  <c r="H126" i="26"/>
  <c r="H125" i="26" s="1"/>
  <c r="G126" i="26"/>
  <c r="G125" i="26" s="1"/>
  <c r="F126" i="26"/>
  <c r="F125" i="26" s="1"/>
  <c r="E125" i="26"/>
  <c r="R125" i="26"/>
  <c r="J118" i="26"/>
  <c r="F118" i="26"/>
  <c r="F101" i="26"/>
  <c r="F100" i="26" s="1"/>
  <c r="N116" i="26"/>
  <c r="N101" i="26" s="1"/>
  <c r="N100" i="26" s="1"/>
  <c r="Q104" i="26"/>
  <c r="T101" i="26"/>
  <c r="S101" i="26"/>
  <c r="R101" i="26"/>
  <c r="R100" i="26" s="1"/>
  <c r="Q101" i="26"/>
  <c r="Q100" i="26" s="1"/>
  <c r="P101" i="26"/>
  <c r="O101" i="26"/>
  <c r="O100" i="26" s="1"/>
  <c r="M101" i="26"/>
  <c r="M100" i="26" s="1"/>
  <c r="L101" i="26"/>
  <c r="K101" i="26"/>
  <c r="K100" i="26" s="1"/>
  <c r="J101" i="26"/>
  <c r="J100" i="26" s="1"/>
  <c r="I101" i="26"/>
  <c r="I100" i="26"/>
  <c r="H101" i="26"/>
  <c r="G101" i="26"/>
  <c r="G100" i="26" s="1"/>
  <c r="E101" i="26"/>
  <c r="E100" i="26" s="1"/>
  <c r="P100" i="26"/>
  <c r="L100" i="26"/>
  <c r="H100" i="26"/>
  <c r="T61" i="26"/>
  <c r="S61" i="26"/>
  <c r="R61" i="26"/>
  <c r="Q61" i="26"/>
  <c r="Q60" i="26" s="1"/>
  <c r="P61" i="26"/>
  <c r="P60" i="26" s="1"/>
  <c r="O61" i="26"/>
  <c r="N61" i="26"/>
  <c r="N60" i="26" s="1"/>
  <c r="M61" i="26"/>
  <c r="L61" i="26"/>
  <c r="L60" i="26" s="1"/>
  <c r="K61" i="26"/>
  <c r="J61" i="26"/>
  <c r="J60" i="26" s="1"/>
  <c r="I61" i="26"/>
  <c r="I60" i="26" s="1"/>
  <c r="H61" i="26"/>
  <c r="H60" i="26" s="1"/>
  <c r="G61" i="26"/>
  <c r="F61" i="26"/>
  <c r="F60" i="26" s="1"/>
  <c r="E61" i="26"/>
  <c r="R60" i="26"/>
  <c r="O60" i="26"/>
  <c r="M60" i="26"/>
  <c r="K60" i="26"/>
  <c r="G60" i="26"/>
  <c r="E60" i="26"/>
  <c r="I59" i="26"/>
  <c r="E59" i="26"/>
  <c r="I57" i="26"/>
  <c r="I14" i="26"/>
  <c r="I13" i="26" s="1"/>
  <c r="N53" i="26"/>
  <c r="J53" i="26"/>
  <c r="J14" i="26" s="1"/>
  <c r="J13" i="26" s="1"/>
  <c r="F53" i="26"/>
  <c r="T14" i="26"/>
  <c r="S14" i="26"/>
  <c r="R14" i="26"/>
  <c r="R13" i="26" s="1"/>
  <c r="Q14" i="26"/>
  <c r="Q13" i="26" s="1"/>
  <c r="P14" i="26"/>
  <c r="P13" i="26" s="1"/>
  <c r="O14" i="26"/>
  <c r="N14" i="26"/>
  <c r="N13" i="26" s="1"/>
  <c r="M14" i="26"/>
  <c r="M13" i="26" s="1"/>
  <c r="L14" i="26"/>
  <c r="L13" i="26" s="1"/>
  <c r="K14" i="26"/>
  <c r="K13" i="26" s="1"/>
  <c r="H14" i="26"/>
  <c r="H13" i="26" s="1"/>
  <c r="G14" i="26"/>
  <c r="G13" i="26"/>
  <c r="F14" i="26"/>
  <c r="E14" i="26"/>
  <c r="E13" i="26" s="1"/>
  <c r="O13" i="26"/>
  <c r="F13" i="26"/>
  <c r="O35" i="20"/>
  <c r="P35" i="20"/>
  <c r="R35" i="20"/>
  <c r="S35" i="20"/>
  <c r="T35" i="20"/>
  <c r="E35" i="20"/>
  <c r="F35" i="20"/>
  <c r="G35" i="20"/>
  <c r="H35" i="20"/>
  <c r="N1258" i="27"/>
  <c r="M1258" i="27"/>
  <c r="J1258" i="27"/>
  <c r="I1258" i="27"/>
  <c r="F1258" i="27"/>
  <c r="E1258" i="27"/>
  <c r="N1253" i="27"/>
  <c r="M1253" i="27"/>
  <c r="J1253" i="27"/>
  <c r="J1252" i="27" s="1"/>
  <c r="J1251" i="27" s="1"/>
  <c r="I1253" i="27"/>
  <c r="F1253" i="27"/>
  <c r="E1253" i="27"/>
  <c r="N1247" i="27"/>
  <c r="M1247" i="27"/>
  <c r="J1247" i="27"/>
  <c r="I1247" i="27"/>
  <c r="F1247" i="27"/>
  <c r="E1247" i="27"/>
  <c r="N1243" i="27"/>
  <c r="M1243" i="27"/>
  <c r="M1242" i="27" s="1"/>
  <c r="J1243" i="27"/>
  <c r="I1243" i="27"/>
  <c r="F1243" i="27"/>
  <c r="E1243" i="27"/>
  <c r="E1242" i="27"/>
  <c r="N1237" i="27"/>
  <c r="M1237" i="27"/>
  <c r="J1237" i="27"/>
  <c r="I1237" i="27"/>
  <c r="F1237" i="27"/>
  <c r="E1237" i="27"/>
  <c r="N1234" i="27"/>
  <c r="M1234" i="27"/>
  <c r="J1234" i="27"/>
  <c r="I1234" i="27"/>
  <c r="F1234" i="27"/>
  <c r="E1234" i="27"/>
  <c r="N1228" i="27"/>
  <c r="M1228" i="27"/>
  <c r="J1228" i="27"/>
  <c r="I1228" i="27"/>
  <c r="F1228" i="27"/>
  <c r="E1228" i="27"/>
  <c r="N1226" i="27"/>
  <c r="M1226" i="27"/>
  <c r="J1226" i="27"/>
  <c r="I1226" i="27"/>
  <c r="F1226" i="27"/>
  <c r="E1226" i="27"/>
  <c r="N1220" i="27"/>
  <c r="M1220" i="27"/>
  <c r="J1220" i="27"/>
  <c r="I1220" i="27"/>
  <c r="F1220" i="27"/>
  <c r="E1220" i="27"/>
  <c r="N1216" i="27"/>
  <c r="M1216" i="27"/>
  <c r="J1216" i="27"/>
  <c r="I1216" i="27"/>
  <c r="F1216" i="27"/>
  <c r="E1216" i="27"/>
  <c r="N1212" i="27"/>
  <c r="M1212" i="27"/>
  <c r="J1212" i="27"/>
  <c r="I1212" i="27"/>
  <c r="F1212" i="27"/>
  <c r="E1212" i="27"/>
  <c r="N1205" i="27"/>
  <c r="M1205" i="27"/>
  <c r="J1205" i="27"/>
  <c r="I1205" i="27"/>
  <c r="F1205" i="27"/>
  <c r="E1205" i="27"/>
  <c r="N1202" i="27"/>
  <c r="M1202" i="27"/>
  <c r="J1202" i="27"/>
  <c r="I1202" i="27"/>
  <c r="F1202" i="27"/>
  <c r="E1202" i="27"/>
  <c r="N1197" i="27"/>
  <c r="M1197" i="27"/>
  <c r="J1197" i="27"/>
  <c r="I1197" i="27"/>
  <c r="F1197" i="27"/>
  <c r="E1197" i="27"/>
  <c r="N1196" i="27"/>
  <c r="M1196" i="27"/>
  <c r="M1195" i="27" s="1"/>
  <c r="M1194" i="27" s="1"/>
  <c r="M1192" i="27" s="1"/>
  <c r="J1196" i="27"/>
  <c r="J1195" i="27"/>
  <c r="J1194" i="27" s="1"/>
  <c r="J1192" i="27" s="1"/>
  <c r="I1196" i="27"/>
  <c r="I1195" i="27" s="1"/>
  <c r="F1196" i="27"/>
  <c r="F1195" i="27"/>
  <c r="E1196" i="27"/>
  <c r="N1195" i="27"/>
  <c r="N1194" i="27" s="1"/>
  <c r="N1192" i="27" s="1"/>
  <c r="E1195" i="27"/>
  <c r="E1194" i="27" s="1"/>
  <c r="E1192" i="27" s="1"/>
  <c r="L1192" i="27"/>
  <c r="K1192" i="27"/>
  <c r="H1192" i="27"/>
  <c r="G1192" i="27"/>
  <c r="N1190" i="27"/>
  <c r="J1190" i="27"/>
  <c r="F1190" i="27"/>
  <c r="N1188" i="27"/>
  <c r="J1188" i="27"/>
  <c r="F1188" i="27"/>
  <c r="N1187" i="27"/>
  <c r="J1187" i="27"/>
  <c r="F1187" i="27"/>
  <c r="N1185" i="27"/>
  <c r="J1185" i="27"/>
  <c r="F1185" i="27"/>
  <c r="N1184" i="27"/>
  <c r="J1184" i="27"/>
  <c r="F1184" i="27"/>
  <c r="N1183" i="27"/>
  <c r="J1183" i="27"/>
  <c r="F1183" i="27"/>
  <c r="N1182" i="27"/>
  <c r="J1182" i="27"/>
  <c r="F1182" i="27"/>
  <c r="N1179" i="27"/>
  <c r="J1179" i="27"/>
  <c r="F1179" i="27"/>
  <c r="N1178" i="27"/>
  <c r="J1178" i="27"/>
  <c r="F1178" i="27"/>
  <c r="N1176" i="27"/>
  <c r="N1174" i="27"/>
  <c r="J1176" i="27"/>
  <c r="F1176" i="27"/>
  <c r="M1174" i="27"/>
  <c r="I1174" i="27"/>
  <c r="E1174" i="27"/>
  <c r="P1172" i="27"/>
  <c r="P1171" i="27" s="1"/>
  <c r="O1172" i="27"/>
  <c r="O1171" i="27" s="1"/>
  <c r="N1172" i="27"/>
  <c r="M1172" i="27"/>
  <c r="L1172" i="27"/>
  <c r="K1172" i="27"/>
  <c r="K1171" i="27" s="1"/>
  <c r="J1172" i="27"/>
  <c r="I1172" i="27"/>
  <c r="F1172" i="27"/>
  <c r="E1172" i="27"/>
  <c r="L1171" i="27"/>
  <c r="H1171" i="27"/>
  <c r="G1171" i="27"/>
  <c r="J1170" i="27"/>
  <c r="J1169" i="27" s="1"/>
  <c r="F1170" i="27"/>
  <c r="F1169" i="27" s="1"/>
  <c r="I1169" i="27"/>
  <c r="E1169" i="27"/>
  <c r="J1168" i="27"/>
  <c r="J1167" i="27" s="1"/>
  <c r="F1168" i="27"/>
  <c r="I1167" i="27"/>
  <c r="F1167" i="27"/>
  <c r="E1167" i="27"/>
  <c r="J1166" i="27"/>
  <c r="J1165" i="27" s="1"/>
  <c r="F1166" i="27"/>
  <c r="F1165" i="27" s="1"/>
  <c r="I1165" i="27"/>
  <c r="E1165" i="27"/>
  <c r="J1163" i="27"/>
  <c r="F1163" i="27"/>
  <c r="A1163" i="27"/>
  <c r="A1164" i="27"/>
  <c r="J1162" i="27"/>
  <c r="J1161" i="27"/>
  <c r="F1162" i="27"/>
  <c r="I1161" i="27"/>
  <c r="E1161" i="27"/>
  <c r="J1160" i="27"/>
  <c r="J1159" i="27" s="1"/>
  <c r="F1160" i="27"/>
  <c r="F1159" i="27" s="1"/>
  <c r="I1159" i="27"/>
  <c r="E1159" i="27"/>
  <c r="J1158" i="27"/>
  <c r="F1158" i="27"/>
  <c r="J1157" i="27"/>
  <c r="F1157" i="27"/>
  <c r="F1156" i="27"/>
  <c r="I1156" i="27"/>
  <c r="E1156" i="27"/>
  <c r="J1155" i="27"/>
  <c r="J1154" i="27"/>
  <c r="F1155" i="27"/>
  <c r="F1154" i="27" s="1"/>
  <c r="I1154" i="27"/>
  <c r="E1154" i="27"/>
  <c r="J1153" i="27"/>
  <c r="F1153" i="27"/>
  <c r="J1152" i="27"/>
  <c r="F1152" i="27"/>
  <c r="A1152" i="27"/>
  <c r="J1151" i="27"/>
  <c r="F1151" i="27"/>
  <c r="I1150" i="27"/>
  <c r="E1150" i="27"/>
  <c r="J1149" i="27"/>
  <c r="F1149" i="27"/>
  <c r="J1148" i="27"/>
  <c r="F1148" i="27"/>
  <c r="I1147" i="27"/>
  <c r="E1147" i="27"/>
  <c r="L1146" i="27"/>
  <c r="L1098" i="27" s="1"/>
  <c r="K1146" i="27"/>
  <c r="K1098" i="27" s="1"/>
  <c r="H1146" i="27"/>
  <c r="G1146" i="27"/>
  <c r="G1098" i="27" s="1"/>
  <c r="N1144" i="27"/>
  <c r="N1143" i="27" s="1"/>
  <c r="J1144" i="27"/>
  <c r="F1144" i="27"/>
  <c r="F1143" i="27" s="1"/>
  <c r="M1143" i="27"/>
  <c r="J1143" i="27"/>
  <c r="I1143" i="27"/>
  <c r="E1143" i="27"/>
  <c r="N1141" i="27"/>
  <c r="N1140" i="27" s="1"/>
  <c r="J1141" i="27"/>
  <c r="J1140" i="27" s="1"/>
  <c r="F1141" i="27"/>
  <c r="F1140" i="27" s="1"/>
  <c r="M1140" i="27"/>
  <c r="I1140" i="27"/>
  <c r="E1140" i="27"/>
  <c r="N1139" i="27"/>
  <c r="J1139" i="27"/>
  <c r="F1139" i="27"/>
  <c r="N1138" i="27"/>
  <c r="J1138" i="27"/>
  <c r="F1138" i="27"/>
  <c r="N1137" i="27"/>
  <c r="J1137" i="27"/>
  <c r="J1136" i="27" s="1"/>
  <c r="F1137" i="27"/>
  <c r="M1136" i="27"/>
  <c r="I1136" i="27"/>
  <c r="E1136" i="27"/>
  <c r="N1135" i="27"/>
  <c r="N1134" i="27" s="1"/>
  <c r="J1135" i="27"/>
  <c r="J1134" i="27" s="1"/>
  <c r="F1135" i="27"/>
  <c r="F1134" i="27" s="1"/>
  <c r="M1134" i="27"/>
  <c r="I1134" i="27"/>
  <c r="E1134" i="27"/>
  <c r="N1133" i="27"/>
  <c r="J1133" i="27"/>
  <c r="F1133" i="27"/>
  <c r="N1132" i="27"/>
  <c r="N1131" i="27" s="1"/>
  <c r="J1132" i="27"/>
  <c r="F1132" i="27"/>
  <c r="M1131" i="27"/>
  <c r="I1131" i="27"/>
  <c r="E1131" i="27"/>
  <c r="N1130" i="27"/>
  <c r="J1130" i="27"/>
  <c r="F1130" i="27"/>
  <c r="N1129" i="27"/>
  <c r="J1129" i="27"/>
  <c r="F1129" i="27"/>
  <c r="F1128" i="27" s="1"/>
  <c r="M1128" i="27"/>
  <c r="I1128" i="27"/>
  <c r="E1128" i="27"/>
  <c r="N1127" i="27"/>
  <c r="J1127" i="27"/>
  <c r="F1127" i="27"/>
  <c r="N1126" i="27"/>
  <c r="J1126" i="27"/>
  <c r="F1126" i="27"/>
  <c r="F1125" i="27" s="1"/>
  <c r="M1125" i="27"/>
  <c r="I1125" i="27"/>
  <c r="E1125" i="27"/>
  <c r="N1124" i="27"/>
  <c r="J1124" i="27"/>
  <c r="F1124" i="27"/>
  <c r="N1123" i="27"/>
  <c r="N1122" i="27" s="1"/>
  <c r="J1123" i="27"/>
  <c r="F1123" i="27"/>
  <c r="M1122" i="27"/>
  <c r="I1122" i="27"/>
  <c r="E1122" i="27"/>
  <c r="N1121" i="27"/>
  <c r="N1120" i="27" s="1"/>
  <c r="J1121" i="27"/>
  <c r="J1120" i="27" s="1"/>
  <c r="F1121" i="27"/>
  <c r="F1120" i="27" s="1"/>
  <c r="M1120" i="27"/>
  <c r="I1120" i="27"/>
  <c r="E1120" i="27"/>
  <c r="N1119" i="27"/>
  <c r="J1119" i="27"/>
  <c r="F1119" i="27"/>
  <c r="N1118" i="27"/>
  <c r="J1118" i="27"/>
  <c r="F1118" i="27"/>
  <c r="A1118" i="27"/>
  <c r="A1119" i="27" s="1"/>
  <c r="N1117" i="27"/>
  <c r="J1117" i="27"/>
  <c r="F1117" i="27"/>
  <c r="M1116" i="27"/>
  <c r="I1116" i="27"/>
  <c r="E1116" i="27"/>
  <c r="N1115" i="27"/>
  <c r="J1115" i="27"/>
  <c r="F1115" i="27"/>
  <c r="N1114" i="27"/>
  <c r="J1114" i="27"/>
  <c r="F1114" i="27"/>
  <c r="N1113" i="27"/>
  <c r="J1113" i="27"/>
  <c r="F1113" i="27"/>
  <c r="M1112" i="27"/>
  <c r="I1112" i="27"/>
  <c r="E1112" i="27"/>
  <c r="N1111" i="27"/>
  <c r="J1111" i="27"/>
  <c r="F1111" i="27"/>
  <c r="A1111" i="27"/>
  <c r="N1110" i="27"/>
  <c r="N1109" i="27" s="1"/>
  <c r="J1110" i="27"/>
  <c r="J1109" i="27" s="1"/>
  <c r="F1110" i="27"/>
  <c r="F1109" i="27" s="1"/>
  <c r="M1109" i="27"/>
  <c r="I1109" i="27"/>
  <c r="E1109" i="27"/>
  <c r="N1108" i="27"/>
  <c r="J1108" i="27"/>
  <c r="F1108" i="27"/>
  <c r="A1108" i="27"/>
  <c r="N1107" i="27"/>
  <c r="N1106" i="27"/>
  <c r="J1107" i="27"/>
  <c r="J1106" i="27"/>
  <c r="F1107" i="27"/>
  <c r="M1106" i="27"/>
  <c r="I1106" i="27"/>
  <c r="E1106" i="27"/>
  <c r="N1105" i="27"/>
  <c r="J1105" i="27"/>
  <c r="J1103" i="27" s="1"/>
  <c r="F1105" i="27"/>
  <c r="N1104" i="27"/>
  <c r="N1103" i="27" s="1"/>
  <c r="J1104" i="27"/>
  <c r="F1104" i="27"/>
  <c r="F1103" i="27" s="1"/>
  <c r="M1103" i="27"/>
  <c r="I1103" i="27"/>
  <c r="E1103" i="27"/>
  <c r="N1102" i="27"/>
  <c r="J1102" i="27"/>
  <c r="F1102" i="27"/>
  <c r="N1101" i="27"/>
  <c r="N1100" i="27" s="1"/>
  <c r="J1101" i="27"/>
  <c r="F1101" i="27"/>
  <c r="F1100" i="27" s="1"/>
  <c r="M1100" i="27"/>
  <c r="I1100" i="27"/>
  <c r="E1100" i="27"/>
  <c r="H1098" i="27"/>
  <c r="J1097" i="27"/>
  <c r="J1096" i="27" s="1"/>
  <c r="F1097" i="27"/>
  <c r="I1096" i="27"/>
  <c r="F1096" i="27"/>
  <c r="E1096" i="27"/>
  <c r="J1095" i="27"/>
  <c r="F1095" i="27"/>
  <c r="J1094" i="27"/>
  <c r="J1093" i="27" s="1"/>
  <c r="F1094" i="27"/>
  <c r="I1093" i="27"/>
  <c r="E1093" i="27"/>
  <c r="E1092" i="27" s="1"/>
  <c r="I1092" i="27"/>
  <c r="J1091" i="27"/>
  <c r="F1091" i="27"/>
  <c r="F1090" i="27" s="1"/>
  <c r="F1089" i="27" s="1"/>
  <c r="J1090" i="27"/>
  <c r="J1089" i="27" s="1"/>
  <c r="I1090" i="27"/>
  <c r="E1090" i="27"/>
  <c r="E1089" i="27" s="1"/>
  <c r="I1089" i="27"/>
  <c r="J1088" i="27"/>
  <c r="J1087" i="27" s="1"/>
  <c r="J1086" i="27" s="1"/>
  <c r="F1088" i="27"/>
  <c r="F1087" i="27" s="1"/>
  <c r="F1086" i="27" s="1"/>
  <c r="I1087" i="27"/>
  <c r="I1086" i="27"/>
  <c r="E1087" i="27"/>
  <c r="E1086" i="27"/>
  <c r="J1085" i="27"/>
  <c r="J1084" i="27"/>
  <c r="F1085" i="27"/>
  <c r="F1084" i="27"/>
  <c r="I1084" i="27"/>
  <c r="E1084" i="27"/>
  <c r="J1083" i="27"/>
  <c r="F1083" i="27"/>
  <c r="J1082" i="27"/>
  <c r="J1081" i="27"/>
  <c r="F1082" i="27"/>
  <c r="F1081" i="27"/>
  <c r="I1081" i="27"/>
  <c r="E1081" i="27"/>
  <c r="J1080" i="27"/>
  <c r="J1079" i="27"/>
  <c r="F1080" i="27"/>
  <c r="I1079" i="27"/>
  <c r="I1078" i="27" s="1"/>
  <c r="F1079" i="27"/>
  <c r="E1079" i="27"/>
  <c r="J1077" i="27"/>
  <c r="J1076" i="27"/>
  <c r="F1077" i="27"/>
  <c r="F1076" i="27"/>
  <c r="I1076" i="27"/>
  <c r="E1076" i="27"/>
  <c r="J1075" i="27"/>
  <c r="J1074" i="27" s="1"/>
  <c r="J1073" i="27"/>
  <c r="F1075" i="27"/>
  <c r="F1074" i="27"/>
  <c r="I1074" i="27"/>
  <c r="I1073" i="27" s="1"/>
  <c r="E1074" i="27"/>
  <c r="J1072" i="27"/>
  <c r="F1072" i="27"/>
  <c r="J1071" i="27"/>
  <c r="J1070" i="27" s="1"/>
  <c r="F1071" i="27"/>
  <c r="I1070" i="27"/>
  <c r="E1070" i="27"/>
  <c r="J1069" i="27"/>
  <c r="J1068" i="27"/>
  <c r="J1067" i="27" s="1"/>
  <c r="F1069" i="27"/>
  <c r="F1068" i="27" s="1"/>
  <c r="I1068" i="27"/>
  <c r="I1067" i="27" s="1"/>
  <c r="E1068" i="27"/>
  <c r="E1067" i="27"/>
  <c r="J1066" i="27"/>
  <c r="J1065" i="27"/>
  <c r="F1066" i="27"/>
  <c r="F1065" i="27"/>
  <c r="I1065" i="27"/>
  <c r="I1060" i="27"/>
  <c r="E1065" i="27"/>
  <c r="J1064" i="27"/>
  <c r="J1063" i="27" s="1"/>
  <c r="J1060" i="27" s="1"/>
  <c r="F1064" i="27"/>
  <c r="F1063" i="27"/>
  <c r="I1063" i="27"/>
  <c r="E1063" i="27"/>
  <c r="J1062" i="27"/>
  <c r="J1061" i="27" s="1"/>
  <c r="F1062" i="27"/>
  <c r="F1061" i="27" s="1"/>
  <c r="I1061" i="27"/>
  <c r="E1061" i="27"/>
  <c r="J1059" i="27"/>
  <c r="F1059" i="27"/>
  <c r="J1058" i="27"/>
  <c r="J1057" i="27" s="1"/>
  <c r="F1058" i="27"/>
  <c r="F1057" i="27" s="1"/>
  <c r="F1054" i="27" s="1"/>
  <c r="I1057" i="27"/>
  <c r="E1057" i="27"/>
  <c r="J1056" i="27"/>
  <c r="J1055" i="27"/>
  <c r="J1054" i="27" s="1"/>
  <c r="F1056" i="27"/>
  <c r="F1055" i="27"/>
  <c r="I1055" i="27"/>
  <c r="I1054" i="27"/>
  <c r="E1055" i="27"/>
  <c r="E1054" i="27"/>
  <c r="J1053" i="27"/>
  <c r="J1052" i="27"/>
  <c r="J1051" i="27" s="1"/>
  <c r="F1053" i="27"/>
  <c r="F1052" i="27" s="1"/>
  <c r="F1051" i="27"/>
  <c r="I1052" i="27"/>
  <c r="I1051" i="27"/>
  <c r="E1052" i="27"/>
  <c r="E1051" i="27"/>
  <c r="L1050" i="27"/>
  <c r="K1050" i="27"/>
  <c r="K947" i="27" s="1"/>
  <c r="H1050" i="27"/>
  <c r="G1050" i="27"/>
  <c r="N1049" i="27"/>
  <c r="J1049" i="27"/>
  <c r="F1049" i="27"/>
  <c r="N1048" i="27"/>
  <c r="J1048" i="27"/>
  <c r="F1048" i="27"/>
  <c r="N1047" i="27"/>
  <c r="N1046" i="27"/>
  <c r="J1047" i="27"/>
  <c r="F1047" i="27"/>
  <c r="M1046" i="27"/>
  <c r="I1046" i="27"/>
  <c r="E1046" i="27"/>
  <c r="N1045" i="27"/>
  <c r="N1044" i="27" s="1"/>
  <c r="J1045" i="27"/>
  <c r="F1045" i="27"/>
  <c r="F1044" i="27" s="1"/>
  <c r="M1044" i="27"/>
  <c r="J1044" i="27"/>
  <c r="I1044" i="27"/>
  <c r="E1044" i="27"/>
  <c r="N1043" i="27"/>
  <c r="N1042" i="27" s="1"/>
  <c r="J1043" i="27"/>
  <c r="J1042" i="27" s="1"/>
  <c r="F1043" i="27"/>
  <c r="F1042" i="27" s="1"/>
  <c r="M1042" i="27"/>
  <c r="I1042" i="27"/>
  <c r="E1042" i="27"/>
  <c r="N1041" i="27"/>
  <c r="N1039" i="27" s="1"/>
  <c r="N1038" i="27" s="1"/>
  <c r="J1041" i="27"/>
  <c r="F1041" i="27"/>
  <c r="N1040" i="27"/>
  <c r="J1040" i="27"/>
  <c r="J1039" i="27" s="1"/>
  <c r="F1040" i="27"/>
  <c r="F1039" i="27"/>
  <c r="M1039" i="27"/>
  <c r="I1039" i="27"/>
  <c r="I1038" i="27" s="1"/>
  <c r="E1039" i="27"/>
  <c r="N1037" i="27"/>
  <c r="J1037" i="27"/>
  <c r="F1037" i="27"/>
  <c r="N1036" i="27"/>
  <c r="J1036" i="27"/>
  <c r="F1036" i="27"/>
  <c r="N1035" i="27"/>
  <c r="N1034" i="27" s="1"/>
  <c r="J1035" i="27"/>
  <c r="F1035" i="27"/>
  <c r="M1034" i="27"/>
  <c r="I1034" i="27"/>
  <c r="E1034" i="27"/>
  <c r="N1033" i="27"/>
  <c r="N1032" i="27" s="1"/>
  <c r="J1033" i="27"/>
  <c r="J1032" i="27" s="1"/>
  <c r="F1033" i="27"/>
  <c r="F1032" i="27" s="1"/>
  <c r="M1032" i="27"/>
  <c r="I1032" i="27"/>
  <c r="E1032" i="27"/>
  <c r="N1031" i="27"/>
  <c r="N1030" i="27"/>
  <c r="J1031" i="27"/>
  <c r="F1031" i="27"/>
  <c r="F1030" i="27" s="1"/>
  <c r="M1030" i="27"/>
  <c r="J1030" i="27"/>
  <c r="I1030" i="27"/>
  <c r="E1030" i="27"/>
  <c r="M1029" i="27"/>
  <c r="M1028" i="27" s="1"/>
  <c r="I1029" i="27"/>
  <c r="E1029" i="27"/>
  <c r="F1029" i="27" s="1"/>
  <c r="F1028" i="27" s="1"/>
  <c r="N1026" i="27"/>
  <c r="J1026" i="27"/>
  <c r="F1026" i="27"/>
  <c r="N1025" i="27"/>
  <c r="J1025" i="27"/>
  <c r="F1025" i="27"/>
  <c r="N1024" i="27"/>
  <c r="N1023" i="27" s="1"/>
  <c r="J1024" i="27"/>
  <c r="F1024" i="27"/>
  <c r="M1023" i="27"/>
  <c r="I1023" i="27"/>
  <c r="E1023" i="27"/>
  <c r="N1022" i="27"/>
  <c r="J1022" i="27"/>
  <c r="F1022" i="27"/>
  <c r="N1021" i="27"/>
  <c r="J1021" i="27"/>
  <c r="F1021" i="27"/>
  <c r="F1020" i="27" s="1"/>
  <c r="M1020" i="27"/>
  <c r="I1020" i="27"/>
  <c r="E1020" i="27"/>
  <c r="N1019" i="27"/>
  <c r="N1018" i="27" s="1"/>
  <c r="J1019" i="27"/>
  <c r="J1018" i="27" s="1"/>
  <c r="F1019" i="27"/>
  <c r="F1018" i="27" s="1"/>
  <c r="M1018" i="27"/>
  <c r="I1018" i="27"/>
  <c r="E1018" i="27"/>
  <c r="N1017" i="27"/>
  <c r="J1017" i="27"/>
  <c r="F1017" i="27"/>
  <c r="N1016" i="27"/>
  <c r="J1016" i="27"/>
  <c r="J1015" i="27"/>
  <c r="F1016" i="27"/>
  <c r="M1015" i="27"/>
  <c r="M1014" i="27" s="1"/>
  <c r="I1015" i="27"/>
  <c r="E1015" i="27"/>
  <c r="N1013" i="27"/>
  <c r="J1013" i="27"/>
  <c r="F1013" i="27"/>
  <c r="N1012" i="27"/>
  <c r="N1011" i="27" s="1"/>
  <c r="J1012" i="27"/>
  <c r="F1012" i="27"/>
  <c r="F1011" i="27" s="1"/>
  <c r="M1011" i="27"/>
  <c r="I1011" i="27"/>
  <c r="E1011" i="27"/>
  <c r="N1010" i="27"/>
  <c r="N1009" i="27" s="1"/>
  <c r="J1010" i="27"/>
  <c r="J1009" i="27" s="1"/>
  <c r="F1010" i="27"/>
  <c r="F1009" i="27" s="1"/>
  <c r="M1009" i="27"/>
  <c r="I1009" i="27"/>
  <c r="I1004" i="27" s="1"/>
  <c r="E1009" i="27"/>
  <c r="N1008" i="27"/>
  <c r="N1007" i="27" s="1"/>
  <c r="J1008" i="27"/>
  <c r="J1007" i="27" s="1"/>
  <c r="F1008" i="27"/>
  <c r="F1007" i="27" s="1"/>
  <c r="M1007" i="27"/>
  <c r="I1007" i="27"/>
  <c r="E1007" i="27"/>
  <c r="N1006" i="27"/>
  <c r="N1005" i="27" s="1"/>
  <c r="J1006" i="27"/>
  <c r="J1005" i="27" s="1"/>
  <c r="F1006" i="27"/>
  <c r="F1005" i="27" s="1"/>
  <c r="M1005" i="27"/>
  <c r="I1005" i="27"/>
  <c r="E1005" i="27"/>
  <c r="N1003" i="27"/>
  <c r="J1003" i="27"/>
  <c r="F1003" i="27"/>
  <c r="N1002" i="27"/>
  <c r="J1002" i="27"/>
  <c r="F1002" i="27"/>
  <c r="N1001" i="27"/>
  <c r="J1001" i="27"/>
  <c r="F1001" i="27"/>
  <c r="M1000" i="27"/>
  <c r="I1000" i="27"/>
  <c r="E1000" i="27"/>
  <c r="N999" i="27"/>
  <c r="N998" i="27" s="1"/>
  <c r="J999" i="27"/>
  <c r="J998" i="27" s="1"/>
  <c r="F999" i="27"/>
  <c r="F998" i="27" s="1"/>
  <c r="M998" i="27"/>
  <c r="I998" i="27"/>
  <c r="E998" i="27"/>
  <c r="N997" i="27"/>
  <c r="N996" i="27"/>
  <c r="J997" i="27"/>
  <c r="F997" i="27"/>
  <c r="F996" i="27" s="1"/>
  <c r="M996" i="27"/>
  <c r="J996" i="27"/>
  <c r="I996" i="27"/>
  <c r="E996" i="27"/>
  <c r="N995" i="27"/>
  <c r="J995" i="27"/>
  <c r="F995" i="27"/>
  <c r="N994" i="27"/>
  <c r="N993" i="27" s="1"/>
  <c r="J994" i="27"/>
  <c r="J993" i="27" s="1"/>
  <c r="F994" i="27"/>
  <c r="F993" i="27" s="1"/>
  <c r="M993" i="27"/>
  <c r="I993" i="27"/>
  <c r="E993" i="27"/>
  <c r="E992" i="27" s="1"/>
  <c r="N991" i="27"/>
  <c r="J991" i="27"/>
  <c r="J989" i="27" s="1"/>
  <c r="F991" i="27"/>
  <c r="N990" i="27"/>
  <c r="N989" i="27" s="1"/>
  <c r="J990" i="27"/>
  <c r="F990" i="27"/>
  <c r="F989" i="27" s="1"/>
  <c r="M989" i="27"/>
  <c r="I989" i="27"/>
  <c r="E989" i="27"/>
  <c r="N988" i="27"/>
  <c r="J988" i="27"/>
  <c r="F988" i="27"/>
  <c r="N987" i="27"/>
  <c r="N986" i="27" s="1"/>
  <c r="J987" i="27"/>
  <c r="F987" i="27"/>
  <c r="F986" i="27" s="1"/>
  <c r="M986" i="27"/>
  <c r="I986" i="27"/>
  <c r="E986" i="27"/>
  <c r="N985" i="27"/>
  <c r="N984" i="27" s="1"/>
  <c r="J985" i="27"/>
  <c r="F985" i="27"/>
  <c r="F984" i="27"/>
  <c r="M984" i="27"/>
  <c r="J984" i="27"/>
  <c r="I984" i="27"/>
  <c r="E984" i="27"/>
  <c r="N983" i="27"/>
  <c r="N982" i="27"/>
  <c r="J983" i="27"/>
  <c r="J982" i="27"/>
  <c r="F983" i="27"/>
  <c r="F982" i="27"/>
  <c r="M982" i="27"/>
  <c r="I982" i="27"/>
  <c r="E982" i="27"/>
  <c r="N980" i="27"/>
  <c r="J980" i="27"/>
  <c r="F980" i="27"/>
  <c r="N979" i="27"/>
  <c r="J979" i="27"/>
  <c r="F979" i="27"/>
  <c r="N978" i="27"/>
  <c r="J978" i="27"/>
  <c r="F978" i="27"/>
  <c r="M977" i="27"/>
  <c r="I977" i="27"/>
  <c r="E977" i="27"/>
  <c r="N976" i="27"/>
  <c r="J976" i="27"/>
  <c r="F976" i="27"/>
  <c r="N975" i="27"/>
  <c r="J975" i="27"/>
  <c r="F975" i="27"/>
  <c r="M974" i="27"/>
  <c r="M969" i="27" s="1"/>
  <c r="I974" i="27"/>
  <c r="E974" i="27"/>
  <c r="N973" i="27"/>
  <c r="N972" i="27"/>
  <c r="J973" i="27"/>
  <c r="F973" i="27"/>
  <c r="F972" i="27" s="1"/>
  <c r="M972" i="27"/>
  <c r="J972" i="27"/>
  <c r="I972" i="27"/>
  <c r="E972" i="27"/>
  <c r="N971" i="27"/>
  <c r="N970" i="27" s="1"/>
  <c r="J971" i="27"/>
  <c r="J970" i="27" s="1"/>
  <c r="F971" i="27"/>
  <c r="F970" i="27"/>
  <c r="M970" i="27"/>
  <c r="I970" i="27"/>
  <c r="E970" i="27"/>
  <c r="N968" i="27"/>
  <c r="N967" i="27" s="1"/>
  <c r="J968" i="27"/>
  <c r="F968" i="27"/>
  <c r="F967" i="27" s="1"/>
  <c r="M967" i="27"/>
  <c r="J967" i="27"/>
  <c r="I967" i="27"/>
  <c r="E967" i="27"/>
  <c r="N966" i="27"/>
  <c r="N965" i="27" s="1"/>
  <c r="J966" i="27"/>
  <c r="J965" i="27" s="1"/>
  <c r="F966" i="27"/>
  <c r="F965" i="27" s="1"/>
  <c r="M965" i="27"/>
  <c r="I965" i="27"/>
  <c r="E965" i="27"/>
  <c r="N964" i="27"/>
  <c r="J964" i="27"/>
  <c r="J962" i="27" s="1"/>
  <c r="F964" i="27"/>
  <c r="N963" i="27"/>
  <c r="N962" i="27"/>
  <c r="J963" i="27"/>
  <c r="F963" i="27"/>
  <c r="F962" i="27" s="1"/>
  <c r="M962" i="27"/>
  <c r="M961" i="27" s="1"/>
  <c r="I962" i="27"/>
  <c r="E962" i="27"/>
  <c r="E961" i="27" s="1"/>
  <c r="N960" i="27"/>
  <c r="J960" i="27"/>
  <c r="F960" i="27"/>
  <c r="N959" i="27"/>
  <c r="N958" i="27" s="1"/>
  <c r="J959" i="27"/>
  <c r="F959" i="27"/>
  <c r="F958" i="27" s="1"/>
  <c r="M958" i="27"/>
  <c r="I958" i="27"/>
  <c r="E958" i="27"/>
  <c r="N957" i="27"/>
  <c r="N956" i="27" s="1"/>
  <c r="J957" i="27"/>
  <c r="F957" i="27"/>
  <c r="F956" i="27" s="1"/>
  <c r="M956" i="27"/>
  <c r="J956" i="27"/>
  <c r="I956" i="27"/>
  <c r="E956" i="27"/>
  <c r="N955" i="27"/>
  <c r="N954" i="27" s="1"/>
  <c r="J955" i="27"/>
  <c r="J954" i="27" s="1"/>
  <c r="F955" i="27"/>
  <c r="F954" i="27" s="1"/>
  <c r="M954" i="27"/>
  <c r="I954" i="27"/>
  <c r="E954" i="27"/>
  <c r="N953" i="27"/>
  <c r="J953" i="27"/>
  <c r="F953" i="27"/>
  <c r="N952" i="27"/>
  <c r="N950" i="27" s="1"/>
  <c r="N949" i="27" s="1"/>
  <c r="J952" i="27"/>
  <c r="F952" i="27"/>
  <c r="N951" i="27"/>
  <c r="J951" i="27"/>
  <c r="J950" i="27" s="1"/>
  <c r="F951" i="27"/>
  <c r="M950" i="27"/>
  <c r="I950" i="27"/>
  <c r="E950" i="27"/>
  <c r="E949" i="27" s="1"/>
  <c r="L948" i="27"/>
  <c r="K948" i="27"/>
  <c r="H948" i="27"/>
  <c r="G948" i="27"/>
  <c r="N942" i="27"/>
  <c r="J942" i="27"/>
  <c r="F942" i="27"/>
  <c r="N939" i="27"/>
  <c r="N933" i="27" s="1"/>
  <c r="N931" i="27" s="1"/>
  <c r="J939" i="27"/>
  <c r="F939" i="27"/>
  <c r="N936" i="27"/>
  <c r="J936" i="27"/>
  <c r="J933" i="27" s="1"/>
  <c r="J931" i="27" s="1"/>
  <c r="F936" i="27"/>
  <c r="N935" i="27"/>
  <c r="J935" i="27"/>
  <c r="F935" i="27"/>
  <c r="F933" i="27" s="1"/>
  <c r="F931" i="27" s="1"/>
  <c r="N934" i="27"/>
  <c r="J934" i="27"/>
  <c r="F934" i="27"/>
  <c r="M933" i="27"/>
  <c r="M931" i="27" s="1"/>
  <c r="I933" i="27"/>
  <c r="E933" i="27"/>
  <c r="I931" i="27"/>
  <c r="H931" i="27"/>
  <c r="H770" i="27" s="1"/>
  <c r="G931" i="27"/>
  <c r="E931" i="27"/>
  <c r="N927" i="27"/>
  <c r="M927" i="27"/>
  <c r="J927" i="27"/>
  <c r="I927" i="27"/>
  <c r="F927" i="27"/>
  <c r="E927" i="27"/>
  <c r="N923" i="27"/>
  <c r="M923" i="27"/>
  <c r="J923" i="27"/>
  <c r="I923" i="27"/>
  <c r="F923" i="27"/>
  <c r="E923" i="27"/>
  <c r="N914" i="27"/>
  <c r="M914" i="27"/>
  <c r="J914" i="27"/>
  <c r="I914" i="27"/>
  <c r="F914" i="27"/>
  <c r="E914" i="27"/>
  <c r="E895" i="27" s="1"/>
  <c r="E893" i="27" s="1"/>
  <c r="N907" i="27"/>
  <c r="M907" i="27"/>
  <c r="J907" i="27"/>
  <c r="J895" i="27" s="1"/>
  <c r="J893" i="27" s="1"/>
  <c r="I907" i="27"/>
  <c r="F907" i="27"/>
  <c r="E907" i="27"/>
  <c r="N896" i="27"/>
  <c r="N895" i="27" s="1"/>
  <c r="N893" i="27" s="1"/>
  <c r="M896" i="27"/>
  <c r="J896" i="27"/>
  <c r="I896" i="27"/>
  <c r="F896" i="27"/>
  <c r="E896" i="27"/>
  <c r="H893" i="27"/>
  <c r="G893" i="27"/>
  <c r="N878" i="27"/>
  <c r="M878" i="27"/>
  <c r="J878" i="27"/>
  <c r="I878" i="27"/>
  <c r="F878" i="27"/>
  <c r="E878" i="27"/>
  <c r="N871" i="27"/>
  <c r="M871" i="27"/>
  <c r="J871" i="27"/>
  <c r="I871" i="27"/>
  <c r="F871" i="27"/>
  <c r="E871" i="27"/>
  <c r="N850" i="27"/>
  <c r="N849" i="27" s="1"/>
  <c r="N847" i="27"/>
  <c r="M850" i="27"/>
  <c r="M849" i="27" s="1"/>
  <c r="M847" i="27" s="1"/>
  <c r="J850" i="27"/>
  <c r="J849" i="27" s="1"/>
  <c r="J847" i="27" s="1"/>
  <c r="I850" i="27"/>
  <c r="I849" i="27"/>
  <c r="I847" i="27" s="1"/>
  <c r="F850" i="27"/>
  <c r="E850" i="27"/>
  <c r="E849" i="27" s="1"/>
  <c r="E847" i="27" s="1"/>
  <c r="H847" i="27"/>
  <c r="G847" i="27"/>
  <c r="J846" i="27"/>
  <c r="F846" i="27"/>
  <c r="J845" i="27"/>
  <c r="F845" i="27"/>
  <c r="J844" i="27"/>
  <c r="F844" i="27"/>
  <c r="J843" i="27"/>
  <c r="F843" i="27"/>
  <c r="J842" i="27"/>
  <c r="F842" i="27"/>
  <c r="J841" i="27"/>
  <c r="F841" i="27"/>
  <c r="J840" i="27"/>
  <c r="F840" i="27"/>
  <c r="J839" i="27"/>
  <c r="F839" i="27"/>
  <c r="J838" i="27"/>
  <c r="F838" i="27"/>
  <c r="J837" i="27"/>
  <c r="J836" i="27" s="1"/>
  <c r="F837" i="27"/>
  <c r="N836" i="27"/>
  <c r="M836" i="27"/>
  <c r="L836" i="27"/>
  <c r="K836" i="27"/>
  <c r="I836" i="27"/>
  <c r="H836" i="27"/>
  <c r="G836" i="27"/>
  <c r="E836" i="27"/>
  <c r="N835" i="27"/>
  <c r="J835" i="27"/>
  <c r="F835" i="27"/>
  <c r="N834" i="27"/>
  <c r="J834" i="27"/>
  <c r="F834" i="27"/>
  <c r="N833" i="27"/>
  <c r="J833" i="27"/>
  <c r="F833" i="27"/>
  <c r="N832" i="27"/>
  <c r="J832" i="27"/>
  <c r="F832" i="27"/>
  <c r="N830" i="27"/>
  <c r="J830" i="27"/>
  <c r="F830" i="27"/>
  <c r="N829" i="27"/>
  <c r="J829" i="27"/>
  <c r="F829" i="27"/>
  <c r="N828" i="27"/>
  <c r="J828" i="27"/>
  <c r="F828" i="27"/>
  <c r="N827" i="27"/>
  <c r="J827" i="27"/>
  <c r="F827" i="27"/>
  <c r="N825" i="27"/>
  <c r="J825" i="27"/>
  <c r="F825" i="27"/>
  <c r="N824" i="27"/>
  <c r="J824" i="27"/>
  <c r="F824" i="27"/>
  <c r="N823" i="27"/>
  <c r="J823" i="27"/>
  <c r="F823" i="27"/>
  <c r="N821" i="27"/>
  <c r="J821" i="27"/>
  <c r="F821" i="27"/>
  <c r="N820" i="27"/>
  <c r="J820" i="27"/>
  <c r="F820" i="27"/>
  <c r="N819" i="27"/>
  <c r="J819" i="27"/>
  <c r="F819" i="27"/>
  <c r="N818" i="27"/>
  <c r="J818" i="27"/>
  <c r="F818" i="27"/>
  <c r="N817" i="27"/>
  <c r="J817" i="27"/>
  <c r="F817" i="27"/>
  <c r="N815" i="27"/>
  <c r="J815" i="27"/>
  <c r="F815" i="27"/>
  <c r="N814" i="27"/>
  <c r="J814" i="27"/>
  <c r="F814" i="27"/>
  <c r="N813" i="27"/>
  <c r="J813" i="27"/>
  <c r="F813" i="27"/>
  <c r="N812" i="27"/>
  <c r="J812" i="27"/>
  <c r="F812" i="27"/>
  <c r="N810" i="27"/>
  <c r="J810" i="27"/>
  <c r="F810" i="27"/>
  <c r="N809" i="27"/>
  <c r="J809" i="27"/>
  <c r="F809" i="27"/>
  <c r="N808" i="27"/>
  <c r="J808" i="27"/>
  <c r="F808" i="27"/>
  <c r="N806" i="27"/>
  <c r="J806" i="27"/>
  <c r="F806" i="27"/>
  <c r="N805" i="27"/>
  <c r="J805" i="27"/>
  <c r="F805" i="27"/>
  <c r="N804" i="27"/>
  <c r="J804" i="27"/>
  <c r="F804" i="27"/>
  <c r="N803" i="27"/>
  <c r="J803" i="27"/>
  <c r="F803" i="27"/>
  <c r="N801" i="27"/>
  <c r="J801" i="27"/>
  <c r="F801" i="27"/>
  <c r="N800" i="27"/>
  <c r="J800" i="27"/>
  <c r="F800" i="27"/>
  <c r="N799" i="27"/>
  <c r="J799" i="27"/>
  <c r="F799" i="27"/>
  <c r="N798" i="27"/>
  <c r="J798" i="27"/>
  <c r="F798" i="27"/>
  <c r="N796" i="27"/>
  <c r="J796" i="27"/>
  <c r="F796" i="27"/>
  <c r="N795" i="27"/>
  <c r="J795" i="27"/>
  <c r="F795" i="27"/>
  <c r="N794" i="27"/>
  <c r="J794" i="27"/>
  <c r="F794" i="27"/>
  <c r="N793" i="27"/>
  <c r="J793" i="27"/>
  <c r="F793" i="27"/>
  <c r="N792" i="27"/>
  <c r="J792" i="27"/>
  <c r="F792" i="27"/>
  <c r="N790" i="27"/>
  <c r="J790" i="27"/>
  <c r="F790" i="27"/>
  <c r="N789" i="27"/>
  <c r="J789" i="27"/>
  <c r="F789" i="27"/>
  <c r="N788" i="27"/>
  <c r="J788" i="27"/>
  <c r="F788" i="27"/>
  <c r="N787" i="27"/>
  <c r="J787" i="27"/>
  <c r="F787" i="27"/>
  <c r="N786" i="27"/>
  <c r="J786" i="27"/>
  <c r="F786" i="27"/>
  <c r="N785" i="27"/>
  <c r="J785" i="27"/>
  <c r="F785" i="27"/>
  <c r="N783" i="27"/>
  <c r="J783" i="27"/>
  <c r="F783" i="27"/>
  <c r="N782" i="27"/>
  <c r="J782" i="27"/>
  <c r="F782" i="27"/>
  <c r="N781" i="27"/>
  <c r="J781" i="27"/>
  <c r="F781" i="27"/>
  <c r="N780" i="27"/>
  <c r="J780" i="27"/>
  <c r="F780" i="27"/>
  <c r="N779" i="27"/>
  <c r="J779" i="27"/>
  <c r="F779" i="27"/>
  <c r="N777" i="27"/>
  <c r="J777" i="27"/>
  <c r="F777" i="27"/>
  <c r="N776" i="27"/>
  <c r="J776" i="27"/>
  <c r="F776" i="27"/>
  <c r="N775" i="27"/>
  <c r="J775" i="27"/>
  <c r="F775" i="27"/>
  <c r="N774" i="27"/>
  <c r="J774" i="27"/>
  <c r="F774" i="27"/>
  <c r="M772" i="27"/>
  <c r="M771" i="27" s="1"/>
  <c r="L772" i="27"/>
  <c r="K772" i="27"/>
  <c r="K771" i="27" s="1"/>
  <c r="I772" i="27"/>
  <c r="H772" i="27"/>
  <c r="G772" i="27"/>
  <c r="E772" i="27"/>
  <c r="E771" i="27"/>
  <c r="M766" i="27"/>
  <c r="I766" i="27"/>
  <c r="E766" i="27"/>
  <c r="M757" i="27"/>
  <c r="M753" i="27" s="1"/>
  <c r="I757" i="27"/>
  <c r="E757" i="27"/>
  <c r="M754" i="27"/>
  <c r="I754" i="27"/>
  <c r="I753" i="27" s="1"/>
  <c r="E754" i="27"/>
  <c r="N753" i="27"/>
  <c r="J753" i="27"/>
  <c r="F753" i="27"/>
  <c r="M749" i="27"/>
  <c r="I749" i="27"/>
  <c r="E749" i="27"/>
  <c r="M744" i="27"/>
  <c r="M738" i="27" s="1"/>
  <c r="M737" i="27" s="1"/>
  <c r="I744" i="27"/>
  <c r="E744" i="27"/>
  <c r="M742" i="27"/>
  <c r="I742" i="27"/>
  <c r="I738" i="27" s="1"/>
  <c r="I737" i="27" s="1"/>
  <c r="E742" i="27"/>
  <c r="M739" i="27"/>
  <c r="I739" i="27"/>
  <c r="E739" i="27"/>
  <c r="E738" i="27" s="1"/>
  <c r="N738" i="27"/>
  <c r="J738" i="27"/>
  <c r="J737" i="27" s="1"/>
  <c r="F738" i="27"/>
  <c r="H737" i="27"/>
  <c r="G737" i="27"/>
  <c r="N731" i="27"/>
  <c r="M731" i="27"/>
  <c r="J731" i="27"/>
  <c r="I731" i="27"/>
  <c r="F731" i="27"/>
  <c r="E731" i="27"/>
  <c r="N729" i="27"/>
  <c r="M729" i="27"/>
  <c r="L729" i="27"/>
  <c r="K729" i="27"/>
  <c r="J729" i="27"/>
  <c r="I729" i="27"/>
  <c r="H729" i="27"/>
  <c r="G729" i="27"/>
  <c r="F729" i="27"/>
  <c r="E729" i="27"/>
  <c r="N719" i="27"/>
  <c r="M719" i="27"/>
  <c r="J719" i="27"/>
  <c r="I719" i="27"/>
  <c r="F719" i="27"/>
  <c r="E719" i="27"/>
  <c r="N716" i="27"/>
  <c r="N714" i="27" s="1"/>
  <c r="M716" i="27"/>
  <c r="M714" i="27" s="1"/>
  <c r="J714" i="27"/>
  <c r="I714" i="27"/>
  <c r="F714" i="27"/>
  <c r="E714" i="27"/>
  <c r="N711" i="27"/>
  <c r="N709" i="27" s="1"/>
  <c r="M711" i="27"/>
  <c r="M709" i="27" s="1"/>
  <c r="J711" i="27"/>
  <c r="J709" i="27" s="1"/>
  <c r="I711" i="27"/>
  <c r="F711" i="27"/>
  <c r="F709" i="27" s="1"/>
  <c r="E711" i="27"/>
  <c r="E709" i="27" s="1"/>
  <c r="I709" i="27"/>
  <c r="N705" i="27"/>
  <c r="M705" i="27"/>
  <c r="J705" i="27"/>
  <c r="I705" i="27"/>
  <c r="F705" i="27"/>
  <c r="E705" i="27"/>
  <c r="N700" i="27"/>
  <c r="M700" i="27"/>
  <c r="J700" i="27"/>
  <c r="I700" i="27"/>
  <c r="F700" i="27"/>
  <c r="E700" i="27"/>
  <c r="N694" i="27"/>
  <c r="M694" i="27"/>
  <c r="J694" i="27"/>
  <c r="I694" i="27"/>
  <c r="F694" i="27"/>
  <c r="E694" i="27"/>
  <c r="N682" i="27"/>
  <c r="M682" i="27"/>
  <c r="J682" i="27"/>
  <c r="I682" i="27"/>
  <c r="F682" i="27"/>
  <c r="E682" i="27"/>
  <c r="N675" i="27"/>
  <c r="M675" i="27"/>
  <c r="J675" i="27"/>
  <c r="I675" i="27"/>
  <c r="F675" i="27"/>
  <c r="E675" i="27"/>
  <c r="N670" i="27"/>
  <c r="M670" i="27"/>
  <c r="J670" i="27"/>
  <c r="I670" i="27"/>
  <c r="F670" i="27"/>
  <c r="E670" i="27"/>
  <c r="N665" i="27"/>
  <c r="M665" i="27"/>
  <c r="J665" i="27"/>
  <c r="I665" i="27"/>
  <c r="F665" i="27"/>
  <c r="E665" i="27"/>
  <c r="N659" i="27"/>
  <c r="M659" i="27"/>
  <c r="J659" i="27"/>
  <c r="I659" i="27"/>
  <c r="F659" i="27"/>
  <c r="E659" i="27"/>
  <c r="L658" i="27"/>
  <c r="K658" i="27"/>
  <c r="K656" i="27" s="1"/>
  <c r="H658" i="27"/>
  <c r="H656" i="27" s="1"/>
  <c r="G658" i="27"/>
  <c r="L656" i="27"/>
  <c r="G656" i="27"/>
  <c r="N654" i="27"/>
  <c r="J654" i="27"/>
  <c r="F654" i="27"/>
  <c r="N653" i="27"/>
  <c r="J653" i="27"/>
  <c r="F653" i="27"/>
  <c r="N648" i="27"/>
  <c r="J648" i="27"/>
  <c r="F648" i="27"/>
  <c r="N647" i="27"/>
  <c r="J647" i="27"/>
  <c r="F647" i="27"/>
  <c r="N646" i="27"/>
  <c r="J646" i="27"/>
  <c r="F646" i="27"/>
  <c r="N645" i="27"/>
  <c r="J645" i="27"/>
  <c r="F645" i="27"/>
  <c r="N642" i="27"/>
  <c r="J642" i="27"/>
  <c r="F642" i="27"/>
  <c r="N641" i="27"/>
  <c r="J641" i="27"/>
  <c r="F641" i="27"/>
  <c r="M634" i="27"/>
  <c r="N634" i="27" s="1"/>
  <c r="I634" i="27"/>
  <c r="J634" i="27"/>
  <c r="E634" i="27"/>
  <c r="F634" i="27"/>
  <c r="N633" i="27"/>
  <c r="J633" i="27"/>
  <c r="F633" i="27"/>
  <c r="N632" i="27"/>
  <c r="J632" i="27"/>
  <c r="F632" i="27"/>
  <c r="N631" i="27"/>
  <c r="J631" i="27"/>
  <c r="F631" i="27"/>
  <c r="N629" i="27"/>
  <c r="J629" i="27"/>
  <c r="F629" i="27"/>
  <c r="M627" i="27"/>
  <c r="N627" i="27" s="1"/>
  <c r="I627" i="27"/>
  <c r="J627" i="27" s="1"/>
  <c r="E627" i="27"/>
  <c r="F627" i="27" s="1"/>
  <c r="N623" i="27"/>
  <c r="J623" i="27"/>
  <c r="F623" i="27"/>
  <c r="M621" i="27"/>
  <c r="N621" i="27" s="1"/>
  <c r="I621" i="27"/>
  <c r="E621" i="27"/>
  <c r="N620" i="27"/>
  <c r="J620" i="27"/>
  <c r="F620" i="27"/>
  <c r="M619" i="27"/>
  <c r="N619" i="27" s="1"/>
  <c r="I619" i="27"/>
  <c r="J619" i="27" s="1"/>
  <c r="E619" i="27"/>
  <c r="F619" i="27" s="1"/>
  <c r="M618" i="27"/>
  <c r="N618" i="27" s="1"/>
  <c r="I618" i="27"/>
  <c r="J618" i="27" s="1"/>
  <c r="E618" i="27"/>
  <c r="F618" i="27" s="1"/>
  <c r="L617" i="27"/>
  <c r="K617" i="27"/>
  <c r="H615" i="27"/>
  <c r="G615" i="27"/>
  <c r="J614" i="27"/>
  <c r="F614" i="27"/>
  <c r="J613" i="27"/>
  <c r="F613" i="27"/>
  <c r="A613" i="27"/>
  <c r="A614" i="27" s="1"/>
  <c r="J612" i="27"/>
  <c r="F612" i="27"/>
  <c r="J611" i="27"/>
  <c r="F611" i="27"/>
  <c r="J610" i="27"/>
  <c r="F610" i="27"/>
  <c r="A610" i="27"/>
  <c r="A611" i="27" s="1"/>
  <c r="J609" i="27"/>
  <c r="F609" i="27"/>
  <c r="J608" i="27"/>
  <c r="F608" i="27"/>
  <c r="I607" i="27"/>
  <c r="E607" i="27"/>
  <c r="J606" i="27"/>
  <c r="F606" i="27"/>
  <c r="J605" i="27"/>
  <c r="F605" i="27"/>
  <c r="J604" i="27"/>
  <c r="J603" i="27" s="1"/>
  <c r="F604" i="27"/>
  <c r="F603" i="27"/>
  <c r="I603" i="27"/>
  <c r="E603" i="27"/>
  <c r="J602" i="27"/>
  <c r="J601" i="27" s="1"/>
  <c r="F602" i="27"/>
  <c r="F601" i="27" s="1"/>
  <c r="I601" i="27"/>
  <c r="E601" i="27"/>
  <c r="J599" i="27"/>
  <c r="I599" i="27"/>
  <c r="F599" i="27"/>
  <c r="E599" i="27"/>
  <c r="J598" i="27"/>
  <c r="J597" i="27" s="1"/>
  <c r="F598" i="27"/>
  <c r="F597" i="27" s="1"/>
  <c r="I597" i="27"/>
  <c r="E597" i="27"/>
  <c r="J596" i="27"/>
  <c r="J595" i="27" s="1"/>
  <c r="F596" i="27"/>
  <c r="I595" i="27"/>
  <c r="F595" i="27"/>
  <c r="E595" i="27"/>
  <c r="J594" i="27"/>
  <c r="F594" i="27"/>
  <c r="J593" i="27"/>
  <c r="F593" i="27"/>
  <c r="J592" i="27"/>
  <c r="F592" i="27"/>
  <c r="J591" i="27"/>
  <c r="J590" i="27" s="1"/>
  <c r="F591" i="27"/>
  <c r="F590" i="27" s="1"/>
  <c r="I590" i="27"/>
  <c r="E590" i="27"/>
  <c r="J589" i="27"/>
  <c r="J586" i="27" s="1"/>
  <c r="F589" i="27"/>
  <c r="J588" i="27"/>
  <c r="F588" i="27"/>
  <c r="F586" i="27"/>
  <c r="J587" i="27"/>
  <c r="F587" i="27"/>
  <c r="I586" i="27"/>
  <c r="E586" i="27"/>
  <c r="J585" i="27"/>
  <c r="F585" i="27"/>
  <c r="J584" i="27"/>
  <c r="J583" i="27" s="1"/>
  <c r="F584" i="27"/>
  <c r="F583" i="27" s="1"/>
  <c r="I583" i="27"/>
  <c r="E583" i="27"/>
  <c r="J582" i="27"/>
  <c r="F582" i="27"/>
  <c r="J581" i="27"/>
  <c r="F581" i="27"/>
  <c r="J580" i="27"/>
  <c r="F580" i="27"/>
  <c r="J579" i="27"/>
  <c r="F579" i="27"/>
  <c r="I578" i="27"/>
  <c r="E578" i="27"/>
  <c r="J577" i="27"/>
  <c r="F577" i="27"/>
  <c r="J575" i="27"/>
  <c r="F575" i="27"/>
  <c r="J574" i="27"/>
  <c r="F574" i="27"/>
  <c r="J573" i="27"/>
  <c r="F573" i="27"/>
  <c r="J572" i="27"/>
  <c r="F572" i="27"/>
  <c r="J571" i="27"/>
  <c r="J570" i="27" s="1"/>
  <c r="F571" i="27"/>
  <c r="I570" i="27"/>
  <c r="E570" i="27"/>
  <c r="J569" i="27"/>
  <c r="J567" i="27"/>
  <c r="F569" i="27"/>
  <c r="F567" i="27"/>
  <c r="A569" i="27"/>
  <c r="I567" i="27"/>
  <c r="E567" i="27"/>
  <c r="J566" i="27"/>
  <c r="F566" i="27"/>
  <c r="J565" i="27"/>
  <c r="F565" i="27"/>
  <c r="J564" i="27"/>
  <c r="F564" i="27"/>
  <c r="J563" i="27"/>
  <c r="F563" i="27"/>
  <c r="J562" i="27"/>
  <c r="F562" i="27"/>
  <c r="I561" i="27"/>
  <c r="E561" i="27"/>
  <c r="J560" i="27"/>
  <c r="J559" i="27" s="1"/>
  <c r="F560" i="27"/>
  <c r="F559" i="27" s="1"/>
  <c r="I559" i="27"/>
  <c r="E559" i="27"/>
  <c r="E555" i="27"/>
  <c r="J558" i="27"/>
  <c r="F558" i="27"/>
  <c r="J557" i="27"/>
  <c r="F557" i="27"/>
  <c r="F556" i="27" s="1"/>
  <c r="J556" i="27"/>
  <c r="I556" i="27"/>
  <c r="E556" i="27"/>
  <c r="L555" i="27"/>
  <c r="L458" i="27" s="1"/>
  <c r="K555" i="27"/>
  <c r="K458" i="27" s="1"/>
  <c r="H555" i="27"/>
  <c r="H458" i="27" s="1"/>
  <c r="G555" i="27"/>
  <c r="G458" i="27" s="1"/>
  <c r="F554" i="27"/>
  <c r="A554" i="27"/>
  <c r="F553" i="27"/>
  <c r="F552" i="27"/>
  <c r="F551" i="27"/>
  <c r="A551" i="27"/>
  <c r="A552" i="27"/>
  <c r="F550" i="27"/>
  <c r="F549" i="27"/>
  <c r="F548" i="27"/>
  <c r="N547" i="27"/>
  <c r="M547" i="27"/>
  <c r="J547" i="27"/>
  <c r="I547" i="27"/>
  <c r="E547" i="27"/>
  <c r="F546" i="27"/>
  <c r="F545" i="27"/>
  <c r="F544" i="27"/>
  <c r="F543" i="27"/>
  <c r="F542" i="27"/>
  <c r="F541" i="27"/>
  <c r="N540" i="27"/>
  <c r="M540" i="27"/>
  <c r="J540" i="27"/>
  <c r="I540" i="27"/>
  <c r="E540" i="27"/>
  <c r="F539" i="27"/>
  <c r="F538" i="27"/>
  <c r="F536" i="27"/>
  <c r="F535" i="27"/>
  <c r="N534" i="27"/>
  <c r="M534" i="27"/>
  <c r="J534" i="27"/>
  <c r="I534" i="27"/>
  <c r="E534" i="27"/>
  <c r="F533" i="27"/>
  <c r="F532" i="27"/>
  <c r="F531" i="27"/>
  <c r="F530" i="27"/>
  <c r="F529" i="27"/>
  <c r="N528" i="27"/>
  <c r="M528" i="27"/>
  <c r="J528" i="27"/>
  <c r="I528" i="27"/>
  <c r="E528" i="27"/>
  <c r="F527" i="27"/>
  <c r="F526" i="27"/>
  <c r="F525" i="27"/>
  <c r="F524" i="27"/>
  <c r="F523" i="27"/>
  <c r="F522" i="27"/>
  <c r="F521" i="27"/>
  <c r="N520" i="27"/>
  <c r="M520" i="27"/>
  <c r="J520" i="27"/>
  <c r="I520" i="27"/>
  <c r="E520" i="27"/>
  <c r="F518" i="27"/>
  <c r="F517" i="27"/>
  <c r="F515" i="27" s="1"/>
  <c r="F516" i="27"/>
  <c r="N515" i="27"/>
  <c r="M515" i="27"/>
  <c r="J515" i="27"/>
  <c r="I515" i="27"/>
  <c r="E515" i="27"/>
  <c r="F513" i="27"/>
  <c r="F512" i="27"/>
  <c r="F511" i="27"/>
  <c r="F510" i="27"/>
  <c r="N509" i="27"/>
  <c r="M509" i="27"/>
  <c r="J509" i="27"/>
  <c r="I509" i="27"/>
  <c r="E509" i="27"/>
  <c r="F508" i="27"/>
  <c r="F507" i="27"/>
  <c r="F506" i="27"/>
  <c r="F505" i="27"/>
  <c r="F504" i="27"/>
  <c r="F502" i="27" s="1"/>
  <c r="F503" i="27"/>
  <c r="N502" i="27"/>
  <c r="M502" i="27"/>
  <c r="J502" i="27"/>
  <c r="I502" i="27"/>
  <c r="E502" i="27"/>
  <c r="F501" i="27"/>
  <c r="F500" i="27"/>
  <c r="F499" i="27" s="1"/>
  <c r="N499" i="27"/>
  <c r="M499" i="27"/>
  <c r="J499" i="27"/>
  <c r="I499" i="27"/>
  <c r="E499" i="27"/>
  <c r="F496" i="27"/>
  <c r="F495" i="27"/>
  <c r="F494" i="27"/>
  <c r="F493" i="27"/>
  <c r="N492" i="27"/>
  <c r="M492" i="27"/>
  <c r="J492" i="27"/>
  <c r="I492" i="27"/>
  <c r="E492" i="27"/>
  <c r="F490" i="27"/>
  <c r="F489" i="27"/>
  <c r="F488" i="27"/>
  <c r="N487" i="27"/>
  <c r="M487" i="27"/>
  <c r="J487" i="27"/>
  <c r="I487" i="27"/>
  <c r="E487" i="27"/>
  <c r="F486" i="27"/>
  <c r="F484" i="27"/>
  <c r="F483" i="27"/>
  <c r="F482" i="27"/>
  <c r="F481" i="27"/>
  <c r="F480" i="27"/>
  <c r="F479" i="27" s="1"/>
  <c r="N479" i="27"/>
  <c r="M479" i="27"/>
  <c r="J479" i="27"/>
  <c r="J459" i="27" s="1"/>
  <c r="I479" i="27"/>
  <c r="E479" i="27"/>
  <c r="F478" i="27"/>
  <c r="E477" i="27"/>
  <c r="F477" i="27" s="1"/>
  <c r="F473" i="27" s="1"/>
  <c r="F475" i="27"/>
  <c r="F474" i="27"/>
  <c r="N473" i="27"/>
  <c r="M473" i="27"/>
  <c r="J473" i="27"/>
  <c r="I473" i="27"/>
  <c r="F472" i="27"/>
  <c r="F471" i="27"/>
  <c r="F470" i="27"/>
  <c r="F469" i="27"/>
  <c r="E469" i="27"/>
  <c r="E467" i="27" s="1"/>
  <c r="F468" i="27"/>
  <c r="F467" i="27" s="1"/>
  <c r="N467" i="27"/>
  <c r="M467" i="27"/>
  <c r="J467" i="27"/>
  <c r="I467" i="27"/>
  <c r="F466" i="27"/>
  <c r="F465" i="27"/>
  <c r="F464" i="27"/>
  <c r="F463" i="27"/>
  <c r="F462" i="27"/>
  <c r="F461" i="27"/>
  <c r="N460" i="27"/>
  <c r="M460" i="27"/>
  <c r="J460" i="27"/>
  <c r="I460" i="27"/>
  <c r="E460" i="27"/>
  <c r="J457" i="27"/>
  <c r="F457" i="27"/>
  <c r="J456" i="27"/>
  <c r="F456" i="27"/>
  <c r="J455" i="27"/>
  <c r="F455" i="27"/>
  <c r="J454" i="27"/>
  <c r="F454" i="27"/>
  <c r="J453" i="27"/>
  <c r="F453" i="27"/>
  <c r="J452" i="27"/>
  <c r="F452" i="27"/>
  <c r="J451" i="27"/>
  <c r="F451" i="27"/>
  <c r="F450" i="27" s="1"/>
  <c r="I450" i="27"/>
  <c r="E450" i="27"/>
  <c r="J449" i="27"/>
  <c r="F449" i="27"/>
  <c r="J448" i="27"/>
  <c r="F448" i="27"/>
  <c r="J447" i="27"/>
  <c r="F447" i="27"/>
  <c r="I446" i="27"/>
  <c r="E446" i="27"/>
  <c r="F446" i="27"/>
  <c r="J445" i="27"/>
  <c r="F445" i="27"/>
  <c r="J444" i="27"/>
  <c r="F444" i="27"/>
  <c r="J442" i="27"/>
  <c r="J441" i="27" s="1"/>
  <c r="F442" i="27"/>
  <c r="F441" i="27" s="1"/>
  <c r="I441" i="27"/>
  <c r="E441" i="27"/>
  <c r="J440" i="27"/>
  <c r="F440" i="27"/>
  <c r="J439" i="27"/>
  <c r="J438" i="27" s="1"/>
  <c r="F439" i="27"/>
  <c r="F438" i="27" s="1"/>
  <c r="I438" i="27"/>
  <c r="E438" i="27"/>
  <c r="J437" i="27"/>
  <c r="F437" i="27"/>
  <c r="J436" i="27"/>
  <c r="F436" i="27"/>
  <c r="J435" i="27"/>
  <c r="F435" i="27"/>
  <c r="J434" i="27"/>
  <c r="F434" i="27"/>
  <c r="J433" i="27"/>
  <c r="J432" i="27" s="1"/>
  <c r="F433" i="27"/>
  <c r="F432" i="27" s="1"/>
  <c r="I432" i="27"/>
  <c r="E432" i="27"/>
  <c r="J431" i="27"/>
  <c r="F431" i="27"/>
  <c r="J430" i="27"/>
  <c r="F430" i="27"/>
  <c r="J429" i="27"/>
  <c r="F429" i="27"/>
  <c r="J428" i="27"/>
  <c r="F428" i="27"/>
  <c r="J427" i="27"/>
  <c r="F427" i="27"/>
  <c r="J426" i="27"/>
  <c r="F426" i="27"/>
  <c r="J425" i="27"/>
  <c r="F425" i="27"/>
  <c r="J424" i="27"/>
  <c r="F424" i="27"/>
  <c r="J423" i="27"/>
  <c r="J422" i="27" s="1"/>
  <c r="F423" i="27"/>
  <c r="I422" i="27"/>
  <c r="E422" i="27"/>
  <c r="J421" i="27"/>
  <c r="F421" i="27"/>
  <c r="J420" i="27"/>
  <c r="F420" i="27"/>
  <c r="J419" i="27"/>
  <c r="F419" i="27"/>
  <c r="J418" i="27"/>
  <c r="F418" i="27"/>
  <c r="F415" i="27" s="1"/>
  <c r="J417" i="27"/>
  <c r="F417" i="27"/>
  <c r="J416" i="27"/>
  <c r="J415" i="27"/>
  <c r="F416" i="27"/>
  <c r="I415" i="27"/>
  <c r="E415" i="27"/>
  <c r="J414" i="27"/>
  <c r="F414" i="27"/>
  <c r="J413" i="27"/>
  <c r="F413" i="27"/>
  <c r="F412" i="27" s="1"/>
  <c r="I412" i="27"/>
  <c r="E412" i="27"/>
  <c r="J411" i="27"/>
  <c r="F411" i="27"/>
  <c r="J410" i="27"/>
  <c r="F410" i="27"/>
  <c r="J409" i="27"/>
  <c r="F409" i="27"/>
  <c r="J408" i="27"/>
  <c r="F408" i="27"/>
  <c r="F407" i="27" s="1"/>
  <c r="I407" i="27"/>
  <c r="E407" i="27"/>
  <c r="L406" i="27"/>
  <c r="K406" i="27"/>
  <c r="N405" i="27"/>
  <c r="J405" i="27"/>
  <c r="F405" i="27"/>
  <c r="N404" i="27"/>
  <c r="J404" i="27"/>
  <c r="J403" i="27" s="1"/>
  <c r="F404" i="27"/>
  <c r="F403" i="27"/>
  <c r="M403" i="27"/>
  <c r="I403" i="27"/>
  <c r="E403" i="27"/>
  <c r="N402" i="27"/>
  <c r="N401" i="27" s="1"/>
  <c r="J402" i="27"/>
  <c r="F402" i="27"/>
  <c r="F401" i="27" s="1"/>
  <c r="M401" i="27"/>
  <c r="J401" i="27"/>
  <c r="I401" i="27"/>
  <c r="E401" i="27"/>
  <c r="M400" i="27"/>
  <c r="M398" i="27" s="1"/>
  <c r="I400" i="27"/>
  <c r="I398" i="27" s="1"/>
  <c r="E400" i="27"/>
  <c r="E398" i="27" s="1"/>
  <c r="N399" i="27"/>
  <c r="N398" i="27" s="1"/>
  <c r="J399" i="27"/>
  <c r="F399" i="27"/>
  <c r="F398" i="27"/>
  <c r="J398" i="27"/>
  <c r="N397" i="27"/>
  <c r="N396" i="27"/>
  <c r="J397" i="27"/>
  <c r="F397" i="27"/>
  <c r="F396" i="27" s="1"/>
  <c r="M396" i="27"/>
  <c r="J396" i="27"/>
  <c r="I396" i="27"/>
  <c r="E396" i="27"/>
  <c r="N394" i="27"/>
  <c r="J394" i="27"/>
  <c r="F394" i="27"/>
  <c r="N393" i="27"/>
  <c r="N392" i="27" s="1"/>
  <c r="J393" i="27"/>
  <c r="F393" i="27"/>
  <c r="F392" i="27" s="1"/>
  <c r="M392" i="27"/>
  <c r="I392" i="27"/>
  <c r="E392" i="27"/>
  <c r="N391" i="27"/>
  <c r="N390" i="27" s="1"/>
  <c r="N385" i="27" s="1"/>
  <c r="J391" i="27"/>
  <c r="J390" i="27" s="1"/>
  <c r="F391" i="27"/>
  <c r="F390" i="27" s="1"/>
  <c r="M390" i="27"/>
  <c r="I390" i="27"/>
  <c r="E390" i="27"/>
  <c r="N389" i="27"/>
  <c r="N388" i="27" s="1"/>
  <c r="J389" i="27"/>
  <c r="J388" i="27" s="1"/>
  <c r="F389" i="27"/>
  <c r="F388" i="27" s="1"/>
  <c r="M388" i="27"/>
  <c r="I388" i="27"/>
  <c r="E388" i="27"/>
  <c r="N387" i="27"/>
  <c r="N386" i="27" s="1"/>
  <c r="J387" i="27"/>
  <c r="F387" i="27"/>
  <c r="F386" i="27"/>
  <c r="M386" i="27"/>
  <c r="J386" i="27"/>
  <c r="I386" i="27"/>
  <c r="E386" i="27"/>
  <c r="E385" i="27" s="1"/>
  <c r="N384" i="27"/>
  <c r="J384" i="27"/>
  <c r="F384" i="27"/>
  <c r="N383" i="27"/>
  <c r="J383" i="27"/>
  <c r="F383" i="27"/>
  <c r="N382" i="27"/>
  <c r="J382" i="27"/>
  <c r="F382" i="27"/>
  <c r="N381" i="27"/>
  <c r="J381" i="27"/>
  <c r="F381" i="27"/>
  <c r="N380" i="27"/>
  <c r="J380" i="27"/>
  <c r="J379" i="27" s="1"/>
  <c r="F380" i="27"/>
  <c r="M379" i="27"/>
  <c r="I379" i="27"/>
  <c r="E379" i="27"/>
  <c r="N378" i="27"/>
  <c r="N377" i="27" s="1"/>
  <c r="J378" i="27"/>
  <c r="J377" i="27" s="1"/>
  <c r="F378" i="27"/>
  <c r="F377" i="27" s="1"/>
  <c r="M377" i="27"/>
  <c r="I377" i="27"/>
  <c r="E377" i="27"/>
  <c r="N376" i="27"/>
  <c r="N375" i="27" s="1"/>
  <c r="J376" i="27"/>
  <c r="F376" i="27"/>
  <c r="F375" i="27"/>
  <c r="M375" i="27"/>
  <c r="J375" i="27"/>
  <c r="I375" i="27"/>
  <c r="E375" i="27"/>
  <c r="N374" i="27"/>
  <c r="J374" i="27"/>
  <c r="J371" i="27" s="1"/>
  <c r="J370" i="27" s="1"/>
  <c r="F374" i="27"/>
  <c r="N373" i="27"/>
  <c r="J373" i="27"/>
  <c r="F373" i="27"/>
  <c r="N372" i="27"/>
  <c r="N371" i="27"/>
  <c r="J372" i="27"/>
  <c r="F372" i="27"/>
  <c r="F371" i="27" s="1"/>
  <c r="M371" i="27"/>
  <c r="I371" i="27"/>
  <c r="E371" i="27"/>
  <c r="N369" i="27"/>
  <c r="J369" i="27"/>
  <c r="F369" i="27"/>
  <c r="N368" i="27"/>
  <c r="J368" i="27"/>
  <c r="J364" i="27" s="1"/>
  <c r="F368" i="27"/>
  <c r="N367" i="27"/>
  <c r="J367" i="27"/>
  <c r="F367" i="27"/>
  <c r="N366" i="27"/>
  <c r="J366" i="27"/>
  <c r="F366" i="27"/>
  <c r="N365" i="27"/>
  <c r="N364" i="27" s="1"/>
  <c r="J365" i="27"/>
  <c r="F365" i="27"/>
  <c r="M364" i="27"/>
  <c r="I364" i="27"/>
  <c r="E364" i="27"/>
  <c r="N363" i="27"/>
  <c r="N362" i="27" s="1"/>
  <c r="J363" i="27"/>
  <c r="F363" i="27"/>
  <c r="F362" i="27" s="1"/>
  <c r="M362" i="27"/>
  <c r="J362" i="27"/>
  <c r="I362" i="27"/>
  <c r="E362" i="27"/>
  <c r="N361" i="27"/>
  <c r="N360" i="27" s="1"/>
  <c r="J361" i="27"/>
  <c r="J360" i="27" s="1"/>
  <c r="F361" i="27"/>
  <c r="F360" i="27" s="1"/>
  <c r="M360" i="27"/>
  <c r="I360" i="27"/>
  <c r="E360" i="27"/>
  <c r="N359" i="27"/>
  <c r="N358" i="27" s="1"/>
  <c r="J359" i="27"/>
  <c r="J358" i="27" s="1"/>
  <c r="F359" i="27"/>
  <c r="F358" i="27" s="1"/>
  <c r="M358" i="27"/>
  <c r="I358" i="27"/>
  <c r="E358" i="27"/>
  <c r="N356" i="27"/>
  <c r="J356" i="27"/>
  <c r="F356" i="27"/>
  <c r="N355" i="27"/>
  <c r="N351" i="27" s="1"/>
  <c r="J355" i="27"/>
  <c r="F355" i="27"/>
  <c r="N354" i="27"/>
  <c r="J354" i="27"/>
  <c r="F354" i="27"/>
  <c r="N353" i="27"/>
  <c r="J353" i="27"/>
  <c r="F353" i="27"/>
  <c r="N352" i="27"/>
  <c r="J352" i="27"/>
  <c r="F352" i="27"/>
  <c r="F351" i="27"/>
  <c r="M351" i="27"/>
  <c r="I351" i="27"/>
  <c r="E351" i="27"/>
  <c r="N350" i="27"/>
  <c r="N349" i="27" s="1"/>
  <c r="J350" i="27"/>
  <c r="J349" i="27" s="1"/>
  <c r="F350" i="27"/>
  <c r="F349" i="27" s="1"/>
  <c r="M349" i="27"/>
  <c r="I349" i="27"/>
  <c r="E349" i="27"/>
  <c r="N348" i="27"/>
  <c r="J348" i="27"/>
  <c r="J347" i="27" s="1"/>
  <c r="F348" i="27"/>
  <c r="F347" i="27" s="1"/>
  <c r="N347" i="27"/>
  <c r="M347" i="27"/>
  <c r="I347" i="27"/>
  <c r="E347" i="27"/>
  <c r="N346" i="27"/>
  <c r="N345" i="27" s="1"/>
  <c r="J346" i="27"/>
  <c r="J345" i="27" s="1"/>
  <c r="F346" i="27"/>
  <c r="F345" i="27" s="1"/>
  <c r="M345" i="27"/>
  <c r="I345" i="27"/>
  <c r="E345" i="27"/>
  <c r="E344" i="27" s="1"/>
  <c r="N343" i="27"/>
  <c r="J343" i="27"/>
  <c r="F343" i="27"/>
  <c r="N342" i="27"/>
  <c r="J342" i="27"/>
  <c r="F342" i="27"/>
  <c r="M341" i="27"/>
  <c r="I341" i="27"/>
  <c r="E341" i="27"/>
  <c r="N340" i="27"/>
  <c r="N338" i="27"/>
  <c r="J340" i="27"/>
  <c r="F340" i="27"/>
  <c r="N339" i="27"/>
  <c r="J339" i="27"/>
  <c r="F339" i="27"/>
  <c r="F338" i="27"/>
  <c r="M338" i="27"/>
  <c r="I338" i="27"/>
  <c r="E338" i="27"/>
  <c r="N337" i="27"/>
  <c r="N336" i="27" s="1"/>
  <c r="J337" i="27"/>
  <c r="F337" i="27"/>
  <c r="F336" i="27" s="1"/>
  <c r="M336" i="27"/>
  <c r="J336" i="27"/>
  <c r="I336" i="27"/>
  <c r="E336" i="27"/>
  <c r="N335" i="27"/>
  <c r="N334" i="27" s="1"/>
  <c r="J335" i="27"/>
  <c r="J334" i="27" s="1"/>
  <c r="F335" i="27"/>
  <c r="F334" i="27" s="1"/>
  <c r="M334" i="27"/>
  <c r="I334" i="27"/>
  <c r="E334" i="27"/>
  <c r="N332" i="27"/>
  <c r="J332" i="27"/>
  <c r="F332" i="27"/>
  <c r="N331" i="27"/>
  <c r="J331" i="27"/>
  <c r="F331" i="27"/>
  <c r="N330" i="27"/>
  <c r="J330" i="27"/>
  <c r="F330" i="27"/>
  <c r="F329" i="27" s="1"/>
  <c r="M329" i="27"/>
  <c r="I329" i="27"/>
  <c r="E329" i="27"/>
  <c r="N328" i="27"/>
  <c r="N327" i="27" s="1"/>
  <c r="J328" i="27"/>
  <c r="J327" i="27" s="1"/>
  <c r="F328" i="27"/>
  <c r="F327" i="27" s="1"/>
  <c r="M327" i="27"/>
  <c r="I327" i="27"/>
  <c r="E327" i="27"/>
  <c r="N326" i="27"/>
  <c r="J326" i="27"/>
  <c r="F326" i="27"/>
  <c r="N325" i="27"/>
  <c r="N324" i="27" s="1"/>
  <c r="J325" i="27"/>
  <c r="F325" i="27"/>
  <c r="M324" i="27"/>
  <c r="M323" i="27" s="1"/>
  <c r="I324" i="27"/>
  <c r="E324" i="27"/>
  <c r="N322" i="27"/>
  <c r="J322" i="27"/>
  <c r="J320" i="27" s="1"/>
  <c r="J319" i="27" s="1"/>
  <c r="F322" i="27"/>
  <c r="N321" i="27"/>
  <c r="N320" i="27" s="1"/>
  <c r="N319" i="27" s="1"/>
  <c r="J321" i="27"/>
  <c r="F321" i="27"/>
  <c r="F320" i="27"/>
  <c r="F319" i="27" s="1"/>
  <c r="M320" i="27"/>
  <c r="M319" i="27" s="1"/>
  <c r="I320" i="27"/>
  <c r="I319" i="27"/>
  <c r="E320" i="27"/>
  <c r="E319" i="27" s="1"/>
  <c r="N318" i="27"/>
  <c r="J318" i="27"/>
  <c r="F318" i="27"/>
  <c r="N317" i="27"/>
  <c r="J317" i="27"/>
  <c r="F317" i="27"/>
  <c r="N316" i="27"/>
  <c r="J316" i="27"/>
  <c r="F316" i="27"/>
  <c r="N315" i="27"/>
  <c r="J315" i="27"/>
  <c r="F315" i="27"/>
  <c r="N314" i="27"/>
  <c r="J314" i="27"/>
  <c r="F314" i="27"/>
  <c r="F310" i="27" s="1"/>
  <c r="N313" i="27"/>
  <c r="J313" i="27"/>
  <c r="F313" i="27"/>
  <c r="N312" i="27"/>
  <c r="N310" i="27" s="1"/>
  <c r="J312" i="27"/>
  <c r="F312" i="27"/>
  <c r="N311" i="27"/>
  <c r="J311" i="27"/>
  <c r="J310" i="27" s="1"/>
  <c r="F311" i="27"/>
  <c r="M310" i="27"/>
  <c r="I310" i="27"/>
  <c r="E310" i="27"/>
  <c r="N309" i="27"/>
  <c r="J309" i="27"/>
  <c r="F309" i="27"/>
  <c r="N308" i="27"/>
  <c r="N307" i="27" s="1"/>
  <c r="J308" i="27"/>
  <c r="J307" i="27"/>
  <c r="F308" i="27"/>
  <c r="F307" i="27"/>
  <c r="M307" i="27"/>
  <c r="I307" i="27"/>
  <c r="E307" i="27"/>
  <c r="N306" i="27"/>
  <c r="N305" i="27" s="1"/>
  <c r="J306" i="27"/>
  <c r="J305" i="27" s="1"/>
  <c r="F306" i="27"/>
  <c r="F305" i="27" s="1"/>
  <c r="M305" i="27"/>
  <c r="I305" i="27"/>
  <c r="E305" i="27"/>
  <c r="N304" i="27"/>
  <c r="J304" i="27"/>
  <c r="F304" i="27"/>
  <c r="N303" i="27"/>
  <c r="J303" i="27"/>
  <c r="F303" i="27"/>
  <c r="M302" i="27"/>
  <c r="M301" i="27" s="1"/>
  <c r="I302" i="27"/>
  <c r="E302" i="27"/>
  <c r="L300" i="27"/>
  <c r="L299" i="27"/>
  <c r="K300" i="27"/>
  <c r="H300" i="27"/>
  <c r="G300" i="27"/>
  <c r="G299" i="27" s="1"/>
  <c r="H299" i="27"/>
  <c r="N284" i="27"/>
  <c r="J284" i="27"/>
  <c r="F284" i="27"/>
  <c r="N283" i="27"/>
  <c r="J283" i="27"/>
  <c r="F283" i="27"/>
  <c r="N279" i="27"/>
  <c r="J279" i="27"/>
  <c r="F279" i="27"/>
  <c r="N277" i="27"/>
  <c r="J277" i="27"/>
  <c r="J270" i="27" s="1"/>
  <c r="J268" i="27" s="1"/>
  <c r="F277" i="27"/>
  <c r="N276" i="27"/>
  <c r="J276" i="27"/>
  <c r="F276" i="27"/>
  <c r="N272" i="27"/>
  <c r="J272" i="27"/>
  <c r="F272" i="27"/>
  <c r="F270" i="27" s="1"/>
  <c r="F268" i="27" s="1"/>
  <c r="M270" i="27"/>
  <c r="L270" i="27"/>
  <c r="L268" i="27" s="1"/>
  <c r="K270" i="27"/>
  <c r="K268" i="27" s="1"/>
  <c r="I270" i="27"/>
  <c r="E270" i="27"/>
  <c r="E268" i="27" s="1"/>
  <c r="M268" i="27"/>
  <c r="I268" i="27"/>
  <c r="H268" i="27"/>
  <c r="G268" i="27"/>
  <c r="N258" i="27"/>
  <c r="M258" i="27"/>
  <c r="J258" i="27"/>
  <c r="I258" i="27"/>
  <c r="F258" i="27"/>
  <c r="E258" i="27"/>
  <c r="N249" i="27"/>
  <c r="M249" i="27"/>
  <c r="J249" i="27"/>
  <c r="I249" i="27"/>
  <c r="F249" i="27"/>
  <c r="E249" i="27"/>
  <c r="N237" i="27"/>
  <c r="M237" i="27"/>
  <c r="J237" i="27"/>
  <c r="I237" i="27"/>
  <c r="F237" i="27"/>
  <c r="E237" i="27"/>
  <c r="N223" i="27"/>
  <c r="M223" i="27"/>
  <c r="M200" i="27" s="1"/>
  <c r="M198" i="27" s="1"/>
  <c r="J223" i="27"/>
  <c r="I223" i="27"/>
  <c r="F223" i="27"/>
  <c r="F200" i="27" s="1"/>
  <c r="F198" i="27" s="1"/>
  <c r="E223" i="27"/>
  <c r="N201" i="27"/>
  <c r="M201" i="27"/>
  <c r="J201" i="27"/>
  <c r="J200" i="27" s="1"/>
  <c r="J198" i="27" s="1"/>
  <c r="I201" i="27"/>
  <c r="F201" i="27"/>
  <c r="E201" i="27"/>
  <c r="L198" i="27"/>
  <c r="K198" i="27"/>
  <c r="H198" i="27"/>
  <c r="G198" i="27"/>
  <c r="N115" i="27"/>
  <c r="N113" i="27" s="1"/>
  <c r="M115" i="27"/>
  <c r="M113" i="27" s="1"/>
  <c r="J115" i="27"/>
  <c r="J113" i="27" s="1"/>
  <c r="I115" i="27"/>
  <c r="I113" i="27" s="1"/>
  <c r="F115" i="27"/>
  <c r="F113" i="27" s="1"/>
  <c r="E115" i="27"/>
  <c r="E113" i="27" s="1"/>
  <c r="L113" i="27"/>
  <c r="K113" i="27"/>
  <c r="H113" i="27"/>
  <c r="G113" i="27"/>
  <c r="N112" i="27"/>
  <c r="J112" i="27"/>
  <c r="F112" i="27"/>
  <c r="N111" i="27"/>
  <c r="J111" i="27"/>
  <c r="F111" i="27"/>
  <c r="N110" i="27"/>
  <c r="J110" i="27"/>
  <c r="F110" i="27"/>
  <c r="N109" i="27"/>
  <c r="J109" i="27"/>
  <c r="F109" i="27"/>
  <c r="N108" i="27"/>
  <c r="J108" i="27"/>
  <c r="F108" i="27"/>
  <c r="N107" i="27"/>
  <c r="J107" i="27"/>
  <c r="F107" i="27"/>
  <c r="N106" i="27"/>
  <c r="J106" i="27"/>
  <c r="F106" i="27"/>
  <c r="N104" i="27"/>
  <c r="J104" i="27"/>
  <c r="F104" i="27"/>
  <c r="N103" i="27"/>
  <c r="J103" i="27"/>
  <c r="F103" i="27"/>
  <c r="N102" i="27"/>
  <c r="J102" i="27"/>
  <c r="F102" i="27"/>
  <c r="N101" i="27"/>
  <c r="J101" i="27"/>
  <c r="F101" i="27"/>
  <c r="N100" i="27"/>
  <c r="J100" i="27"/>
  <c r="F100" i="27"/>
  <c r="N99" i="27"/>
  <c r="J99" i="27"/>
  <c r="F99" i="27"/>
  <c r="N98" i="27"/>
  <c r="J98" i="27"/>
  <c r="F98" i="27"/>
  <c r="N96" i="27"/>
  <c r="J96" i="27"/>
  <c r="F96" i="27"/>
  <c r="N95" i="27"/>
  <c r="J95" i="27"/>
  <c r="F95" i="27"/>
  <c r="N94" i="27"/>
  <c r="J94" i="27"/>
  <c r="F94" i="27"/>
  <c r="N93" i="27"/>
  <c r="J93" i="27"/>
  <c r="F93" i="27"/>
  <c r="N92" i="27"/>
  <c r="J92" i="27"/>
  <c r="F92" i="27"/>
  <c r="N91" i="27"/>
  <c r="J91" i="27"/>
  <c r="F91" i="27"/>
  <c r="N90" i="27"/>
  <c r="J90" i="27"/>
  <c r="F90" i="27"/>
  <c r="N89" i="27"/>
  <c r="J89" i="27"/>
  <c r="F89" i="27"/>
  <c r="N88" i="27"/>
  <c r="J88" i="27"/>
  <c r="F88" i="27"/>
  <c r="N86" i="27"/>
  <c r="J86" i="27"/>
  <c r="F86" i="27"/>
  <c r="N85" i="27"/>
  <c r="J85" i="27"/>
  <c r="F85" i="27"/>
  <c r="N84" i="27"/>
  <c r="J84" i="27"/>
  <c r="F84" i="27"/>
  <c r="N83" i="27"/>
  <c r="J83" i="27"/>
  <c r="F83" i="27"/>
  <c r="N82" i="27"/>
  <c r="J82" i="27"/>
  <c r="F82" i="27"/>
  <c r="N80" i="27"/>
  <c r="J80" i="27"/>
  <c r="F80" i="27"/>
  <c r="N79" i="27"/>
  <c r="J79" i="27"/>
  <c r="F79" i="27"/>
  <c r="N78" i="27"/>
  <c r="J78" i="27"/>
  <c r="F78" i="27"/>
  <c r="N77" i="27"/>
  <c r="J77" i="27"/>
  <c r="F77" i="27"/>
  <c r="N76" i="27"/>
  <c r="J76" i="27"/>
  <c r="F76" i="27"/>
  <c r="N75" i="27"/>
  <c r="J75" i="27"/>
  <c r="F75" i="27"/>
  <c r="N74" i="27"/>
  <c r="J74" i="27"/>
  <c r="F74" i="27"/>
  <c r="N73" i="27"/>
  <c r="J73" i="27"/>
  <c r="F73" i="27"/>
  <c r="N72" i="27"/>
  <c r="J72" i="27"/>
  <c r="F72" i="27"/>
  <c r="N71" i="27"/>
  <c r="J71" i="27"/>
  <c r="F71" i="27"/>
  <c r="N70" i="27"/>
  <c r="J70" i="27"/>
  <c r="F70" i="27"/>
  <c r="N68" i="27"/>
  <c r="J68" i="27"/>
  <c r="F68" i="27"/>
  <c r="N67" i="27"/>
  <c r="J67" i="27"/>
  <c r="F67" i="27"/>
  <c r="N66" i="27"/>
  <c r="J66" i="27"/>
  <c r="F66" i="27"/>
  <c r="N65" i="27"/>
  <c r="J65" i="27"/>
  <c r="F65" i="27"/>
  <c r="N64" i="27"/>
  <c r="J64" i="27"/>
  <c r="F64" i="27"/>
  <c r="N63" i="27"/>
  <c r="J63" i="27"/>
  <c r="F63" i="27"/>
  <c r="N62" i="27"/>
  <c r="J62" i="27"/>
  <c r="F62" i="27"/>
  <c r="N61" i="27"/>
  <c r="J61" i="27"/>
  <c r="F61" i="27"/>
  <c r="N60" i="27"/>
  <c r="J60" i="27"/>
  <c r="F60" i="27"/>
  <c r="N58" i="27"/>
  <c r="J58" i="27"/>
  <c r="F58" i="27"/>
  <c r="N57" i="27"/>
  <c r="J57" i="27"/>
  <c r="F57" i="27"/>
  <c r="N56" i="27"/>
  <c r="J56" i="27"/>
  <c r="F56" i="27"/>
  <c r="N55" i="27"/>
  <c r="J55" i="27"/>
  <c r="F55" i="27"/>
  <c r="N54" i="27"/>
  <c r="J54" i="27"/>
  <c r="F54" i="27"/>
  <c r="N53" i="27"/>
  <c r="J53" i="27"/>
  <c r="F53" i="27"/>
  <c r="N51" i="27"/>
  <c r="J51" i="27"/>
  <c r="F51" i="27"/>
  <c r="N50" i="27"/>
  <c r="J50" i="27"/>
  <c r="F50" i="27"/>
  <c r="N49" i="27"/>
  <c r="J49" i="27"/>
  <c r="F49" i="27"/>
  <c r="N48" i="27"/>
  <c r="J48" i="27"/>
  <c r="F48" i="27"/>
  <c r="N47" i="27"/>
  <c r="J47" i="27"/>
  <c r="F47" i="27"/>
  <c r="N46" i="27"/>
  <c r="J46" i="27"/>
  <c r="F46" i="27"/>
  <c r="N45" i="27"/>
  <c r="J45" i="27"/>
  <c r="F45" i="27"/>
  <c r="N44" i="27"/>
  <c r="J44" i="27"/>
  <c r="F44" i="27"/>
  <c r="N42" i="27"/>
  <c r="J42" i="27"/>
  <c r="F42" i="27"/>
  <c r="N41" i="27"/>
  <c r="J41" i="27"/>
  <c r="F41" i="27"/>
  <c r="N40" i="27"/>
  <c r="J40" i="27"/>
  <c r="F40" i="27"/>
  <c r="N39" i="27"/>
  <c r="J39" i="27"/>
  <c r="F39" i="27"/>
  <c r="N38" i="27"/>
  <c r="J38" i="27"/>
  <c r="F38" i="27"/>
  <c r="N37" i="27"/>
  <c r="J37" i="27"/>
  <c r="F37" i="27"/>
  <c r="N36" i="27"/>
  <c r="J36" i="27"/>
  <c r="F36" i="27"/>
  <c r="N35" i="27"/>
  <c r="J35" i="27"/>
  <c r="F35" i="27"/>
  <c r="N33" i="27"/>
  <c r="J33" i="27"/>
  <c r="F33" i="27"/>
  <c r="N32" i="27"/>
  <c r="J32" i="27"/>
  <c r="F32" i="27"/>
  <c r="N31" i="27"/>
  <c r="J31" i="27"/>
  <c r="F31" i="27"/>
  <c r="N30" i="27"/>
  <c r="J30" i="27"/>
  <c r="F30" i="27"/>
  <c r="N29" i="27"/>
  <c r="J29" i="27"/>
  <c r="F29" i="27"/>
  <c r="N28" i="27"/>
  <c r="J28" i="27"/>
  <c r="F28" i="27"/>
  <c r="N27" i="27"/>
  <c r="J27" i="27"/>
  <c r="F27" i="27"/>
  <c r="N26" i="27"/>
  <c r="J26" i="27"/>
  <c r="F26" i="27"/>
  <c r="N25" i="27"/>
  <c r="J25" i="27"/>
  <c r="F25" i="27"/>
  <c r="N24" i="27"/>
  <c r="J24" i="27"/>
  <c r="F24" i="27"/>
  <c r="N22" i="27"/>
  <c r="J22" i="27"/>
  <c r="F22" i="27"/>
  <c r="N21" i="27"/>
  <c r="J21" i="27"/>
  <c r="F21" i="27"/>
  <c r="N20" i="27"/>
  <c r="J20" i="27"/>
  <c r="F20" i="27"/>
  <c r="N19" i="27"/>
  <c r="J19" i="27"/>
  <c r="F19" i="27"/>
  <c r="N18" i="27"/>
  <c r="N16" i="27" s="1"/>
  <c r="N15" i="27" s="1"/>
  <c r="J18" i="27"/>
  <c r="F18" i="27"/>
  <c r="M16" i="27"/>
  <c r="L16" i="27"/>
  <c r="L15" i="27" s="1"/>
  <c r="K16" i="27"/>
  <c r="K15" i="27"/>
  <c r="I16" i="27"/>
  <c r="I15" i="27" s="1"/>
  <c r="H16" i="27"/>
  <c r="H15" i="27"/>
  <c r="H14" i="27" s="1"/>
  <c r="G16" i="27"/>
  <c r="G15" i="27" s="1"/>
  <c r="E16" i="27"/>
  <c r="E15" i="27" s="1"/>
  <c r="M15" i="27"/>
  <c r="O14" i="27"/>
  <c r="J961" i="27"/>
  <c r="F1161" i="27"/>
  <c r="E357" i="27"/>
  <c r="J407" i="27"/>
  <c r="F561" i="27"/>
  <c r="F607" i="27"/>
  <c r="F1000" i="27"/>
  <c r="F992" i="27" s="1"/>
  <c r="N1000" i="27"/>
  <c r="F1034" i="27"/>
  <c r="F1027" i="27" s="1"/>
  <c r="J1112" i="27"/>
  <c r="F1147" i="27"/>
  <c r="E1146" i="27"/>
  <c r="N1171" i="27"/>
  <c r="I1194" i="27"/>
  <c r="I1192" i="27" s="1"/>
  <c r="F1252" i="27"/>
  <c r="F1251" i="27"/>
  <c r="N1252" i="27"/>
  <c r="N1251" i="27" s="1"/>
  <c r="N1241" i="27" s="1"/>
  <c r="J1078" i="27"/>
  <c r="N1136" i="27"/>
  <c r="E333" i="27"/>
  <c r="J412" i="27"/>
  <c r="E443" i="27"/>
  <c r="E406" i="27"/>
  <c r="J450" i="27"/>
  <c r="F492" i="27"/>
  <c r="F509" i="27"/>
  <c r="F520" i="27"/>
  <c r="J561" i="27"/>
  <c r="F570" i="27"/>
  <c r="J607" i="27"/>
  <c r="F950" i="27"/>
  <c r="N1015" i="27"/>
  <c r="E1060" i="27"/>
  <c r="F1070" i="27"/>
  <c r="F1067" i="27" s="1"/>
  <c r="E1073" i="27"/>
  <c r="F1093" i="27"/>
  <c r="F1092" i="27" s="1"/>
  <c r="F1116" i="27"/>
  <c r="N1125" i="27"/>
  <c r="F1131" i="27"/>
  <c r="J1131" i="27"/>
  <c r="I1146" i="27"/>
  <c r="J1156" i="27"/>
  <c r="I1171" i="27"/>
  <c r="M1171" i="27"/>
  <c r="E1171" i="27"/>
  <c r="J1174" i="27"/>
  <c r="J1171" i="27" s="1"/>
  <c r="F1194" i="27"/>
  <c r="F1192" i="27" s="1"/>
  <c r="F1242" i="27"/>
  <c r="N1242" i="27"/>
  <c r="E1252" i="27"/>
  <c r="E1251" i="27" s="1"/>
  <c r="E1241" i="27" s="1"/>
  <c r="M1252" i="27"/>
  <c r="M1251" i="27" s="1"/>
  <c r="M1241" i="27" s="1"/>
  <c r="I1252" i="27"/>
  <c r="I1251" i="27"/>
  <c r="J1092" i="27"/>
  <c r="M658" i="27"/>
  <c r="M656" i="27" s="1"/>
  <c r="I992" i="27"/>
  <c r="E753" i="27"/>
  <c r="M1038" i="27"/>
  <c r="J1128" i="27"/>
  <c r="J338" i="27"/>
  <c r="E370" i="27"/>
  <c r="G947" i="27"/>
  <c r="G770" i="27" s="1"/>
  <c r="I969" i="27"/>
  <c r="N977" i="27"/>
  <c r="I981" i="27"/>
  <c r="N1020" i="27"/>
  <c r="J1125" i="27"/>
  <c r="F1150" i="27"/>
  <c r="J1150" i="27"/>
  <c r="E737" i="27"/>
  <c r="M981" i="27"/>
  <c r="M395" i="27"/>
  <c r="F487" i="27"/>
  <c r="F534" i="27"/>
  <c r="G771" i="27"/>
  <c r="N772" i="27"/>
  <c r="N771" i="27" s="1"/>
  <c r="J974" i="27"/>
  <c r="F1004" i="27"/>
  <c r="F324" i="27"/>
  <c r="F323" i="27" s="1"/>
  <c r="J324" i="27"/>
  <c r="N341" i="27"/>
  <c r="F385" i="27"/>
  <c r="F772" i="27"/>
  <c r="J772" i="27"/>
  <c r="J771" i="27" s="1"/>
  <c r="H771" i="27"/>
  <c r="L771" i="27"/>
  <c r="I961" i="27"/>
  <c r="N974" i="27"/>
  <c r="E981" i="27"/>
  <c r="E1014" i="27"/>
  <c r="F1023" i="27"/>
  <c r="J1023" i="27"/>
  <c r="M1027" i="27"/>
  <c r="F1046" i="27"/>
  <c r="F1038" i="27" s="1"/>
  <c r="J1046" i="27"/>
  <c r="H947" i="27"/>
  <c r="L947" i="27"/>
  <c r="E1099" i="27"/>
  <c r="E1098" i="27" s="1"/>
  <c r="N1116" i="27"/>
  <c r="F1122" i="27"/>
  <c r="J1122" i="27"/>
  <c r="N1128" i="27"/>
  <c r="J621" i="27"/>
  <c r="I459" i="27"/>
  <c r="M459" i="27"/>
  <c r="M458" i="27" s="1"/>
  <c r="F621" i="27"/>
  <c r="M617" i="27"/>
  <c r="M615" i="27" s="1"/>
  <c r="I1014" i="27"/>
  <c r="I1099" i="27"/>
  <c r="I1098" i="27" s="1"/>
  <c r="M1099" i="27"/>
  <c r="M1098" i="27" s="1"/>
  <c r="Q76" i="24"/>
  <c r="M562" i="20"/>
  <c r="N562" i="20"/>
  <c r="E214" i="20"/>
  <c r="F214" i="20"/>
  <c r="G214" i="20"/>
  <c r="H214" i="20"/>
  <c r="O214" i="20"/>
  <c r="P214" i="20"/>
  <c r="R214" i="20"/>
  <c r="S214" i="20"/>
  <c r="T214" i="20"/>
  <c r="N107" i="20"/>
  <c r="M107" i="20"/>
  <c r="E156" i="20"/>
  <c r="F156" i="20"/>
  <c r="G156" i="20"/>
  <c r="H156" i="20"/>
  <c r="O156" i="20"/>
  <c r="P156" i="20"/>
  <c r="R156" i="20"/>
  <c r="S156" i="20"/>
  <c r="T156" i="20"/>
  <c r="Z30" i="20"/>
  <c r="Z26" i="20"/>
  <c r="H442" i="20"/>
  <c r="E442" i="20"/>
  <c r="N46" i="20"/>
  <c r="N35" i="20" s="1"/>
  <c r="J25" i="25"/>
  <c r="K25" i="25"/>
  <c r="L25" i="25"/>
  <c r="M25" i="25"/>
  <c r="N25" i="25"/>
  <c r="O25" i="25"/>
  <c r="P25" i="25"/>
  <c r="R25" i="25"/>
  <c r="I25" i="25"/>
  <c r="M513" i="20"/>
  <c r="N364" i="20"/>
  <c r="N362" i="20"/>
  <c r="M296" i="20"/>
  <c r="M284" i="20"/>
  <c r="Y284" i="20" s="1"/>
  <c r="Y285" i="20"/>
  <c r="Y297" i="20"/>
  <c r="Y298" i="20"/>
  <c r="Y299" i="20"/>
  <c r="Y300" i="20"/>
  <c r="Y301" i="20"/>
  <c r="Y302" i="20"/>
  <c r="Y303" i="20"/>
  <c r="Y304" i="20"/>
  <c r="Y305" i="20"/>
  <c r="Y306" i="20"/>
  <c r="Y307" i="20"/>
  <c r="Y308" i="20"/>
  <c r="Y309" i="20"/>
  <c r="Y310" i="20"/>
  <c r="Y311" i="20"/>
  <c r="Y312" i="20"/>
  <c r="Y313" i="20"/>
  <c r="Y314" i="20"/>
  <c r="Y315" i="20"/>
  <c r="Y316" i="20"/>
  <c r="Y317" i="20"/>
  <c r="Y318" i="20"/>
  <c r="Y319" i="20"/>
  <c r="Y320" i="20"/>
  <c r="Y321" i="20"/>
  <c r="Y322" i="20"/>
  <c r="Y325" i="20"/>
  <c r="Y326" i="20"/>
  <c r="Y330" i="20"/>
  <c r="Y332" i="20"/>
  <c r="Y334" i="20"/>
  <c r="Y335" i="20"/>
  <c r="Y336" i="20"/>
  <c r="Y337" i="20"/>
  <c r="Y338" i="20"/>
  <c r="Y339" i="20"/>
  <c r="Y340" i="20"/>
  <c r="Y341" i="20"/>
  <c r="Y342" i="20"/>
  <c r="Y343" i="20"/>
  <c r="Y344" i="20"/>
  <c r="Y345" i="20"/>
  <c r="Y346" i="20"/>
  <c r="Y280" i="20"/>
  <c r="Y281" i="20"/>
  <c r="R296" i="20"/>
  <c r="Y296" i="20"/>
  <c r="N169" i="20"/>
  <c r="N168" i="20"/>
  <c r="Y106" i="20"/>
  <c r="N106" i="20"/>
  <c r="M106" i="20" s="1"/>
  <c r="E444" i="20"/>
  <c r="F444" i="20"/>
  <c r="G444" i="20"/>
  <c r="H444" i="20"/>
  <c r="O444" i="20"/>
  <c r="P444" i="20"/>
  <c r="R444" i="20"/>
  <c r="S444" i="20"/>
  <c r="S423" i="20" s="1"/>
  <c r="T444" i="20"/>
  <c r="M436" i="20"/>
  <c r="Y529" i="20"/>
  <c r="Y475" i="20"/>
  <c r="Q474" i="20"/>
  <c r="Y474" i="20" s="1"/>
  <c r="Y454" i="20"/>
  <c r="E132" i="20"/>
  <c r="AH26" i="28"/>
  <c r="AH25" i="28" s="1"/>
  <c r="M26" i="28"/>
  <c r="J26" i="28"/>
  <c r="J25" i="28" s="1"/>
  <c r="N495" i="20"/>
  <c r="M495" i="20" s="1"/>
  <c r="N496" i="20"/>
  <c r="M496" i="20" s="1"/>
  <c r="N497" i="20"/>
  <c r="M497" i="20" s="1"/>
  <c r="N498" i="20"/>
  <c r="M498" i="20" s="1"/>
  <c r="N499" i="20"/>
  <c r="M499" i="20" s="1"/>
  <c r="J34" i="25"/>
  <c r="J33" i="25" s="1"/>
  <c r="J32" i="25" s="1"/>
  <c r="E35" i="1" s="1"/>
  <c r="F35" i="1" s="1"/>
  <c r="K34" i="25"/>
  <c r="L34" i="25"/>
  <c r="L33" i="25" s="1"/>
  <c r="L32" i="25" s="1"/>
  <c r="N34" i="25"/>
  <c r="N33" i="25" s="1"/>
  <c r="N32" i="25" s="1"/>
  <c r="I35" i="1" s="1"/>
  <c r="S35" i="1" s="1"/>
  <c r="O34" i="25"/>
  <c r="O33" i="25"/>
  <c r="O32" i="25" s="1"/>
  <c r="P34" i="25"/>
  <c r="Q34" i="25"/>
  <c r="R34" i="25"/>
  <c r="R33" i="25" s="1"/>
  <c r="R32" i="25" s="1"/>
  <c r="M35" i="1" s="1"/>
  <c r="N35" i="1" s="1"/>
  <c r="N199" i="24"/>
  <c r="N196" i="24"/>
  <c r="J199" i="24"/>
  <c r="J196" i="24" s="1"/>
  <c r="J195" i="24" s="1"/>
  <c r="F420" i="20"/>
  <c r="F419" i="20" s="1"/>
  <c r="G420" i="20"/>
  <c r="G419" i="20"/>
  <c r="H420" i="20"/>
  <c r="H419" i="20"/>
  <c r="M420" i="20"/>
  <c r="M419" i="20"/>
  <c r="N420" i="20"/>
  <c r="N419" i="20"/>
  <c r="O420" i="20"/>
  <c r="O419" i="20"/>
  <c r="P420" i="20"/>
  <c r="P419" i="20" s="1"/>
  <c r="Q420" i="20"/>
  <c r="Q419" i="20" s="1"/>
  <c r="R420" i="20"/>
  <c r="R419" i="20" s="1"/>
  <c r="S420" i="20"/>
  <c r="S419" i="20"/>
  <c r="T420" i="20"/>
  <c r="T419" i="20" s="1"/>
  <c r="E420" i="20"/>
  <c r="E419" i="20" s="1"/>
  <c r="F406" i="20"/>
  <c r="F401" i="20" s="1"/>
  <c r="G406" i="20"/>
  <c r="H406" i="20"/>
  <c r="M406" i="20"/>
  <c r="N406" i="20"/>
  <c r="O406" i="20"/>
  <c r="P406" i="20"/>
  <c r="Q406" i="20"/>
  <c r="R406" i="20"/>
  <c r="S406" i="20"/>
  <c r="T406" i="20"/>
  <c r="E406" i="20"/>
  <c r="F152" i="20"/>
  <c r="G152" i="20"/>
  <c r="H152" i="20"/>
  <c r="M152" i="20"/>
  <c r="N152" i="20"/>
  <c r="O152" i="20"/>
  <c r="P152" i="20"/>
  <c r="P151" i="20" s="1"/>
  <c r="Q152" i="20"/>
  <c r="R152" i="20"/>
  <c r="S152" i="20"/>
  <c r="T152" i="20"/>
  <c r="E152" i="20"/>
  <c r="E151" i="20" s="1"/>
  <c r="A4" i="28"/>
  <c r="A3" i="27"/>
  <c r="A3" i="26"/>
  <c r="A6" i="25"/>
  <c r="G33" i="1"/>
  <c r="H33" i="1"/>
  <c r="K33" i="1"/>
  <c r="L33" i="1"/>
  <c r="O33" i="1"/>
  <c r="K28" i="1"/>
  <c r="K27" i="1" s="1"/>
  <c r="L28" i="1"/>
  <c r="L27" i="1" s="1"/>
  <c r="O28" i="1"/>
  <c r="O27" i="1" s="1"/>
  <c r="G28" i="1"/>
  <c r="G27" i="1" s="1"/>
  <c r="H28" i="1"/>
  <c r="H27" i="1" s="1"/>
  <c r="Q262" i="20"/>
  <c r="Y262" i="20" s="1"/>
  <c r="Q263" i="20"/>
  <c r="Y263" i="20" s="1"/>
  <c r="Q264" i="20"/>
  <c r="Y264" i="20" s="1"/>
  <c r="Q271" i="20"/>
  <c r="Y271" i="20" s="1"/>
  <c r="Q270" i="20"/>
  <c r="Y270" i="20" s="1"/>
  <c r="Q269" i="20"/>
  <c r="Y269" i="20" s="1"/>
  <c r="Q268" i="20"/>
  <c r="Y268" i="20" s="1"/>
  <c r="Q562" i="20"/>
  <c r="Y562" i="20" s="1"/>
  <c r="Q565" i="20"/>
  <c r="Y565" i="20" s="1"/>
  <c r="Q566" i="20"/>
  <c r="Y566" i="20" s="1"/>
  <c r="Q567" i="20"/>
  <c r="Y567" i="20" s="1"/>
  <c r="Y34" i="20"/>
  <c r="Y36" i="20"/>
  <c r="Y42" i="20"/>
  <c r="Y43" i="20"/>
  <c r="Y44" i="20"/>
  <c r="Y45" i="20"/>
  <c r="Y46" i="20"/>
  <c r="Y48" i="20"/>
  <c r="Y49" i="20"/>
  <c r="Y50" i="20"/>
  <c r="Y51" i="20"/>
  <c r="Y53" i="20"/>
  <c r="Y54" i="20"/>
  <c r="Y55" i="20"/>
  <c r="Y56" i="20"/>
  <c r="Y57" i="20"/>
  <c r="Y58" i="20"/>
  <c r="Y59" i="20"/>
  <c r="Y60" i="20"/>
  <c r="Y61" i="20"/>
  <c r="Y62" i="20"/>
  <c r="Y63" i="20"/>
  <c r="Y64" i="20"/>
  <c r="Y65" i="20"/>
  <c r="Y66" i="20"/>
  <c r="Y67" i="20"/>
  <c r="Y68" i="20"/>
  <c r="Y69" i="20"/>
  <c r="Y70" i="20"/>
  <c r="Y71" i="20"/>
  <c r="Y72" i="20"/>
  <c r="Y73" i="20"/>
  <c r="Y74" i="20"/>
  <c r="Y75" i="20"/>
  <c r="Y76" i="20"/>
  <c r="Y77" i="20"/>
  <c r="Y80" i="20"/>
  <c r="Y81" i="20"/>
  <c r="Y89" i="20"/>
  <c r="Y93" i="20"/>
  <c r="Y95" i="20"/>
  <c r="Y96" i="20"/>
  <c r="Y97" i="20"/>
  <c r="Y98" i="20"/>
  <c r="Y99" i="20"/>
  <c r="Y100" i="20"/>
  <c r="Y101" i="20"/>
  <c r="Y102" i="20"/>
  <c r="Y103" i="20"/>
  <c r="Y104" i="20"/>
  <c r="Y105" i="20"/>
  <c r="Y108" i="20"/>
  <c r="Y109" i="20"/>
  <c r="Y110" i="20"/>
  <c r="Y111" i="20"/>
  <c r="Y112" i="20"/>
  <c r="Y113" i="20"/>
  <c r="Y114" i="20"/>
  <c r="Y115" i="20"/>
  <c r="Y116" i="20"/>
  <c r="Y117" i="20"/>
  <c r="Y118" i="20"/>
  <c r="Y119" i="20"/>
  <c r="Y120" i="20"/>
  <c r="Y121" i="20"/>
  <c r="Y122" i="20"/>
  <c r="Y123" i="20"/>
  <c r="Y124" i="20"/>
  <c r="Y125" i="20"/>
  <c r="Y126" i="20"/>
  <c r="Y127" i="20"/>
  <c r="Y128" i="20"/>
  <c r="Y129" i="20"/>
  <c r="Y130" i="20"/>
  <c r="Y133" i="20"/>
  <c r="Y134" i="20"/>
  <c r="Y137" i="20"/>
  <c r="Y143" i="20"/>
  <c r="Y144" i="20"/>
  <c r="Y145" i="20"/>
  <c r="Y146" i="20"/>
  <c r="Y147" i="20"/>
  <c r="Y148" i="20"/>
  <c r="Y149" i="20"/>
  <c r="Y150" i="20"/>
  <c r="Y153" i="20"/>
  <c r="Y154" i="20"/>
  <c r="Y157" i="20"/>
  <c r="Y170" i="20"/>
  <c r="Y171" i="20"/>
  <c r="Y172" i="20"/>
  <c r="Y173" i="20"/>
  <c r="Y174" i="20"/>
  <c r="Y175" i="20"/>
  <c r="Y176" i="20"/>
  <c r="Y177" i="20"/>
  <c r="Y178" i="20"/>
  <c r="Y181" i="20"/>
  <c r="Y184" i="20"/>
  <c r="Y185" i="20"/>
  <c r="Y189" i="20"/>
  <c r="Y193" i="20"/>
  <c r="Y194" i="20"/>
  <c r="Y195" i="20"/>
  <c r="Y196" i="20"/>
  <c r="Y197" i="20"/>
  <c r="Y198" i="20"/>
  <c r="Y199" i="20"/>
  <c r="Y200" i="20"/>
  <c r="Y201" i="20"/>
  <c r="Y202" i="20"/>
  <c r="Y203" i="20"/>
  <c r="Y204" i="20"/>
  <c r="Y205" i="20"/>
  <c r="Y206" i="20"/>
  <c r="Y207" i="20"/>
  <c r="Y210" i="20"/>
  <c r="Y211" i="20"/>
  <c r="Y215" i="20"/>
  <c r="Y223" i="20"/>
  <c r="Y224" i="20"/>
  <c r="Y225" i="20"/>
  <c r="Y226" i="20"/>
  <c r="Y227" i="20"/>
  <c r="Y228" i="20"/>
  <c r="Y229" i="20"/>
  <c r="Y230" i="20"/>
  <c r="Y231" i="20"/>
  <c r="Y232" i="20"/>
  <c r="Y233" i="20"/>
  <c r="Y234" i="20"/>
  <c r="Y235" i="20"/>
  <c r="Y236" i="20"/>
  <c r="Y237" i="20"/>
  <c r="Y238" i="20"/>
  <c r="Y241" i="20"/>
  <c r="Y242" i="20"/>
  <c r="Y244" i="20"/>
  <c r="Y247" i="20"/>
  <c r="Y252" i="20"/>
  <c r="Y253" i="20"/>
  <c r="Y254" i="20"/>
  <c r="Y255" i="20"/>
  <c r="Y257" i="20"/>
  <c r="Y258" i="20"/>
  <c r="Y259" i="20"/>
  <c r="Y261" i="20"/>
  <c r="Y266" i="20"/>
  <c r="Y267" i="20"/>
  <c r="Y272" i="20"/>
  <c r="Y273" i="20"/>
  <c r="Y274" i="20"/>
  <c r="Y275" i="20"/>
  <c r="Y276" i="20"/>
  <c r="Y277" i="20"/>
  <c r="Y347" i="20"/>
  <c r="Y348" i="20"/>
  <c r="Y349" i="20"/>
  <c r="Y350" i="20"/>
  <c r="Y351" i="20"/>
  <c r="Y352" i="20"/>
  <c r="Y355" i="20"/>
  <c r="Y356" i="20"/>
  <c r="Y357" i="20"/>
  <c r="Y359" i="20"/>
  <c r="Y360" i="20"/>
  <c r="Y361" i="20"/>
  <c r="Y363" i="20"/>
  <c r="Y364" i="20"/>
  <c r="Y366" i="20"/>
  <c r="Y367" i="20"/>
  <c r="Y368" i="20"/>
  <c r="Y369" i="20"/>
  <c r="Y370" i="20"/>
  <c r="Y371" i="20"/>
  <c r="Y372" i="20"/>
  <c r="Y373" i="20"/>
  <c r="Y374" i="20"/>
  <c r="Y375" i="20"/>
  <c r="Y378" i="20"/>
  <c r="Y379" i="20"/>
  <c r="Y380" i="20"/>
  <c r="Y381" i="20"/>
  <c r="Y382" i="20"/>
  <c r="Y383" i="20"/>
  <c r="Y384" i="20"/>
  <c r="Y385" i="20"/>
  <c r="Y387" i="20"/>
  <c r="Y388" i="20"/>
  <c r="Y389" i="20"/>
  <c r="Y391" i="20"/>
  <c r="Y392" i="20"/>
  <c r="Y393" i="20"/>
  <c r="Y394" i="20"/>
  <c r="Y395" i="20"/>
  <c r="Y396" i="20"/>
  <c r="Y397" i="20"/>
  <c r="Y398" i="20"/>
  <c r="Y399" i="20"/>
  <c r="Y400" i="20"/>
  <c r="Y403" i="20"/>
  <c r="Y404" i="20"/>
  <c r="Y422" i="20"/>
  <c r="Y425" i="20"/>
  <c r="Y426" i="20"/>
  <c r="Y441" i="20"/>
  <c r="Y443" i="20"/>
  <c r="Y445" i="20"/>
  <c r="Y446" i="20"/>
  <c r="Y447" i="20"/>
  <c r="Y448" i="20"/>
  <c r="Y451" i="20"/>
  <c r="Y452" i="20"/>
  <c r="Y453" i="20"/>
  <c r="Y455" i="20"/>
  <c r="Y456" i="20"/>
  <c r="Y457" i="20"/>
  <c r="Y460" i="20"/>
  <c r="Y461" i="20"/>
  <c r="Y462" i="20"/>
  <c r="Y463" i="20"/>
  <c r="Y464" i="20"/>
  <c r="Y465" i="20"/>
  <c r="Y466" i="20"/>
  <c r="Y467" i="20"/>
  <c r="Y468" i="20"/>
  <c r="Y469" i="20"/>
  <c r="Y470" i="20"/>
  <c r="Y471" i="20"/>
  <c r="Y472" i="20"/>
  <c r="Y473" i="20"/>
  <c r="Y476" i="20"/>
  <c r="Y482" i="20"/>
  <c r="Y477" i="20"/>
  <c r="Y479" i="20"/>
  <c r="Y483" i="20"/>
  <c r="Y484" i="20"/>
  <c r="Y485" i="20"/>
  <c r="Y487" i="20"/>
  <c r="Y478" i="20"/>
  <c r="Y480" i="20"/>
  <c r="Y481" i="20"/>
  <c r="Y491" i="20"/>
  <c r="Y492" i="20"/>
  <c r="Y493" i="20"/>
  <c r="Y494" i="20"/>
  <c r="Y495" i="20"/>
  <c r="Y496" i="20"/>
  <c r="Y497" i="20"/>
  <c r="Y498" i="20"/>
  <c r="Y499" i="20"/>
  <c r="Y500" i="20"/>
  <c r="Y501" i="20"/>
  <c r="Y502" i="20"/>
  <c r="Y504" i="20"/>
  <c r="Y505" i="20"/>
  <c r="Y506" i="20"/>
  <c r="Y507" i="20"/>
  <c r="Y508" i="20"/>
  <c r="Y510" i="20"/>
  <c r="Y511" i="20"/>
  <c r="Y512" i="20"/>
  <c r="Y513" i="20"/>
  <c r="Y514" i="20"/>
  <c r="Y515" i="20"/>
  <c r="Y516" i="20"/>
  <c r="Y517" i="20"/>
  <c r="Y518" i="20"/>
  <c r="Y519" i="20"/>
  <c r="Y520" i="20"/>
  <c r="Y521" i="20"/>
  <c r="Y522" i="20"/>
  <c r="Y523" i="20"/>
  <c r="Y524" i="20"/>
  <c r="Y525" i="20"/>
  <c r="Y526" i="20"/>
  <c r="Y527" i="20"/>
  <c r="Y528" i="20"/>
  <c r="Y535" i="20"/>
  <c r="Y538" i="20"/>
  <c r="Y539" i="20"/>
  <c r="Y547" i="20"/>
  <c r="Y549" i="20"/>
  <c r="Y550" i="20"/>
  <c r="Y551" i="20"/>
  <c r="Y553" i="20"/>
  <c r="Y554" i="20"/>
  <c r="Y555" i="20"/>
  <c r="Y556" i="20"/>
  <c r="Y557" i="20"/>
  <c r="Y560" i="20"/>
  <c r="Y561" i="20"/>
  <c r="Y564" i="20"/>
  <c r="Y568" i="20"/>
  <c r="Y569" i="20"/>
  <c r="Y570" i="20"/>
  <c r="Y573" i="20"/>
  <c r="Y574" i="20"/>
  <c r="Y577" i="20"/>
  <c r="Y578" i="20"/>
  <c r="Y579" i="20"/>
  <c r="Y580" i="20"/>
  <c r="Y581" i="20"/>
  <c r="Y582" i="20"/>
  <c r="Y585" i="20"/>
  <c r="Y586" i="20"/>
  <c r="Y587" i="20"/>
  <c r="Y589" i="20"/>
  <c r="Y594" i="20"/>
  <c r="Y595" i="20"/>
  <c r="Y596" i="20"/>
  <c r="Y597" i="20"/>
  <c r="Y598" i="20"/>
  <c r="Y599" i="20"/>
  <c r="Y600" i="20"/>
  <c r="Y601" i="20"/>
  <c r="Y602" i="20"/>
  <c r="Y603" i="20"/>
  <c r="Y604" i="20"/>
  <c r="Y605" i="20"/>
  <c r="Y606" i="20"/>
  <c r="Q544" i="20"/>
  <c r="Y544" i="20" s="1"/>
  <c r="Y552" i="20"/>
  <c r="Q548" i="20"/>
  <c r="N47" i="24"/>
  <c r="M47" i="24"/>
  <c r="M492" i="20"/>
  <c r="M295" i="24"/>
  <c r="N476" i="20"/>
  <c r="M476" i="20" s="1"/>
  <c r="N71" i="24"/>
  <c r="M71" i="24" s="1"/>
  <c r="I71" i="24"/>
  <c r="N70" i="24"/>
  <c r="M70" i="24" s="1"/>
  <c r="I70" i="24"/>
  <c r="I42" i="24" s="1"/>
  <c r="N69" i="24"/>
  <c r="M69" i="24" s="1"/>
  <c r="I69" i="24"/>
  <c r="Y41" i="20"/>
  <c r="M43" i="20"/>
  <c r="Y39" i="20"/>
  <c r="R354" i="24"/>
  <c r="M354" i="24"/>
  <c r="N354" i="24" s="1"/>
  <c r="I354" i="24"/>
  <c r="J354" i="24" s="1"/>
  <c r="G354" i="24"/>
  <c r="H354" i="24" s="1"/>
  <c r="Q486" i="20"/>
  <c r="Y486" i="20" s="1"/>
  <c r="AJ46" i="28"/>
  <c r="AG46" i="28" s="1"/>
  <c r="AD46" i="28"/>
  <c r="AA46" i="28" s="1"/>
  <c r="U46" i="28"/>
  <c r="S46" i="28"/>
  <c r="O46" i="28" s="1"/>
  <c r="O44" i="28" s="1"/>
  <c r="O43" i="28" s="1"/>
  <c r="O42" i="28" s="1"/>
  <c r="O41" i="28" s="1"/>
  <c r="O39" i="28" s="1"/>
  <c r="AF45" i="28"/>
  <c r="AL45" i="28" s="1"/>
  <c r="AL44" i="28" s="1"/>
  <c r="AL43" i="28" s="1"/>
  <c r="AL42" i="28" s="1"/>
  <c r="AL41" i="28" s="1"/>
  <c r="AL39" i="28" s="1"/>
  <c r="M45" i="28"/>
  <c r="AE45" i="28"/>
  <c r="AD45" i="28" s="1"/>
  <c r="AD44" i="28" s="1"/>
  <c r="AD43" i="28" s="1"/>
  <c r="AD42" i="28" s="1"/>
  <c r="AD41" i="28" s="1"/>
  <c r="AD39" i="28" s="1"/>
  <c r="Z44" i="28"/>
  <c r="Z43" i="28" s="1"/>
  <c r="Z42" i="28" s="1"/>
  <c r="Z41" i="28" s="1"/>
  <c r="Z39" i="28" s="1"/>
  <c r="Y44" i="28"/>
  <c r="Y43" i="28" s="1"/>
  <c r="Y42" i="28" s="1"/>
  <c r="Y41" i="28" s="1"/>
  <c r="Y39" i="28" s="1"/>
  <c r="X44" i="28"/>
  <c r="X43" i="28"/>
  <c r="X42" i="28" s="1"/>
  <c r="X41" i="28" s="1"/>
  <c r="X39" i="28" s="1"/>
  <c r="W44" i="28"/>
  <c r="W43" i="28" s="1"/>
  <c r="W42" i="28" s="1"/>
  <c r="W41" i="28" s="1"/>
  <c r="W39" i="28" s="1"/>
  <c r="V44" i="28"/>
  <c r="U44" i="28"/>
  <c r="T44" i="28"/>
  <c r="T43" i="28" s="1"/>
  <c r="T42" i="28" s="1"/>
  <c r="T41" i="28" s="1"/>
  <c r="T39" i="28" s="1"/>
  <c r="R44" i="28"/>
  <c r="R43" i="28"/>
  <c r="R42" i="28" s="1"/>
  <c r="R41" i="28" s="1"/>
  <c r="R39" i="28" s="1"/>
  <c r="Q44" i="28"/>
  <c r="Q43" i="28" s="1"/>
  <c r="Q42" i="28" s="1"/>
  <c r="Q41" i="28" s="1"/>
  <c r="Q39" i="28" s="1"/>
  <c r="P44" i="28"/>
  <c r="P43" i="28" s="1"/>
  <c r="P42" i="28" s="1"/>
  <c r="P41" i="28" s="1"/>
  <c r="P39" i="28" s="1"/>
  <c r="N44" i="28"/>
  <c r="N43" i="28" s="1"/>
  <c r="N42" i="28" s="1"/>
  <c r="N41" i="28" s="1"/>
  <c r="N39" i="28" s="1"/>
  <c r="K44" i="28"/>
  <c r="K43" i="28"/>
  <c r="K42" i="28" s="1"/>
  <c r="K41" i="28" s="1"/>
  <c r="K39" i="28" s="1"/>
  <c r="H44" i="28"/>
  <c r="H43" i="28" s="1"/>
  <c r="H42" i="28" s="1"/>
  <c r="H41" i="28" s="1"/>
  <c r="H39" i="28" s="1"/>
  <c r="V43" i="28"/>
  <c r="V42" i="28" s="1"/>
  <c r="V41" i="28" s="1"/>
  <c r="V39" i="28" s="1"/>
  <c r="U43" i="28"/>
  <c r="U42" i="28" s="1"/>
  <c r="U41" i="28" s="1"/>
  <c r="U39" i="28" s="1"/>
  <c r="AM41" i="28"/>
  <c r="AM39" i="28" s="1"/>
  <c r="AH35" i="28"/>
  <c r="AH34" i="28" s="1"/>
  <c r="AL34" i="28"/>
  <c r="AK34" i="28"/>
  <c r="AJ34" i="28"/>
  <c r="AI34" i="28"/>
  <c r="AG34" i="28"/>
  <c r="AF34" i="28"/>
  <c r="AE34" i="28"/>
  <c r="AD34" i="28"/>
  <c r="AC34" i="28"/>
  <c r="AB34" i="28"/>
  <c r="AA34" i="28"/>
  <c r="Z34" i="28"/>
  <c r="Y34" i="28"/>
  <c r="X34" i="28"/>
  <c r="W34" i="28"/>
  <c r="V34" i="28"/>
  <c r="U34" i="28"/>
  <c r="T34" i="28"/>
  <c r="S34" i="28"/>
  <c r="R34" i="28"/>
  <c r="Q34" i="28"/>
  <c r="P34" i="28"/>
  <c r="O34" i="28"/>
  <c r="N34" i="28"/>
  <c r="M34" i="28"/>
  <c r="L34" i="28"/>
  <c r="K34" i="28"/>
  <c r="J34" i="28"/>
  <c r="I34" i="28"/>
  <c r="H34" i="28"/>
  <c r="AL33" i="28"/>
  <c r="AK33" i="28"/>
  <c r="AJ33" i="28"/>
  <c r="AI33" i="28"/>
  <c r="AH33" i="28"/>
  <c r="AG33" i="28"/>
  <c r="N33" i="28"/>
  <c r="N32" i="28" s="1"/>
  <c r="M33" i="28"/>
  <c r="M32" i="28" s="1"/>
  <c r="AL32" i="28"/>
  <c r="AK32" i="28"/>
  <c r="AJ32" i="28"/>
  <c r="AI32" i="28"/>
  <c r="AH32" i="28"/>
  <c r="AG32" i="28"/>
  <c r="AF32" i="28"/>
  <c r="AE32" i="28"/>
  <c r="AD32" i="28"/>
  <c r="AC32" i="28"/>
  <c r="AB32" i="28"/>
  <c r="AA32" i="28"/>
  <c r="Z32" i="28"/>
  <c r="Y32" i="28"/>
  <c r="X32" i="28"/>
  <c r="W32" i="28"/>
  <c r="V32" i="28"/>
  <c r="U32" i="28"/>
  <c r="T32" i="28"/>
  <c r="S32" i="28"/>
  <c r="R32" i="28"/>
  <c r="Q32" i="28"/>
  <c r="P32" i="28"/>
  <c r="O32" i="28"/>
  <c r="L32" i="28"/>
  <c r="K32" i="28"/>
  <c r="J32" i="28"/>
  <c r="I32" i="28"/>
  <c r="H32" i="28"/>
  <c r="AF31" i="28"/>
  <c r="AL31" i="28"/>
  <c r="AC31" i="28"/>
  <c r="AI31" i="28"/>
  <c r="M31" i="28"/>
  <c r="L31" i="28"/>
  <c r="AF30" i="28"/>
  <c r="AL30" i="28"/>
  <c r="AC30" i="28"/>
  <c r="AI30" i="28"/>
  <c r="M30" i="28"/>
  <c r="L30" i="28" s="1"/>
  <c r="L29" i="28" s="1"/>
  <c r="AE30" i="28"/>
  <c r="AK30" i="28" s="1"/>
  <c r="AH29" i="28"/>
  <c r="AF29" i="28"/>
  <c r="AB29" i="28"/>
  <c r="Z29" i="28"/>
  <c r="Y29" i="28"/>
  <c r="Y22" i="28" s="1"/>
  <c r="Y21" i="28" s="1"/>
  <c r="X29" i="28"/>
  <c r="W29" i="28"/>
  <c r="V29" i="28"/>
  <c r="U29" i="28"/>
  <c r="T29" i="28"/>
  <c r="S29" i="28"/>
  <c r="R29" i="28"/>
  <c r="Q29" i="28"/>
  <c r="P29" i="28"/>
  <c r="O29" i="28"/>
  <c r="N29" i="28"/>
  <c r="K29" i="28"/>
  <c r="J29" i="28"/>
  <c r="I29" i="28"/>
  <c r="H29" i="28"/>
  <c r="AL28" i="28"/>
  <c r="AL27" i="28" s="1"/>
  <c r="AK28" i="28"/>
  <c r="AD28" i="28"/>
  <c r="AC28" i="28"/>
  <c r="AB28" i="28"/>
  <c r="N28" i="28"/>
  <c r="N27" i="28" s="1"/>
  <c r="AK27" i="28"/>
  <c r="AF27" i="28"/>
  <c r="AE27" i="28"/>
  <c r="Z27" i="28"/>
  <c r="Y27" i="28"/>
  <c r="X27" i="28"/>
  <c r="W27" i="28"/>
  <c r="V27" i="28"/>
  <c r="U27" i="28"/>
  <c r="T27" i="28"/>
  <c r="S27" i="28"/>
  <c r="R27" i="28"/>
  <c r="Q27" i="28"/>
  <c r="P27" i="28"/>
  <c r="O27" i="28"/>
  <c r="M27" i="28"/>
  <c r="L27" i="28"/>
  <c r="K27" i="28"/>
  <c r="J27" i="28"/>
  <c r="I27" i="28"/>
  <c r="H27" i="28"/>
  <c r="AB25" i="28"/>
  <c r="Z25" i="28"/>
  <c r="Y25" i="28"/>
  <c r="X25" i="28"/>
  <c r="W25" i="28"/>
  <c r="V25" i="28"/>
  <c r="U25" i="28"/>
  <c r="T25" i="28"/>
  <c r="S25" i="28"/>
  <c r="R25" i="28"/>
  <c r="Q25" i="28"/>
  <c r="P25" i="28"/>
  <c r="O25" i="28"/>
  <c r="M25" i="28"/>
  <c r="L25" i="28"/>
  <c r="K25" i="28"/>
  <c r="I25" i="28"/>
  <c r="H25" i="28"/>
  <c r="H22" i="28" s="1"/>
  <c r="AJ24" i="28"/>
  <c r="AD24" i="28"/>
  <c r="AB24" i="28"/>
  <c r="AB23" i="28" s="1"/>
  <c r="AA24" i="28"/>
  <c r="AA23" i="28" s="1"/>
  <c r="L24" i="28"/>
  <c r="L23" i="28" s="1"/>
  <c r="J24" i="28"/>
  <c r="K24" i="28" s="1"/>
  <c r="K23" i="28" s="1"/>
  <c r="K22" i="28" s="1"/>
  <c r="K21" i="28" s="1"/>
  <c r="AL23" i="28"/>
  <c r="AK23" i="28"/>
  <c r="AI23" i="28"/>
  <c r="AH23" i="28"/>
  <c r="AF23" i="28"/>
  <c r="AE23" i="28"/>
  <c r="AD23" i="28"/>
  <c r="Z23" i="28"/>
  <c r="Z22" i="28"/>
  <c r="Y23" i="28"/>
  <c r="X23" i="28"/>
  <c r="W23" i="28"/>
  <c r="W22" i="28" s="1"/>
  <c r="V23" i="28"/>
  <c r="V22" i="28" s="1"/>
  <c r="U23" i="28"/>
  <c r="U22" i="28" s="1"/>
  <c r="T23" i="28"/>
  <c r="T22" i="28" s="1"/>
  <c r="S23" i="28"/>
  <c r="S22" i="28" s="1"/>
  <c r="R23" i="28"/>
  <c r="R22" i="28" s="1"/>
  <c r="Q23" i="28"/>
  <c r="Q22" i="28" s="1"/>
  <c r="Q21" i="28" s="1"/>
  <c r="P23" i="28"/>
  <c r="O23" i="28"/>
  <c r="I23" i="28"/>
  <c r="H23" i="28"/>
  <c r="AM22" i="28"/>
  <c r="AJ20" i="28"/>
  <c r="AG20" i="28" s="1"/>
  <c r="AH20" i="28"/>
  <c r="AB20" i="28"/>
  <c r="Z20" i="28"/>
  <c r="Y20" i="28" s="1"/>
  <c r="U20" i="28" s="1"/>
  <c r="S20" i="28"/>
  <c r="AE20" i="28" s="1"/>
  <c r="P20" i="28"/>
  <c r="O20" i="28" s="1"/>
  <c r="L20" i="28"/>
  <c r="I20" i="28"/>
  <c r="AL19" i="28"/>
  <c r="AI19" i="28"/>
  <c r="AF19" i="28"/>
  <c r="AD19" i="28" s="1"/>
  <c r="AC19" i="28"/>
  <c r="AB19" i="28" s="1"/>
  <c r="Z19" i="28"/>
  <c r="W19" i="28"/>
  <c r="T19" i="28"/>
  <c r="Q19" i="28"/>
  <c r="P19" i="28" s="1"/>
  <c r="L19" i="28"/>
  <c r="J19" i="28"/>
  <c r="AK18" i="28"/>
  <c r="X18" i="28"/>
  <c r="R18" i="28"/>
  <c r="N18" i="28"/>
  <c r="M18" i="28"/>
  <c r="AM17" i="28"/>
  <c r="AM15" i="28" s="1"/>
  <c r="K15" i="28"/>
  <c r="B13" i="28"/>
  <c r="AF18" i="28"/>
  <c r="M44" i="28"/>
  <c r="M43" i="28" s="1"/>
  <c r="M42" i="28" s="1"/>
  <c r="M41" i="28" s="1"/>
  <c r="M39" i="28" s="1"/>
  <c r="S950" i="27"/>
  <c r="R950" i="27"/>
  <c r="W147" i="26"/>
  <c r="W122" i="26"/>
  <c r="W94" i="26"/>
  <c r="O391" i="25"/>
  <c r="P391" i="25"/>
  <c r="P388" i="25" s="1"/>
  <c r="Q391" i="25"/>
  <c r="R391" i="25"/>
  <c r="S391" i="25"/>
  <c r="T391" i="25"/>
  <c r="Q389" i="25"/>
  <c r="R389" i="25"/>
  <c r="R388" i="25" s="1"/>
  <c r="M37" i="1" s="1"/>
  <c r="N37" i="1" s="1"/>
  <c r="J389" i="25"/>
  <c r="J17" i="25"/>
  <c r="K389" i="25"/>
  <c r="K17" i="25"/>
  <c r="L389" i="25"/>
  <c r="M389" i="25"/>
  <c r="M17" i="25" s="1"/>
  <c r="N389" i="25"/>
  <c r="N17" i="25" s="1"/>
  <c r="O389" i="25"/>
  <c r="O17" i="25" s="1"/>
  <c r="P389" i="25"/>
  <c r="P17" i="25" s="1"/>
  <c r="S389" i="25"/>
  <c r="S388" i="25" s="1"/>
  <c r="T389" i="25"/>
  <c r="T388" i="25" s="1"/>
  <c r="E389" i="25"/>
  <c r="E17" i="25" s="1"/>
  <c r="F389" i="25"/>
  <c r="F388" i="25" s="1"/>
  <c r="H389" i="25"/>
  <c r="H388" i="25" s="1"/>
  <c r="P33" i="25"/>
  <c r="P32" i="25" s="1"/>
  <c r="S34" i="25"/>
  <c r="S33" i="25" s="1"/>
  <c r="S32" i="25" s="1"/>
  <c r="T34" i="25"/>
  <c r="T33" i="25"/>
  <c r="T32" i="25" s="1"/>
  <c r="Q27" i="25"/>
  <c r="Q28" i="25"/>
  <c r="Q29" i="25"/>
  <c r="Q30" i="25"/>
  <c r="Q31" i="25"/>
  <c r="Q26" i="25"/>
  <c r="R363" i="25"/>
  <c r="R362" i="25" s="1"/>
  <c r="Q363" i="25"/>
  <c r="Q362" i="25" s="1"/>
  <c r="P363" i="25"/>
  <c r="O363" i="25"/>
  <c r="O362" i="25" s="1"/>
  <c r="N363" i="25"/>
  <c r="M363" i="25"/>
  <c r="M362" i="25"/>
  <c r="L363" i="25"/>
  <c r="K363" i="25"/>
  <c r="K362" i="25" s="1"/>
  <c r="J363" i="25"/>
  <c r="J362" i="25" s="1"/>
  <c r="I363" i="25"/>
  <c r="I362" i="25" s="1"/>
  <c r="H363" i="25"/>
  <c r="H362" i="25" s="1"/>
  <c r="G363" i="25"/>
  <c r="P362" i="25"/>
  <c r="N362" i="25"/>
  <c r="L362" i="25"/>
  <c r="G362" i="25"/>
  <c r="R346" i="25"/>
  <c r="Q346" i="25"/>
  <c r="P346" i="25"/>
  <c r="O346" i="25"/>
  <c r="N346" i="25"/>
  <c r="M346" i="25"/>
  <c r="L346" i="25"/>
  <c r="K346" i="25"/>
  <c r="J346" i="25"/>
  <c r="I346" i="25"/>
  <c r="H346" i="25"/>
  <c r="G346" i="25"/>
  <c r="R345" i="25"/>
  <c r="Q345" i="25"/>
  <c r="P345" i="25"/>
  <c r="O345" i="25"/>
  <c r="N345" i="25"/>
  <c r="M345" i="25"/>
  <c r="L345" i="25"/>
  <c r="K345" i="25"/>
  <c r="J345" i="25"/>
  <c r="I345" i="25"/>
  <c r="H345" i="25"/>
  <c r="G345" i="25"/>
  <c r="R303" i="25"/>
  <c r="R302" i="25" s="1"/>
  <c r="Q303" i="25"/>
  <c r="P303" i="25"/>
  <c r="P302" i="25"/>
  <c r="O303" i="25"/>
  <c r="O302" i="25" s="1"/>
  <c r="N303" i="25"/>
  <c r="N302" i="25"/>
  <c r="M303" i="25"/>
  <c r="M302" i="25" s="1"/>
  <c r="L303" i="25"/>
  <c r="L302" i="25"/>
  <c r="K303" i="25"/>
  <c r="K302" i="25" s="1"/>
  <c r="J303" i="25"/>
  <c r="J302" i="25"/>
  <c r="I303" i="25"/>
  <c r="H303" i="25"/>
  <c r="H302" i="25" s="1"/>
  <c r="G303" i="25"/>
  <c r="G302" i="25" s="1"/>
  <c r="Q302" i="25"/>
  <c r="I302" i="25"/>
  <c r="R278" i="25"/>
  <c r="Q278" i="25"/>
  <c r="P278" i="25"/>
  <c r="O278" i="25"/>
  <c r="N278" i="25"/>
  <c r="M278" i="25"/>
  <c r="L278" i="25"/>
  <c r="K278" i="25"/>
  <c r="J278" i="25"/>
  <c r="I278" i="25"/>
  <c r="H278" i="25"/>
  <c r="G278" i="25"/>
  <c r="R277" i="25"/>
  <c r="Q277" i="25"/>
  <c r="P277" i="25"/>
  <c r="O277" i="25"/>
  <c r="N277" i="25"/>
  <c r="M277" i="25"/>
  <c r="L277" i="25"/>
  <c r="K277" i="25"/>
  <c r="J277" i="25"/>
  <c r="I277" i="25"/>
  <c r="H277" i="25"/>
  <c r="G277" i="25"/>
  <c r="R248" i="25"/>
  <c r="Q248" i="25"/>
  <c r="Q247" i="25"/>
  <c r="P248" i="25"/>
  <c r="O248" i="25"/>
  <c r="O247" i="25" s="1"/>
  <c r="N248" i="25"/>
  <c r="M248" i="25"/>
  <c r="M247" i="25" s="1"/>
  <c r="L248" i="25"/>
  <c r="K248" i="25"/>
  <c r="K247" i="25" s="1"/>
  <c r="J248" i="25"/>
  <c r="J247" i="25" s="1"/>
  <c r="I248" i="25"/>
  <c r="I247" i="25" s="1"/>
  <c r="H248" i="25"/>
  <c r="H247" i="25" s="1"/>
  <c r="G248" i="25"/>
  <c r="G247" i="25" s="1"/>
  <c r="R247" i="25"/>
  <c r="P247" i="25"/>
  <c r="N247" i="25"/>
  <c r="L247" i="25"/>
  <c r="R207" i="25"/>
  <c r="R206" i="25" s="1"/>
  <c r="Q207" i="25"/>
  <c r="Q206" i="25" s="1"/>
  <c r="P207" i="25"/>
  <c r="P206" i="25" s="1"/>
  <c r="O207" i="25"/>
  <c r="N207" i="25"/>
  <c r="N206" i="25" s="1"/>
  <c r="M207" i="25"/>
  <c r="M206" i="25" s="1"/>
  <c r="L207" i="25"/>
  <c r="L206" i="25"/>
  <c r="K207" i="25"/>
  <c r="J207" i="25"/>
  <c r="J206" i="25" s="1"/>
  <c r="I207" i="25"/>
  <c r="I206" i="25" s="1"/>
  <c r="H207" i="25"/>
  <c r="H206" i="25" s="1"/>
  <c r="G207" i="25"/>
  <c r="G206" i="25" s="1"/>
  <c r="O206" i="25"/>
  <c r="K206" i="25"/>
  <c r="N204" i="25"/>
  <c r="M204" i="25" s="1"/>
  <c r="M168" i="25" s="1"/>
  <c r="M167" i="25" s="1"/>
  <c r="J204" i="25"/>
  <c r="I204" i="25" s="1"/>
  <c r="I168" i="25" s="1"/>
  <c r="I167" i="25" s="1"/>
  <c r="R168" i="25"/>
  <c r="R167" i="25" s="1"/>
  <c r="Q168" i="25"/>
  <c r="Q167" i="25" s="1"/>
  <c r="P168" i="25"/>
  <c r="P167" i="25" s="1"/>
  <c r="O168" i="25"/>
  <c r="O167" i="25"/>
  <c r="L168" i="25"/>
  <c r="L167" i="25"/>
  <c r="K168" i="25"/>
  <c r="J168" i="25"/>
  <c r="J167" i="25" s="1"/>
  <c r="H168" i="25"/>
  <c r="H167" i="25" s="1"/>
  <c r="G168" i="25"/>
  <c r="G167" i="25" s="1"/>
  <c r="K167" i="25"/>
  <c r="Q165" i="25"/>
  <c r="Q160" i="25" s="1"/>
  <c r="Q159" i="25" s="1"/>
  <c r="R160" i="25"/>
  <c r="R159" i="25" s="1"/>
  <c r="P160" i="25"/>
  <c r="P159" i="25" s="1"/>
  <c r="O160" i="25"/>
  <c r="O159" i="25" s="1"/>
  <c r="N160" i="25"/>
  <c r="N159" i="25" s="1"/>
  <c r="M160" i="25"/>
  <c r="M159" i="25" s="1"/>
  <c r="L160" i="25"/>
  <c r="L159" i="25" s="1"/>
  <c r="K160" i="25"/>
  <c r="K159" i="25" s="1"/>
  <c r="J160" i="25"/>
  <c r="J159" i="25" s="1"/>
  <c r="I160" i="25"/>
  <c r="I159" i="25" s="1"/>
  <c r="H160" i="25"/>
  <c r="H159" i="25" s="1"/>
  <c r="G160" i="25"/>
  <c r="G159" i="25" s="1"/>
  <c r="R110" i="25"/>
  <c r="R109" i="25" s="1"/>
  <c r="Q110" i="25"/>
  <c r="Q109" i="25" s="1"/>
  <c r="P110" i="25"/>
  <c r="O110" i="25"/>
  <c r="O109" i="25" s="1"/>
  <c r="N110" i="25"/>
  <c r="N109" i="25" s="1"/>
  <c r="M110" i="25"/>
  <c r="M109" i="25" s="1"/>
  <c r="L110" i="25"/>
  <c r="K110" i="25"/>
  <c r="K109" i="25" s="1"/>
  <c r="J110" i="25"/>
  <c r="J109" i="25" s="1"/>
  <c r="I110" i="25"/>
  <c r="I109" i="25" s="1"/>
  <c r="H110" i="25"/>
  <c r="G110" i="25"/>
  <c r="G109" i="25"/>
  <c r="P109" i="25"/>
  <c r="L109" i="25"/>
  <c r="H109" i="25"/>
  <c r="M107" i="25"/>
  <c r="I107" i="25"/>
  <c r="M106" i="25"/>
  <c r="M64" i="25" s="1"/>
  <c r="M63" i="25" s="1"/>
  <c r="I106" i="25"/>
  <c r="R64" i="25"/>
  <c r="R63" i="25"/>
  <c r="Q64" i="25"/>
  <c r="Q63" i="25" s="1"/>
  <c r="P64" i="25"/>
  <c r="P63" i="25"/>
  <c r="O64" i="25"/>
  <c r="O63" i="25" s="1"/>
  <c r="N64" i="25"/>
  <c r="N63" i="25"/>
  <c r="L64" i="25"/>
  <c r="L63" i="25" s="1"/>
  <c r="K64" i="25"/>
  <c r="K63" i="25"/>
  <c r="J64" i="25"/>
  <c r="H64" i="25"/>
  <c r="G64" i="25"/>
  <c r="G63" i="25"/>
  <c r="J63" i="25"/>
  <c r="H63" i="25"/>
  <c r="R39" i="25"/>
  <c r="Q39" i="25"/>
  <c r="Q38" i="25" s="1"/>
  <c r="P39" i="25"/>
  <c r="P38" i="25" s="1"/>
  <c r="O39" i="25"/>
  <c r="O38" i="25" s="1"/>
  <c r="N39" i="25"/>
  <c r="M39" i="25"/>
  <c r="M38" i="25" s="1"/>
  <c r="L39" i="25"/>
  <c r="L38" i="25" s="1"/>
  <c r="K39" i="25"/>
  <c r="K38" i="25" s="1"/>
  <c r="J39" i="25"/>
  <c r="I39" i="25"/>
  <c r="I38" i="25" s="1"/>
  <c r="H39" i="25"/>
  <c r="H38" i="25" s="1"/>
  <c r="G39" i="25"/>
  <c r="G38" i="25" s="1"/>
  <c r="F39" i="25"/>
  <c r="E39" i="25"/>
  <c r="E38" i="25" s="1"/>
  <c r="E37" i="25" s="1"/>
  <c r="R38" i="25"/>
  <c r="N38" i="25"/>
  <c r="J38" i="25"/>
  <c r="F38" i="25"/>
  <c r="F25" i="25"/>
  <c r="F24" i="25" s="1"/>
  <c r="F23" i="25" s="1"/>
  <c r="F20" i="25" s="1"/>
  <c r="G25" i="25"/>
  <c r="H25" i="25"/>
  <c r="H24" i="25" s="1"/>
  <c r="H23" i="25" s="1"/>
  <c r="H20" i="25" s="1"/>
  <c r="J24" i="25"/>
  <c r="J23" i="25"/>
  <c r="L24" i="25"/>
  <c r="L23" i="25" s="1"/>
  <c r="N24" i="25"/>
  <c r="N23" i="25"/>
  <c r="O24" i="25"/>
  <c r="O23" i="25" s="1"/>
  <c r="P24" i="25"/>
  <c r="P23" i="25"/>
  <c r="R24" i="25"/>
  <c r="R23" i="25" s="1"/>
  <c r="R20" i="25" s="1"/>
  <c r="S25" i="25"/>
  <c r="S24" i="25" s="1"/>
  <c r="S23" i="25"/>
  <c r="S22" i="25" s="1"/>
  <c r="T25" i="25"/>
  <c r="T24" i="25" s="1"/>
  <c r="T23" i="25" s="1"/>
  <c r="T22" i="25" s="1"/>
  <c r="T21" i="25" s="1"/>
  <c r="T20" i="25" s="1"/>
  <c r="E25" i="25"/>
  <c r="E24" i="25" s="1"/>
  <c r="E23" i="25" s="1"/>
  <c r="F37" i="25"/>
  <c r="J326" i="24"/>
  <c r="N326" i="24" s="1"/>
  <c r="Q201" i="24"/>
  <c r="F196" i="24"/>
  <c r="G196" i="24"/>
  <c r="H196" i="24"/>
  <c r="K196" i="24"/>
  <c r="K195" i="24" s="1"/>
  <c r="L196" i="24"/>
  <c r="O196" i="24"/>
  <c r="P196" i="24"/>
  <c r="R196" i="24"/>
  <c r="R195" i="24" s="1"/>
  <c r="S196" i="24"/>
  <c r="T196" i="24"/>
  <c r="E196" i="24"/>
  <c r="F349" i="24"/>
  <c r="G349" i="24"/>
  <c r="H349" i="24"/>
  <c r="I349" i="24"/>
  <c r="J349" i="24"/>
  <c r="K349" i="24"/>
  <c r="L349" i="24"/>
  <c r="M349" i="24"/>
  <c r="N349" i="24"/>
  <c r="O349" i="24"/>
  <c r="P349" i="24"/>
  <c r="Q349" i="24"/>
  <c r="R349" i="24"/>
  <c r="S349" i="24"/>
  <c r="T349" i="24"/>
  <c r="E349" i="24"/>
  <c r="F345" i="24"/>
  <c r="F344" i="24" s="1"/>
  <c r="G345" i="24"/>
  <c r="H345" i="24"/>
  <c r="I345" i="24"/>
  <c r="J345" i="24"/>
  <c r="K345" i="24"/>
  <c r="L345" i="24"/>
  <c r="M345" i="24"/>
  <c r="N345" i="24"/>
  <c r="N344" i="24" s="1"/>
  <c r="O345" i="24"/>
  <c r="P345" i="24"/>
  <c r="Q345" i="24"/>
  <c r="R345" i="24"/>
  <c r="R344" i="24" s="1"/>
  <c r="S345" i="24"/>
  <c r="T345" i="24"/>
  <c r="E345" i="24"/>
  <c r="M548" i="20"/>
  <c r="N548" i="20"/>
  <c r="O548" i="20"/>
  <c r="P548" i="20"/>
  <c r="R548" i="20"/>
  <c r="Y548" i="20" s="1"/>
  <c r="S548" i="20"/>
  <c r="T548" i="20"/>
  <c r="E548" i="20"/>
  <c r="F548" i="20"/>
  <c r="F536" i="20" s="1"/>
  <c r="G548" i="20"/>
  <c r="H548" i="20"/>
  <c r="Q545" i="20"/>
  <c r="Y545" i="20" s="1"/>
  <c r="Q65" i="24"/>
  <c r="F284" i="24"/>
  <c r="G284" i="24"/>
  <c r="H284" i="24"/>
  <c r="I284" i="24"/>
  <c r="J284" i="24"/>
  <c r="K284" i="24"/>
  <c r="L284" i="24"/>
  <c r="M284" i="24"/>
  <c r="N284" i="24"/>
  <c r="O284" i="24"/>
  <c r="P284" i="24"/>
  <c r="Q284" i="24"/>
  <c r="Q283" i="24" s="1"/>
  <c r="R284" i="24"/>
  <c r="S284" i="24"/>
  <c r="T284" i="24"/>
  <c r="E284" i="24"/>
  <c r="E283" i="24" s="1"/>
  <c r="F140" i="24"/>
  <c r="F136" i="24" s="1"/>
  <c r="G140" i="24"/>
  <c r="G136" i="24"/>
  <c r="H140" i="24"/>
  <c r="H136" i="24"/>
  <c r="I140" i="24"/>
  <c r="I136" i="24"/>
  <c r="J140" i="24"/>
  <c r="J136" i="24"/>
  <c r="K140" i="24"/>
  <c r="K136" i="24"/>
  <c r="L140" i="24"/>
  <c r="L136" i="24"/>
  <c r="M140" i="24"/>
  <c r="M136" i="24"/>
  <c r="N140" i="24"/>
  <c r="N136" i="24" s="1"/>
  <c r="O140" i="24"/>
  <c r="O136" i="24"/>
  <c r="P140" i="24"/>
  <c r="P136" i="24" s="1"/>
  <c r="S140" i="24"/>
  <c r="S136" i="24"/>
  <c r="T140" i="24"/>
  <c r="E140" i="24"/>
  <c r="E136" i="24" s="1"/>
  <c r="Q342" i="24"/>
  <c r="Q339" i="24" s="1"/>
  <c r="Q338" i="24" s="1"/>
  <c r="Q18" i="24" s="1"/>
  <c r="R339" i="24"/>
  <c r="R338" i="24" s="1"/>
  <c r="R18" i="24" s="1"/>
  <c r="S339" i="24"/>
  <c r="S338" i="24" s="1"/>
  <c r="S18" i="24" s="1"/>
  <c r="T339" i="24"/>
  <c r="T338" i="24" s="1"/>
  <c r="T18" i="24" s="1"/>
  <c r="F329" i="24"/>
  <c r="F328" i="24" s="1"/>
  <c r="G329" i="24"/>
  <c r="G328" i="24" s="1"/>
  <c r="H329" i="24"/>
  <c r="H328" i="24" s="1"/>
  <c r="I329" i="24"/>
  <c r="I328" i="24" s="1"/>
  <c r="J329" i="24"/>
  <c r="J328" i="24" s="1"/>
  <c r="K329" i="24"/>
  <c r="K328" i="24" s="1"/>
  <c r="L329" i="24"/>
  <c r="L328" i="24" s="1"/>
  <c r="M329" i="24"/>
  <c r="M328" i="24" s="1"/>
  <c r="N329" i="24"/>
  <c r="N328" i="24" s="1"/>
  <c r="O329" i="24"/>
  <c r="O328" i="24" s="1"/>
  <c r="P329" i="24"/>
  <c r="P328" i="24" s="1"/>
  <c r="Q329" i="24"/>
  <c r="Q328" i="24" s="1"/>
  <c r="R329" i="24"/>
  <c r="R328" i="24" s="1"/>
  <c r="S329" i="24"/>
  <c r="S328" i="24" s="1"/>
  <c r="T329" i="24"/>
  <c r="T328" i="24" s="1"/>
  <c r="E329" i="24"/>
  <c r="E328" i="24" s="1"/>
  <c r="Q326" i="24"/>
  <c r="Q317" i="24"/>
  <c r="Q316" i="24"/>
  <c r="F314" i="24"/>
  <c r="G314" i="24"/>
  <c r="H314" i="24"/>
  <c r="H309" i="24" s="1"/>
  <c r="J314" i="24"/>
  <c r="K314" i="24"/>
  <c r="L314" i="24"/>
  <c r="N314" i="24"/>
  <c r="N309" i="24" s="1"/>
  <c r="O314" i="24"/>
  <c r="P314" i="24"/>
  <c r="R314" i="24"/>
  <c r="S314" i="24"/>
  <c r="S309" i="24" s="1"/>
  <c r="T314" i="24"/>
  <c r="E314" i="24"/>
  <c r="G310" i="24"/>
  <c r="G309" i="24"/>
  <c r="H310" i="24"/>
  <c r="I310" i="24"/>
  <c r="K310" i="24"/>
  <c r="L310" i="24"/>
  <c r="L309" i="24" s="1"/>
  <c r="M310" i="24"/>
  <c r="O310" i="24"/>
  <c r="O309" i="24"/>
  <c r="P310" i="24"/>
  <c r="R310" i="24"/>
  <c r="R309" i="24" s="1"/>
  <c r="S310" i="24"/>
  <c r="T310" i="24"/>
  <c r="E310" i="24"/>
  <c r="E309" i="24" s="1"/>
  <c r="Q313" i="24"/>
  <c r="Q310" i="24" s="1"/>
  <c r="N313" i="24"/>
  <c r="N310" i="24" s="1"/>
  <c r="J313" i="24"/>
  <c r="J310" i="24" s="1"/>
  <c r="J309" i="24" s="1"/>
  <c r="F313" i="24"/>
  <c r="F310" i="24" s="1"/>
  <c r="F309" i="24" s="1"/>
  <c r="Q307" i="24"/>
  <c r="Q305" i="24"/>
  <c r="R305" i="24"/>
  <c r="S305" i="24"/>
  <c r="T305" i="24"/>
  <c r="Q302" i="24"/>
  <c r="Q301" i="24" s="1"/>
  <c r="R302" i="24"/>
  <c r="R301" i="24" s="1"/>
  <c r="S302" i="24"/>
  <c r="S301" i="24" s="1"/>
  <c r="T302" i="24"/>
  <c r="F288" i="24"/>
  <c r="G288" i="24"/>
  <c r="G283" i="24" s="1"/>
  <c r="H288" i="24"/>
  <c r="H283" i="24" s="1"/>
  <c r="J288" i="24"/>
  <c r="J283" i="24"/>
  <c r="K288" i="24"/>
  <c r="L288" i="24"/>
  <c r="L283" i="24" s="1"/>
  <c r="N288" i="24"/>
  <c r="O288" i="24"/>
  <c r="O283" i="24" s="1"/>
  <c r="P288" i="24"/>
  <c r="P283" i="24"/>
  <c r="R288" i="24"/>
  <c r="S288" i="24"/>
  <c r="T288" i="24"/>
  <c r="E288" i="24"/>
  <c r="Q288" i="24"/>
  <c r="Q279" i="24"/>
  <c r="Q277" i="24" s="1"/>
  <c r="Q273" i="24" s="1"/>
  <c r="R273" i="24"/>
  <c r="S273" i="24"/>
  <c r="T273" i="24"/>
  <c r="Q271" i="24"/>
  <c r="Q269" i="24" s="1"/>
  <c r="Q265" i="24" s="1"/>
  <c r="R269" i="24"/>
  <c r="R265" i="24" s="1"/>
  <c r="S269" i="24"/>
  <c r="S265" i="24"/>
  <c r="T269" i="24"/>
  <c r="T265" i="24" s="1"/>
  <c r="Q263" i="24"/>
  <c r="Q261" i="24" s="1"/>
  <c r="Q257" i="24" s="1"/>
  <c r="R261" i="24"/>
  <c r="R257" i="24" s="1"/>
  <c r="S261" i="24"/>
  <c r="S257" i="24" s="1"/>
  <c r="T261" i="24"/>
  <c r="T257" i="24" s="1"/>
  <c r="Q240" i="24"/>
  <c r="F238" i="24"/>
  <c r="G238" i="24"/>
  <c r="H238" i="24"/>
  <c r="H233" i="24" s="1"/>
  <c r="I238" i="24"/>
  <c r="J238" i="24"/>
  <c r="K238" i="24"/>
  <c r="L238" i="24"/>
  <c r="M238" i="24"/>
  <c r="N238" i="24"/>
  <c r="O238" i="24"/>
  <c r="P238" i="24"/>
  <c r="P233" i="24" s="1"/>
  <c r="Q238" i="24"/>
  <c r="R238" i="24"/>
  <c r="S238" i="24"/>
  <c r="T238" i="24"/>
  <c r="T233" i="24" s="1"/>
  <c r="E238" i="24"/>
  <c r="Q234" i="24"/>
  <c r="Q233" i="24" s="1"/>
  <c r="R234" i="24"/>
  <c r="S234" i="24"/>
  <c r="S233" i="24" s="1"/>
  <c r="T234" i="24"/>
  <c r="Q226" i="24"/>
  <c r="Q225" i="24"/>
  <c r="Q223" i="24" s="1"/>
  <c r="Q219" i="24" s="1"/>
  <c r="R223" i="24"/>
  <c r="R219" i="24" s="1"/>
  <c r="S223" i="24"/>
  <c r="S219" i="24" s="1"/>
  <c r="T223" i="24"/>
  <c r="T219" i="24" s="1"/>
  <c r="E204" i="24"/>
  <c r="E195" i="24" s="1"/>
  <c r="F204" i="24"/>
  <c r="F195" i="24" s="1"/>
  <c r="G204" i="24"/>
  <c r="G195" i="24" s="1"/>
  <c r="H204" i="24"/>
  <c r="H195" i="24" s="1"/>
  <c r="J204" i="24"/>
  <c r="K204" i="24"/>
  <c r="L204" i="24"/>
  <c r="L195" i="24" s="1"/>
  <c r="N204" i="24"/>
  <c r="O204" i="24"/>
  <c r="P204" i="24"/>
  <c r="Q204" i="24"/>
  <c r="R204" i="24"/>
  <c r="S204" i="24"/>
  <c r="T204" i="24"/>
  <c r="T195" i="24" s="1"/>
  <c r="Q200" i="24"/>
  <c r="Q199" i="24"/>
  <c r="Q193" i="24"/>
  <c r="Q189" i="24" s="1"/>
  <c r="Q176" i="24"/>
  <c r="Q175" i="24"/>
  <c r="Q173" i="24" s="1"/>
  <c r="Q167" i="24" s="1"/>
  <c r="Q163" i="24"/>
  <c r="Q164" i="24"/>
  <c r="Q160" i="24" s="1"/>
  <c r="Q158" i="24"/>
  <c r="Q155" i="24"/>
  <c r="Q154" i="24" s="1"/>
  <c r="Q149" i="24"/>
  <c r="Q148" i="24" s="1"/>
  <c r="R142" i="24"/>
  <c r="R140" i="24" s="1"/>
  <c r="R136" i="24" s="1"/>
  <c r="F42" i="24"/>
  <c r="G42" i="24"/>
  <c r="G20" i="24" s="1"/>
  <c r="H42" i="24"/>
  <c r="J42" i="24"/>
  <c r="K42" i="24"/>
  <c r="L42" i="24"/>
  <c r="L20" i="24" s="1"/>
  <c r="O42" i="24"/>
  <c r="P42" i="24"/>
  <c r="R42" i="24"/>
  <c r="S42" i="24"/>
  <c r="S20" i="24" s="1"/>
  <c r="T42" i="24"/>
  <c r="E42" i="24"/>
  <c r="E34" i="24"/>
  <c r="Q88" i="24"/>
  <c r="Q46" i="24"/>
  <c r="Q47" i="24"/>
  <c r="Q48" i="24"/>
  <c r="Q49" i="24"/>
  <c r="Q50" i="24"/>
  <c r="Q51" i="24"/>
  <c r="Q52" i="24"/>
  <c r="Q53" i="24"/>
  <c r="Q54" i="24"/>
  <c r="Q55" i="24"/>
  <c r="Q56" i="24"/>
  <c r="Q57" i="24"/>
  <c r="Q58" i="24"/>
  <c r="Q59" i="24"/>
  <c r="Q60" i="24"/>
  <c r="Q61" i="24"/>
  <c r="Q62" i="24"/>
  <c r="Q63" i="24"/>
  <c r="Q64" i="24"/>
  <c r="Q66" i="24"/>
  <c r="Q67" i="24"/>
  <c r="Q68" i="24"/>
  <c r="Q72" i="24"/>
  <c r="Q73" i="24"/>
  <c r="Q74" i="24"/>
  <c r="Q75" i="24"/>
  <c r="Q77" i="24"/>
  <c r="Q78" i="24"/>
  <c r="Q79" i="24"/>
  <c r="Q80" i="24"/>
  <c r="Q81" i="24"/>
  <c r="Q82" i="24"/>
  <c r="Q83" i="24"/>
  <c r="Q86" i="24"/>
  <c r="Q87"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45" i="24"/>
  <c r="Q37" i="24"/>
  <c r="Q38" i="24"/>
  <c r="Q39" i="24"/>
  <c r="Q40" i="24"/>
  <c r="Q41" i="24"/>
  <c r="Q36" i="24"/>
  <c r="Q34" i="24" s="1"/>
  <c r="Q591" i="20"/>
  <c r="Y591" i="20" s="1"/>
  <c r="Q592" i="20"/>
  <c r="Y592" i="20" s="1"/>
  <c r="Q593" i="20"/>
  <c r="Y593" i="20" s="1"/>
  <c r="Q590" i="20"/>
  <c r="Y590" i="20" s="1"/>
  <c r="I326" i="24"/>
  <c r="M326" i="24" s="1"/>
  <c r="Q584" i="20"/>
  <c r="R584" i="20"/>
  <c r="S584" i="20"/>
  <c r="S583" i="20" s="1"/>
  <c r="T584" i="20"/>
  <c r="G587" i="20"/>
  <c r="G584" i="20"/>
  <c r="Q546" i="20"/>
  <c r="Y546" i="20" s="1"/>
  <c r="M453" i="20"/>
  <c r="Q405" i="20"/>
  <c r="Y405" i="20" s="1"/>
  <c r="O402" i="20"/>
  <c r="O401" i="20" s="1"/>
  <c r="P402" i="20"/>
  <c r="P401" i="20" s="1"/>
  <c r="R402" i="20"/>
  <c r="S402" i="20"/>
  <c r="S401" i="20" s="1"/>
  <c r="T402" i="20"/>
  <c r="F354" i="20"/>
  <c r="G354" i="20"/>
  <c r="H354" i="20"/>
  <c r="M354" i="20"/>
  <c r="N354" i="20"/>
  <c r="O354" i="20"/>
  <c r="P354" i="20"/>
  <c r="Q354" i="20"/>
  <c r="R354" i="20"/>
  <c r="Y354" i="20" s="1"/>
  <c r="S354" i="20"/>
  <c r="T354" i="20"/>
  <c r="E354" i="20"/>
  <c r="R260" i="20"/>
  <c r="R256" i="20" s="1"/>
  <c r="S260" i="20"/>
  <c r="S256" i="20" s="1"/>
  <c r="T260" i="20"/>
  <c r="T256" i="20" s="1"/>
  <c r="Q217" i="20"/>
  <c r="Y217" i="20" s="1"/>
  <c r="Q223" i="20"/>
  <c r="Y218" i="20"/>
  <c r="Q219" i="20"/>
  <c r="Y219" i="20" s="1"/>
  <c r="Q220" i="20"/>
  <c r="Y220" i="20" s="1"/>
  <c r="Q221" i="20"/>
  <c r="Y221" i="20" s="1"/>
  <c r="Q222" i="20"/>
  <c r="Y222" i="20"/>
  <c r="Q216" i="20"/>
  <c r="Y216" i="20" s="1"/>
  <c r="Q213" i="20"/>
  <c r="Y213" i="20" s="1"/>
  <c r="Q212" i="20"/>
  <c r="Y212" i="20" s="1"/>
  <c r="Q139" i="20"/>
  <c r="Q140" i="20"/>
  <c r="Y140" i="20" s="1"/>
  <c r="Q141" i="20"/>
  <c r="Y141" i="20" s="1"/>
  <c r="Q142" i="20"/>
  <c r="Y142" i="20" s="1"/>
  <c r="Y138" i="20"/>
  <c r="M149" i="20"/>
  <c r="Q287" i="20"/>
  <c r="Y287" i="20" s="1"/>
  <c r="Q288" i="20"/>
  <c r="Y288" i="20" s="1"/>
  <c r="Q289" i="20"/>
  <c r="Y289" i="20" s="1"/>
  <c r="Q290" i="20"/>
  <c r="Y290" i="20" s="1"/>
  <c r="Q291" i="20"/>
  <c r="Y291" i="20" s="1"/>
  <c r="Q292" i="20"/>
  <c r="Y292" i="20" s="1"/>
  <c r="Q293" i="20"/>
  <c r="Y293" i="20" s="1"/>
  <c r="Q294" i="20"/>
  <c r="Y294" i="20" s="1"/>
  <c r="Q295" i="20"/>
  <c r="Y295" i="20" s="1"/>
  <c r="Q286" i="20"/>
  <c r="Y286" i="20" s="1"/>
  <c r="N284" i="20"/>
  <c r="O284" i="20"/>
  <c r="P284" i="20"/>
  <c r="S284" i="20"/>
  <c r="S278" i="20" s="1"/>
  <c r="T284" i="20"/>
  <c r="E284" i="20"/>
  <c r="F284" i="20"/>
  <c r="G284" i="20"/>
  <c r="G278" i="20" s="1"/>
  <c r="H284" i="20"/>
  <c r="S279" i="20"/>
  <c r="T279" i="20"/>
  <c r="Y94" i="20"/>
  <c r="F29" i="20"/>
  <c r="F28" i="20" s="1"/>
  <c r="G29" i="20"/>
  <c r="G28" i="20" s="1"/>
  <c r="H29" i="20"/>
  <c r="O29" i="20"/>
  <c r="P29" i="20"/>
  <c r="R29" i="20"/>
  <c r="S29" i="20"/>
  <c r="S28" i="20" s="1"/>
  <c r="T29" i="20"/>
  <c r="E29" i="20"/>
  <c r="N576" i="20"/>
  <c r="O576" i="20"/>
  <c r="P576" i="20"/>
  <c r="R576" i="20"/>
  <c r="S576" i="20"/>
  <c r="T576" i="20"/>
  <c r="E576" i="20"/>
  <c r="E571" i="20" s="1"/>
  <c r="F576" i="20"/>
  <c r="G576" i="20"/>
  <c r="H576" i="20"/>
  <c r="Q576" i="20"/>
  <c r="Y576" i="20" s="1"/>
  <c r="Q575" i="20"/>
  <c r="O563" i="20"/>
  <c r="O559" i="20" s="1"/>
  <c r="O558" i="20" s="1"/>
  <c r="P563" i="20"/>
  <c r="P559" i="20" s="1"/>
  <c r="P558" i="20" s="1"/>
  <c r="R563" i="20"/>
  <c r="R559" i="20" s="1"/>
  <c r="R558" i="20" s="1"/>
  <c r="S563" i="20"/>
  <c r="S559" i="20" s="1"/>
  <c r="S558" i="20" s="1"/>
  <c r="T563" i="20"/>
  <c r="T559" i="20" s="1"/>
  <c r="T558" i="20" s="1"/>
  <c r="S537" i="20"/>
  <c r="S536" i="20" s="1"/>
  <c r="T537" i="20"/>
  <c r="Q459" i="20"/>
  <c r="Y459" i="20" s="1"/>
  <c r="Q458" i="20"/>
  <c r="Y458" i="20" s="1"/>
  <c r="Y509" i="20"/>
  <c r="M324" i="24"/>
  <c r="I324" i="24"/>
  <c r="M323" i="24"/>
  <c r="I323" i="24"/>
  <c r="M322" i="24"/>
  <c r="I322" i="24"/>
  <c r="M321" i="24"/>
  <c r="I321" i="24"/>
  <c r="M320" i="24"/>
  <c r="I320" i="24"/>
  <c r="M319" i="24"/>
  <c r="I319" i="24"/>
  <c r="M318" i="24"/>
  <c r="M314" i="24" s="1"/>
  <c r="M309" i="24" s="1"/>
  <c r="I318" i="24"/>
  <c r="AC152" i="24"/>
  <c r="AB152" i="24"/>
  <c r="AA152" i="24"/>
  <c r="Q428" i="20"/>
  <c r="Y428" i="20" s="1"/>
  <c r="Q429" i="20"/>
  <c r="Y429" i="20" s="1"/>
  <c r="Q431" i="20"/>
  <c r="Y431" i="20" s="1"/>
  <c r="Q434" i="20"/>
  <c r="Y434" i="20" s="1"/>
  <c r="Q435" i="20"/>
  <c r="Y435" i="20" s="1"/>
  <c r="Q436" i="20"/>
  <c r="Y436" i="20" s="1"/>
  <c r="Q438" i="20"/>
  <c r="Y438" i="20"/>
  <c r="Q427" i="20"/>
  <c r="Y427" i="20" s="1"/>
  <c r="Y377" i="20"/>
  <c r="Q365" i="20"/>
  <c r="Y365" i="20" s="1"/>
  <c r="N391" i="25"/>
  <c r="M391" i="25"/>
  <c r="L391" i="25"/>
  <c r="K391" i="25"/>
  <c r="J391" i="25"/>
  <c r="I391" i="25"/>
  <c r="G390" i="25"/>
  <c r="G389" i="25" s="1"/>
  <c r="M35" i="25"/>
  <c r="M34" i="25" s="1"/>
  <c r="M33" i="25" s="1"/>
  <c r="M32" i="25" s="1"/>
  <c r="I34" i="25"/>
  <c r="I33" i="25" s="1"/>
  <c r="I32" i="25" s="1"/>
  <c r="E32" i="25"/>
  <c r="K33" i="25"/>
  <c r="K32" i="25"/>
  <c r="H34" i="25"/>
  <c r="H33" i="25"/>
  <c r="G34" i="25"/>
  <c r="G33" i="25"/>
  <c r="F34" i="25"/>
  <c r="F33" i="25"/>
  <c r="E34" i="25"/>
  <c r="E33" i="25"/>
  <c r="H32" i="25"/>
  <c r="G32" i="25"/>
  <c r="F32" i="25"/>
  <c r="M24" i="25"/>
  <c r="M23" i="25" s="1"/>
  <c r="K24" i="25"/>
  <c r="K23" i="25" s="1"/>
  <c r="I24" i="25"/>
  <c r="I23" i="25" s="1"/>
  <c r="G24" i="25"/>
  <c r="G23" i="25" s="1"/>
  <c r="O424" i="20"/>
  <c r="O423" i="20" s="1"/>
  <c r="P424" i="20"/>
  <c r="S424" i="20"/>
  <c r="T424" i="20"/>
  <c r="O588" i="20"/>
  <c r="P588" i="20"/>
  <c r="R588" i="20"/>
  <c r="S588" i="20"/>
  <c r="T588" i="20"/>
  <c r="T583" i="20" s="1"/>
  <c r="E588" i="20"/>
  <c r="F588" i="20"/>
  <c r="G588" i="20"/>
  <c r="H588" i="20"/>
  <c r="N588" i="20"/>
  <c r="Q450" i="20"/>
  <c r="Y450" i="20" s="1"/>
  <c r="Q449" i="20"/>
  <c r="Y449" i="20" s="1"/>
  <c r="M299" i="24"/>
  <c r="I299" i="24"/>
  <c r="M298" i="24"/>
  <c r="I298" i="24"/>
  <c r="M297" i="24"/>
  <c r="I297" i="24"/>
  <c r="M296" i="24"/>
  <c r="I296" i="24"/>
  <c r="N436" i="20"/>
  <c r="Q390" i="20"/>
  <c r="Q386" i="20" s="1"/>
  <c r="P390" i="20"/>
  <c r="P386" i="20"/>
  <c r="R390" i="20"/>
  <c r="R386" i="20" s="1"/>
  <c r="S390" i="20"/>
  <c r="S386" i="20" s="1"/>
  <c r="T390" i="20"/>
  <c r="T386" i="20" s="1"/>
  <c r="Y376" i="20"/>
  <c r="Q362" i="20"/>
  <c r="Y362" i="20" s="1"/>
  <c r="O358" i="20"/>
  <c r="P358" i="20"/>
  <c r="R358" i="20"/>
  <c r="R353" i="20" s="1"/>
  <c r="S358" i="20"/>
  <c r="T358" i="20"/>
  <c r="E358" i="20"/>
  <c r="F358" i="20"/>
  <c r="F353" i="20" s="1"/>
  <c r="G358" i="20"/>
  <c r="H358" i="20"/>
  <c r="M361" i="20"/>
  <c r="N193" i="20"/>
  <c r="M193" i="20" s="1"/>
  <c r="N108" i="20"/>
  <c r="M108" i="20"/>
  <c r="Q91" i="20"/>
  <c r="Y91" i="20" s="1"/>
  <c r="Q92" i="20"/>
  <c r="Y92" i="20" s="1"/>
  <c r="Y90" i="20"/>
  <c r="R88" i="20"/>
  <c r="S88" i="20"/>
  <c r="T88" i="20"/>
  <c r="M93" i="20"/>
  <c r="M94" i="20"/>
  <c r="M95" i="20"/>
  <c r="M96" i="20"/>
  <c r="M98" i="20"/>
  <c r="M99" i="20"/>
  <c r="M100" i="20"/>
  <c r="M101" i="20"/>
  <c r="M102" i="20"/>
  <c r="N105" i="20"/>
  <c r="M105" i="20" s="1"/>
  <c r="N104" i="20"/>
  <c r="M104" i="20" s="1"/>
  <c r="N103" i="20"/>
  <c r="M103" i="20" s="1"/>
  <c r="Q333" i="20"/>
  <c r="Y333" i="20" s="1"/>
  <c r="F324" i="20"/>
  <c r="G324" i="20"/>
  <c r="H324" i="20"/>
  <c r="O324" i="20"/>
  <c r="P324" i="20"/>
  <c r="R324" i="20"/>
  <c r="S324" i="20"/>
  <c r="S323" i="20" s="1"/>
  <c r="T324" i="20"/>
  <c r="E324" i="20"/>
  <c r="S331" i="20"/>
  <c r="T331" i="20"/>
  <c r="P331" i="20"/>
  <c r="R331" i="20"/>
  <c r="Q328" i="20"/>
  <c r="Y328" i="20" s="1"/>
  <c r="Q329" i="20"/>
  <c r="Y329" i="20" s="1"/>
  <c r="Q327" i="20"/>
  <c r="Y327" i="20" s="1"/>
  <c r="N329" i="20"/>
  <c r="N327" i="20"/>
  <c r="M327" i="20" s="1"/>
  <c r="I32" i="24"/>
  <c r="Q192" i="20"/>
  <c r="Y192" i="20" s="1"/>
  <c r="Q191" i="20"/>
  <c r="Y191" i="20" s="1"/>
  <c r="Q190" i="20"/>
  <c r="Y190" i="20" s="1"/>
  <c r="N191" i="20"/>
  <c r="M191" i="20" s="1"/>
  <c r="N192" i="20"/>
  <c r="M192" i="20" s="1"/>
  <c r="M190" i="20"/>
  <c r="M194" i="20"/>
  <c r="M187" i="20"/>
  <c r="F559" i="20"/>
  <c r="F558" i="20" s="1"/>
  <c r="G435" i="20"/>
  <c r="F435" i="20"/>
  <c r="J435" i="20" s="1"/>
  <c r="I435" i="20" s="1"/>
  <c r="G567" i="20"/>
  <c r="G559" i="20" s="1"/>
  <c r="G558" i="20" s="1"/>
  <c r="P572" i="20"/>
  <c r="R572" i="20"/>
  <c r="R571" i="20" s="1"/>
  <c r="S572" i="20"/>
  <c r="S571" i="20" s="1"/>
  <c r="T572" i="20"/>
  <c r="Q249" i="20"/>
  <c r="Y249" i="20" s="1"/>
  <c r="Q250" i="20"/>
  <c r="Y250" i="20" s="1"/>
  <c r="Q251" i="20"/>
  <c r="Y251" i="20" s="1"/>
  <c r="Q248" i="20"/>
  <c r="Y248" i="20" s="1"/>
  <c r="Q245" i="20"/>
  <c r="Y245" i="20" s="1"/>
  <c r="Q243" i="20"/>
  <c r="Y243" i="20" s="1"/>
  <c r="F34" i="24"/>
  <c r="G34" i="24"/>
  <c r="H34" i="24"/>
  <c r="I34" i="24"/>
  <c r="J34" i="24"/>
  <c r="J23" i="24" s="1"/>
  <c r="K34" i="24"/>
  <c r="L34" i="24"/>
  <c r="M34" i="24"/>
  <c r="N34" i="24"/>
  <c r="O34" i="24"/>
  <c r="P34" i="24"/>
  <c r="R34" i="24"/>
  <c r="S34" i="24"/>
  <c r="S23" i="24" s="1"/>
  <c r="T34" i="24"/>
  <c r="F24" i="24"/>
  <c r="G24" i="24"/>
  <c r="H24" i="24"/>
  <c r="H23" i="24" s="1"/>
  <c r="J24" i="24"/>
  <c r="K24" i="24"/>
  <c r="L24" i="24"/>
  <c r="L23" i="24" s="1"/>
  <c r="N24" i="24"/>
  <c r="O24" i="24"/>
  <c r="O23" i="24" s="1"/>
  <c r="P24" i="24"/>
  <c r="Q24" i="24"/>
  <c r="R24" i="24"/>
  <c r="R23" i="24"/>
  <c r="S24" i="24"/>
  <c r="T24" i="24"/>
  <c r="T23" i="24" s="1"/>
  <c r="E24" i="24"/>
  <c r="E23" i="24"/>
  <c r="M26" i="24"/>
  <c r="M27" i="24"/>
  <c r="M28" i="24"/>
  <c r="M29" i="24"/>
  <c r="M30" i="24"/>
  <c r="M31" i="24"/>
  <c r="M32" i="24"/>
  <c r="M25" i="24"/>
  <c r="I26" i="24"/>
  <c r="I27" i="24"/>
  <c r="I28" i="24"/>
  <c r="I29" i="24"/>
  <c r="I30" i="24"/>
  <c r="I31" i="24"/>
  <c r="I25" i="24"/>
  <c r="M341" i="24"/>
  <c r="I341" i="24"/>
  <c r="M340" i="24"/>
  <c r="M339" i="24" s="1"/>
  <c r="M338" i="24" s="1"/>
  <c r="M18" i="24" s="1"/>
  <c r="I340" i="24"/>
  <c r="P339" i="24"/>
  <c r="P338" i="24" s="1"/>
  <c r="P18" i="24" s="1"/>
  <c r="O339" i="24"/>
  <c r="O338" i="24" s="1"/>
  <c r="O18" i="24" s="1"/>
  <c r="L339" i="24"/>
  <c r="L338" i="24" s="1"/>
  <c r="L18" i="24" s="1"/>
  <c r="K339" i="24"/>
  <c r="K338" i="24"/>
  <c r="K18" i="24" s="1"/>
  <c r="H339" i="24"/>
  <c r="H338" i="24" s="1"/>
  <c r="H18" i="24" s="1"/>
  <c r="G339" i="24"/>
  <c r="G338" i="24" s="1"/>
  <c r="G18" i="24" s="1"/>
  <c r="F339" i="24"/>
  <c r="F338" i="24" s="1"/>
  <c r="F18" i="24" s="1"/>
  <c r="E339" i="24"/>
  <c r="E338" i="24" s="1"/>
  <c r="E18" i="24" s="1"/>
  <c r="M337" i="24"/>
  <c r="I337" i="24"/>
  <c r="M306" i="24"/>
  <c r="M305" i="24"/>
  <c r="I306" i="24"/>
  <c r="I305" i="24"/>
  <c r="P305" i="24"/>
  <c r="O305" i="24"/>
  <c r="N305" i="24"/>
  <c r="L305" i="24"/>
  <c r="L301" i="24" s="1"/>
  <c r="K305" i="24"/>
  <c r="J305" i="24"/>
  <c r="H305" i="24"/>
  <c r="G305" i="24"/>
  <c r="F305" i="24"/>
  <c r="E305" i="24"/>
  <c r="M304" i="24"/>
  <c r="I304" i="24"/>
  <c r="M303" i="24"/>
  <c r="M302" i="24"/>
  <c r="M301" i="24" s="1"/>
  <c r="I303" i="24"/>
  <c r="P302" i="24"/>
  <c r="O302" i="24"/>
  <c r="L302" i="24"/>
  <c r="K302" i="24"/>
  <c r="F302" i="24"/>
  <c r="F301" i="24" s="1"/>
  <c r="E302" i="24"/>
  <c r="E301" i="24" s="1"/>
  <c r="M300" i="24"/>
  <c r="I300" i="24"/>
  <c r="M289" i="24"/>
  <c r="M288" i="24" s="1"/>
  <c r="M283" i="24" s="1"/>
  <c r="I289" i="24"/>
  <c r="M286" i="24"/>
  <c r="I286" i="24"/>
  <c r="M285" i="24"/>
  <c r="I285" i="24"/>
  <c r="M282" i="24"/>
  <c r="I282" i="24"/>
  <c r="M278" i="24"/>
  <c r="I278" i="24"/>
  <c r="P273" i="24"/>
  <c r="O273" i="24"/>
  <c r="N273" i="24"/>
  <c r="L273" i="24"/>
  <c r="K273" i="24"/>
  <c r="J273" i="24"/>
  <c r="H277" i="24"/>
  <c r="H273" i="24" s="1"/>
  <c r="G277" i="24"/>
  <c r="G273" i="24" s="1"/>
  <c r="F277" i="24"/>
  <c r="F273" i="24" s="1"/>
  <c r="E277" i="24"/>
  <c r="E273" i="24" s="1"/>
  <c r="M276" i="24"/>
  <c r="I276" i="24"/>
  <c r="M275" i="24"/>
  <c r="I275" i="24"/>
  <c r="M274" i="24"/>
  <c r="I274" i="24"/>
  <c r="I273" i="24" s="1"/>
  <c r="M272" i="24"/>
  <c r="I272" i="24"/>
  <c r="M270" i="24"/>
  <c r="M269" i="24" s="1"/>
  <c r="M265" i="24" s="1"/>
  <c r="I270" i="24"/>
  <c r="I269" i="24"/>
  <c r="I265" i="24" s="1"/>
  <c r="P269" i="24"/>
  <c r="P265" i="24" s="1"/>
  <c r="O269" i="24"/>
  <c r="O265" i="24" s="1"/>
  <c r="N269" i="24"/>
  <c r="N265" i="24" s="1"/>
  <c r="L269" i="24"/>
  <c r="L265" i="24" s="1"/>
  <c r="K269" i="24"/>
  <c r="K265" i="24" s="1"/>
  <c r="J269" i="24"/>
  <c r="J265" i="24" s="1"/>
  <c r="H269" i="24"/>
  <c r="H265" i="24" s="1"/>
  <c r="G269" i="24"/>
  <c r="G265" i="24" s="1"/>
  <c r="F269" i="24"/>
  <c r="F265" i="24" s="1"/>
  <c r="E269" i="24"/>
  <c r="E265" i="24" s="1"/>
  <c r="M268" i="24"/>
  <c r="I268" i="24"/>
  <c r="M267" i="24"/>
  <c r="I267" i="24"/>
  <c r="M261" i="24"/>
  <c r="M257" i="24" s="1"/>
  <c r="I261" i="24"/>
  <c r="I257" i="24" s="1"/>
  <c r="P261" i="24"/>
  <c r="P257" i="24" s="1"/>
  <c r="O261" i="24"/>
  <c r="O257" i="24" s="1"/>
  <c r="N261" i="24"/>
  <c r="N257" i="24" s="1"/>
  <c r="L261" i="24"/>
  <c r="L257" i="24" s="1"/>
  <c r="K261" i="24"/>
  <c r="K257" i="24" s="1"/>
  <c r="J261" i="24"/>
  <c r="J257" i="24" s="1"/>
  <c r="H261" i="24"/>
  <c r="H257" i="24" s="1"/>
  <c r="G261" i="24"/>
  <c r="G257" i="24" s="1"/>
  <c r="F261" i="24"/>
  <c r="F257" i="24" s="1"/>
  <c r="E261" i="24"/>
  <c r="E257" i="24" s="1"/>
  <c r="P234" i="24"/>
  <c r="O234" i="24"/>
  <c r="O233" i="24" s="1"/>
  <c r="L234" i="24"/>
  <c r="K234" i="24"/>
  <c r="K233" i="24" s="1"/>
  <c r="H234" i="24"/>
  <c r="F234" i="24"/>
  <c r="E234" i="24"/>
  <c r="E233" i="24" s="1"/>
  <c r="M224" i="24"/>
  <c r="M223" i="24" s="1"/>
  <c r="I224" i="24"/>
  <c r="I223" i="24" s="1"/>
  <c r="P223" i="24"/>
  <c r="P219" i="24" s="1"/>
  <c r="O223" i="24"/>
  <c r="O219" i="24" s="1"/>
  <c r="N223" i="24"/>
  <c r="L223" i="24"/>
  <c r="L219" i="24" s="1"/>
  <c r="K223" i="24"/>
  <c r="K219" i="24" s="1"/>
  <c r="J223" i="24"/>
  <c r="J219" i="24" s="1"/>
  <c r="H223" i="24"/>
  <c r="G223" i="24"/>
  <c r="G219" i="24" s="1"/>
  <c r="F223" i="24"/>
  <c r="F219" i="24" s="1"/>
  <c r="E223" i="24"/>
  <c r="E219" i="24" s="1"/>
  <c r="M222" i="24"/>
  <c r="I222" i="24"/>
  <c r="M221" i="24"/>
  <c r="I221" i="24"/>
  <c r="M220" i="24"/>
  <c r="I220" i="24"/>
  <c r="M205" i="24"/>
  <c r="M204" i="24" s="1"/>
  <c r="I205" i="24"/>
  <c r="I204" i="24" s="1"/>
  <c r="M198" i="24"/>
  <c r="I198" i="24"/>
  <c r="M197" i="24"/>
  <c r="I197" i="24"/>
  <c r="I196" i="24"/>
  <c r="I195" i="24" s="1"/>
  <c r="M194" i="24"/>
  <c r="I194" i="24"/>
  <c r="M190" i="24"/>
  <c r="M189" i="24" s="1"/>
  <c r="I190" i="24"/>
  <c r="I189" i="24" s="1"/>
  <c r="T189" i="24"/>
  <c r="S189" i="24"/>
  <c r="R189" i="24"/>
  <c r="P189" i="24"/>
  <c r="O189" i="24"/>
  <c r="N189" i="24"/>
  <c r="L189" i="24"/>
  <c r="L185" i="24" s="1"/>
  <c r="K189" i="24"/>
  <c r="K185" i="24" s="1"/>
  <c r="J189" i="24"/>
  <c r="H189" i="24"/>
  <c r="G189" i="24"/>
  <c r="F189" i="24"/>
  <c r="E189" i="24"/>
  <c r="I186" i="24"/>
  <c r="T186" i="24"/>
  <c r="S186" i="24"/>
  <c r="R186" i="24"/>
  <c r="Q186" i="24"/>
  <c r="P186" i="24"/>
  <c r="O186" i="24"/>
  <c r="L186" i="24"/>
  <c r="K186" i="24"/>
  <c r="H186" i="24"/>
  <c r="G186" i="24"/>
  <c r="F186" i="24"/>
  <c r="E186" i="24"/>
  <c r="M173" i="24"/>
  <c r="I173" i="24"/>
  <c r="T173" i="24"/>
  <c r="S173" i="24"/>
  <c r="R173" i="24"/>
  <c r="P173" i="24"/>
  <c r="O173" i="24"/>
  <c r="N173" i="24"/>
  <c r="L173" i="24"/>
  <c r="L167" i="24" s="1"/>
  <c r="K173" i="24"/>
  <c r="J173" i="24"/>
  <c r="H173" i="24"/>
  <c r="G173" i="24"/>
  <c r="G167" i="24" s="1"/>
  <c r="F173" i="24"/>
  <c r="E173" i="24"/>
  <c r="M170" i="24"/>
  <c r="I170" i="24"/>
  <c r="M169" i="24"/>
  <c r="I169" i="24"/>
  <c r="T168" i="24"/>
  <c r="T167" i="24" s="1"/>
  <c r="S168" i="24"/>
  <c r="S167" i="24" s="1"/>
  <c r="P168" i="24"/>
  <c r="P167" i="24" s="1"/>
  <c r="O168" i="24"/>
  <c r="O167" i="24" s="1"/>
  <c r="L168" i="24"/>
  <c r="K168" i="24"/>
  <c r="H168" i="24"/>
  <c r="G168" i="24"/>
  <c r="F168" i="24"/>
  <c r="F167" i="24" s="1"/>
  <c r="E168" i="24"/>
  <c r="E167" i="24" s="1"/>
  <c r="M166" i="24"/>
  <c r="I166" i="24"/>
  <c r="M161" i="24"/>
  <c r="M160" i="24" s="1"/>
  <c r="I161" i="24"/>
  <c r="I160" i="24" s="1"/>
  <c r="T160" i="24"/>
  <c r="S160" i="24"/>
  <c r="R160" i="24"/>
  <c r="P160" i="24"/>
  <c r="O160" i="24"/>
  <c r="L160" i="24"/>
  <c r="K160" i="24"/>
  <c r="J160" i="24"/>
  <c r="J20" i="24" s="1"/>
  <c r="H160" i="24"/>
  <c r="G160" i="24"/>
  <c r="F160" i="24"/>
  <c r="E160" i="24"/>
  <c r="T155" i="24"/>
  <c r="T154" i="24" s="1"/>
  <c r="S155" i="24"/>
  <c r="S154" i="24" s="1"/>
  <c r="R155" i="24"/>
  <c r="P155" i="24"/>
  <c r="O155" i="24"/>
  <c r="O154" i="24" s="1"/>
  <c r="N155" i="24"/>
  <c r="M155" i="24"/>
  <c r="L155" i="24"/>
  <c r="K155" i="24"/>
  <c r="J155" i="24"/>
  <c r="I155" i="24"/>
  <c r="H155" i="24"/>
  <c r="H154" i="24" s="1"/>
  <c r="G155" i="24"/>
  <c r="F155" i="24"/>
  <c r="E155" i="24"/>
  <c r="T149" i="24"/>
  <c r="T148" i="24" s="1"/>
  <c r="S149" i="24"/>
  <c r="S148" i="24" s="1"/>
  <c r="P149" i="24"/>
  <c r="P148" i="24" s="1"/>
  <c r="O149" i="24"/>
  <c r="O148" i="24" s="1"/>
  <c r="L149" i="24"/>
  <c r="L148" i="24" s="1"/>
  <c r="K149" i="24"/>
  <c r="K148" i="24" s="1"/>
  <c r="H149" i="24"/>
  <c r="H148" i="24" s="1"/>
  <c r="F149" i="24"/>
  <c r="F148" i="24" s="1"/>
  <c r="E149" i="24"/>
  <c r="E148" i="24" s="1"/>
  <c r="M43" i="24"/>
  <c r="I43" i="24"/>
  <c r="J149" i="24"/>
  <c r="J148" i="24" s="1"/>
  <c r="G149" i="24"/>
  <c r="G148" i="24" s="1"/>
  <c r="J168" i="24"/>
  <c r="I234" i="24"/>
  <c r="G234" i="24"/>
  <c r="G233" i="24" s="1"/>
  <c r="H302" i="24"/>
  <c r="H301" i="24" s="1"/>
  <c r="J234" i="24"/>
  <c r="J233" i="24" s="1"/>
  <c r="J186" i="24"/>
  <c r="J185" i="24" s="1"/>
  <c r="I149" i="24"/>
  <c r="I148" i="24" s="1"/>
  <c r="I168" i="24"/>
  <c r="I167" i="24" s="1"/>
  <c r="G302" i="24"/>
  <c r="M149" i="24"/>
  <c r="M148" i="24" s="1"/>
  <c r="N149" i="24"/>
  <c r="N148" i="24" s="1"/>
  <c r="N168" i="24"/>
  <c r="N167" i="24" s="1"/>
  <c r="M168" i="24"/>
  <c r="J302" i="24"/>
  <c r="J301" i="24" s="1"/>
  <c r="J339" i="24"/>
  <c r="J338" i="24" s="1"/>
  <c r="J18" i="24" s="1"/>
  <c r="N339" i="24"/>
  <c r="N338" i="24" s="1"/>
  <c r="N18" i="24" s="1"/>
  <c r="N302" i="24"/>
  <c r="N301" i="24"/>
  <c r="M234" i="24"/>
  <c r="N234" i="24"/>
  <c r="N233" i="24" s="1"/>
  <c r="M186" i="24"/>
  <c r="N186" i="24"/>
  <c r="N185" i="24" s="1"/>
  <c r="R149" i="24"/>
  <c r="R148" i="24" s="1"/>
  <c r="R168" i="24"/>
  <c r="R167" i="24" s="1"/>
  <c r="Q168" i="24"/>
  <c r="Y40" i="20"/>
  <c r="Y38" i="20"/>
  <c r="P246" i="20"/>
  <c r="R246" i="20"/>
  <c r="S246" i="20"/>
  <c r="T246" i="20"/>
  <c r="M245" i="20"/>
  <c r="M243" i="20"/>
  <c r="R240" i="20"/>
  <c r="S240" i="20"/>
  <c r="S25" i="20" s="1"/>
  <c r="T240" i="20"/>
  <c r="R209" i="20"/>
  <c r="S209" i="20"/>
  <c r="S208" i="20"/>
  <c r="T209" i="20"/>
  <c r="T208" i="20" s="1"/>
  <c r="Q187" i="20"/>
  <c r="Y187" i="20" s="1"/>
  <c r="R188" i="20"/>
  <c r="S188" i="20"/>
  <c r="S182" i="20" s="1"/>
  <c r="T188" i="20"/>
  <c r="S183" i="20"/>
  <c r="T183" i="20"/>
  <c r="Q159" i="20"/>
  <c r="Y159" i="20" s="1"/>
  <c r="Q160" i="20"/>
  <c r="Y160" i="20" s="1"/>
  <c r="Q161" i="20"/>
  <c r="Y161" i="20" s="1"/>
  <c r="Q162" i="20"/>
  <c r="Y162" i="20" s="1"/>
  <c r="Q180" i="20"/>
  <c r="Y163" i="20" s="1"/>
  <c r="Q179" i="20"/>
  <c r="Y164" i="20" s="1"/>
  <c r="Q158" i="20"/>
  <c r="Y158" i="20" s="1"/>
  <c r="Q166" i="20"/>
  <c r="Y166" i="20" s="1"/>
  <c r="Q167" i="20"/>
  <c r="Y167" i="20" s="1"/>
  <c r="Q165" i="20"/>
  <c r="Y165" i="20" s="1"/>
  <c r="M162" i="20"/>
  <c r="M163" i="20"/>
  <c r="M164" i="20"/>
  <c r="S132" i="20"/>
  <c r="T132" i="20"/>
  <c r="F132" i="20"/>
  <c r="O132" i="20"/>
  <c r="O131" i="20" s="1"/>
  <c r="P132" i="20"/>
  <c r="R136" i="20"/>
  <c r="S136" i="20"/>
  <c r="T136" i="20"/>
  <c r="T131" i="20" s="1"/>
  <c r="S79" i="20"/>
  <c r="T79" i="20"/>
  <c r="Q33" i="20"/>
  <c r="Y33" i="20" s="1"/>
  <c r="Q32" i="20"/>
  <c r="Y32" i="20" s="1"/>
  <c r="F183" i="20"/>
  <c r="G183" i="20"/>
  <c r="H183" i="20"/>
  <c r="O183" i="20"/>
  <c r="O182" i="20" s="1"/>
  <c r="P183" i="20"/>
  <c r="E183" i="20"/>
  <c r="F188" i="20"/>
  <c r="G188" i="20"/>
  <c r="G182" i="20" s="1"/>
  <c r="H188" i="20"/>
  <c r="O188" i="20"/>
  <c r="P188" i="20"/>
  <c r="E188" i="20"/>
  <c r="E182" i="20" s="1"/>
  <c r="F246" i="20"/>
  <c r="G246" i="20"/>
  <c r="H246" i="20"/>
  <c r="N246" i="20"/>
  <c r="O246" i="20"/>
  <c r="E246" i="20"/>
  <c r="H209" i="20"/>
  <c r="O209" i="20"/>
  <c r="O208" i="20" s="1"/>
  <c r="P209" i="20"/>
  <c r="P208" i="20" s="1"/>
  <c r="F209" i="20"/>
  <c r="F208" i="20" s="1"/>
  <c r="E209" i="20"/>
  <c r="E208" i="20" s="1"/>
  <c r="F79" i="20"/>
  <c r="F78" i="20" s="1"/>
  <c r="G79" i="20"/>
  <c r="H79" i="20"/>
  <c r="O79" i="20"/>
  <c r="P79" i="20"/>
  <c r="P25" i="20" s="1"/>
  <c r="E79" i="20"/>
  <c r="G437" i="20"/>
  <c r="I437" i="20" s="1"/>
  <c r="J437" i="20" s="1"/>
  <c r="N437" i="20" s="1"/>
  <c r="F240" i="20"/>
  <c r="F239" i="20" s="1"/>
  <c r="G240" i="20"/>
  <c r="H240" i="20"/>
  <c r="O240" i="20"/>
  <c r="P240" i="20"/>
  <c r="E240" i="20"/>
  <c r="E239" i="20" s="1"/>
  <c r="G209" i="20"/>
  <c r="F584" i="20"/>
  <c r="O584" i="20"/>
  <c r="O583" i="20" s="1"/>
  <c r="P584" i="20"/>
  <c r="P583" i="20" s="1"/>
  <c r="E584" i="20"/>
  <c r="F572" i="20"/>
  <c r="G572" i="20"/>
  <c r="G571" i="20" s="1"/>
  <c r="H572" i="20"/>
  <c r="M572" i="20"/>
  <c r="N572" i="20"/>
  <c r="O572" i="20"/>
  <c r="O571" i="20" s="1"/>
  <c r="E572" i="20"/>
  <c r="F537" i="20"/>
  <c r="G537" i="20"/>
  <c r="H537" i="20"/>
  <c r="H536" i="20" s="1"/>
  <c r="O537" i="20"/>
  <c r="P537" i="20"/>
  <c r="E537" i="20"/>
  <c r="M584" i="20"/>
  <c r="H584" i="20"/>
  <c r="N563" i="20"/>
  <c r="M563" i="20"/>
  <c r="E563" i="20"/>
  <c r="E559" i="20" s="1"/>
  <c r="E558" i="20" s="1"/>
  <c r="N584" i="20"/>
  <c r="N541" i="20"/>
  <c r="N542" i="20"/>
  <c r="N543" i="20"/>
  <c r="M543" i="20" s="1"/>
  <c r="N544" i="20"/>
  <c r="M544" i="20" s="1"/>
  <c r="M494" i="20"/>
  <c r="M508" i="20"/>
  <c r="M510" i="20"/>
  <c r="M535" i="20"/>
  <c r="M538" i="20"/>
  <c r="M539" i="20"/>
  <c r="M516" i="20"/>
  <c r="M578" i="20"/>
  <c r="M576" i="20" s="1"/>
  <c r="M487" i="20"/>
  <c r="M512" i="20"/>
  <c r="M515" i="20"/>
  <c r="M456" i="20"/>
  <c r="M457" i="20"/>
  <c r="M458" i="20"/>
  <c r="M459" i="20"/>
  <c r="N430" i="20"/>
  <c r="H434" i="20"/>
  <c r="J434" i="20" s="1"/>
  <c r="N440" i="20"/>
  <c r="R440" i="20"/>
  <c r="Y440" i="20" s="1"/>
  <c r="F402" i="20"/>
  <c r="G402" i="20"/>
  <c r="H402" i="20"/>
  <c r="E402" i="20"/>
  <c r="E401" i="20" s="1"/>
  <c r="F390" i="20"/>
  <c r="F386" i="20" s="1"/>
  <c r="G390" i="20"/>
  <c r="G386" i="20" s="1"/>
  <c r="H390" i="20"/>
  <c r="H386" i="20" s="1"/>
  <c r="O390" i="20"/>
  <c r="O386" i="20" s="1"/>
  <c r="E390" i="20"/>
  <c r="E386" i="20" s="1"/>
  <c r="F331" i="20"/>
  <c r="G331" i="20"/>
  <c r="G323" i="20" s="1"/>
  <c r="H331" i="20"/>
  <c r="N331" i="20"/>
  <c r="O331" i="20"/>
  <c r="E331" i="20"/>
  <c r="M333" i="20"/>
  <c r="M334" i="20"/>
  <c r="M335" i="20"/>
  <c r="M336" i="20"/>
  <c r="M355" i="20"/>
  <c r="M356" i="20"/>
  <c r="M359" i="20"/>
  <c r="M369" i="20"/>
  <c r="M370" i="20"/>
  <c r="M371" i="20"/>
  <c r="M372" i="20"/>
  <c r="M373" i="20"/>
  <c r="M380" i="20"/>
  <c r="M387" i="20"/>
  <c r="M388" i="20"/>
  <c r="M389" i="20"/>
  <c r="M391" i="20"/>
  <c r="M393" i="20"/>
  <c r="M395" i="20"/>
  <c r="M397" i="20"/>
  <c r="M398" i="20"/>
  <c r="M400" i="20"/>
  <c r="M403" i="20"/>
  <c r="M404" i="20"/>
  <c r="M422" i="20"/>
  <c r="M425" i="20"/>
  <c r="M426" i="20"/>
  <c r="M445" i="20"/>
  <c r="M448" i="20"/>
  <c r="M449" i="20"/>
  <c r="M450" i="20"/>
  <c r="M451" i="20"/>
  <c r="M452" i="20"/>
  <c r="M592" i="20"/>
  <c r="M593" i="20"/>
  <c r="M594" i="20"/>
  <c r="M595" i="20"/>
  <c r="M596" i="20"/>
  <c r="M597" i="20"/>
  <c r="M598" i="20"/>
  <c r="M599" i="20"/>
  <c r="M600" i="20"/>
  <c r="M601" i="20"/>
  <c r="M602" i="20"/>
  <c r="F279" i="20"/>
  <c r="F278" i="20" s="1"/>
  <c r="G279" i="20"/>
  <c r="H279" i="20"/>
  <c r="O279" i="20"/>
  <c r="O278" i="20" s="1"/>
  <c r="P279" i="20"/>
  <c r="P278" i="20" s="1"/>
  <c r="E279" i="20"/>
  <c r="N283" i="20"/>
  <c r="F260" i="20"/>
  <c r="F256" i="20" s="1"/>
  <c r="G260" i="20"/>
  <c r="G256" i="20" s="1"/>
  <c r="H260" i="20"/>
  <c r="H256" i="20" s="1"/>
  <c r="N260" i="20"/>
  <c r="N256" i="20" s="1"/>
  <c r="O260" i="20"/>
  <c r="O256" i="20" s="1"/>
  <c r="P260" i="20"/>
  <c r="P256" i="20" s="1"/>
  <c r="E260" i="20"/>
  <c r="E256" i="20" s="1"/>
  <c r="N240" i="20"/>
  <c r="M165" i="20"/>
  <c r="M166" i="20"/>
  <c r="M167" i="20"/>
  <c r="M175" i="20"/>
  <c r="M176" i="20"/>
  <c r="M177" i="20"/>
  <c r="M178" i="20"/>
  <c r="M181" i="20"/>
  <c r="M184" i="20"/>
  <c r="M185" i="20"/>
  <c r="M215" i="20"/>
  <c r="M241" i="20"/>
  <c r="M242" i="20"/>
  <c r="M247" i="20"/>
  <c r="M246" i="20" s="1"/>
  <c r="M255" i="20"/>
  <c r="M257" i="20"/>
  <c r="M258" i="20"/>
  <c r="M259" i="20"/>
  <c r="M261" i="20"/>
  <c r="M260" i="20" s="1"/>
  <c r="M256" i="20" s="1"/>
  <c r="F136" i="20"/>
  <c r="F131" i="20" s="1"/>
  <c r="G136" i="20"/>
  <c r="H136" i="20"/>
  <c r="N136" i="20"/>
  <c r="O136" i="20"/>
  <c r="P136" i="20"/>
  <c r="P131" i="20" s="1"/>
  <c r="E136" i="20"/>
  <c r="G135" i="20"/>
  <c r="G132" i="20" s="1"/>
  <c r="F88" i="20"/>
  <c r="F26" i="20" s="1"/>
  <c r="G88" i="20"/>
  <c r="H88" i="20"/>
  <c r="O88" i="20"/>
  <c r="O78" i="20" s="1"/>
  <c r="P88" i="20"/>
  <c r="E88" i="20"/>
  <c r="N84" i="20"/>
  <c r="M36" i="20"/>
  <c r="M37" i="20"/>
  <c r="M39" i="20"/>
  <c r="M40" i="20"/>
  <c r="M41" i="20"/>
  <c r="M90" i="20"/>
  <c r="M91" i="20"/>
  <c r="M92" i="20"/>
  <c r="M137" i="20"/>
  <c r="M136" i="20" s="1"/>
  <c r="M157" i="20"/>
  <c r="M158" i="20"/>
  <c r="M159" i="20"/>
  <c r="M161" i="20"/>
  <c r="M171" i="20"/>
  <c r="M172" i="20"/>
  <c r="M170" i="20"/>
  <c r="M173" i="20"/>
  <c r="M174" i="20"/>
  <c r="N33" i="20"/>
  <c r="Q87" i="20"/>
  <c r="Y87" i="20" s="1"/>
  <c r="Q85" i="20"/>
  <c r="Y85" i="20" s="1"/>
  <c r="N32" i="20"/>
  <c r="M32" i="20" s="1"/>
  <c r="M29" i="20" s="1"/>
  <c r="B14" i="21"/>
  <c r="B11" i="12"/>
  <c r="C11" i="12"/>
  <c r="D11" i="12" s="1"/>
  <c r="E11" i="12" s="1"/>
  <c r="F11" i="12" s="1"/>
  <c r="G11" i="12" s="1"/>
  <c r="H11" i="12" s="1"/>
  <c r="I11" i="12" s="1"/>
  <c r="J11" i="12" s="1"/>
  <c r="K11" i="12" s="1"/>
  <c r="L11" i="12" s="1"/>
  <c r="M11" i="12" s="1"/>
  <c r="N11" i="12" s="1"/>
  <c r="O11" i="12" s="1"/>
  <c r="P11" i="12" s="1"/>
  <c r="Q11" i="12" s="1"/>
  <c r="B14" i="11"/>
  <c r="C14" i="11" s="1"/>
  <c r="D14" i="11" s="1"/>
  <c r="E14" i="11" s="1"/>
  <c r="F14" i="11" s="1"/>
  <c r="G14" i="11" s="1"/>
  <c r="H14" i="11" s="1"/>
  <c r="I14" i="11" s="1"/>
  <c r="J14" i="11" s="1"/>
  <c r="K14" i="11" s="1"/>
  <c r="L14" i="11" s="1"/>
  <c r="M14" i="11" s="1"/>
  <c r="N14" i="11" s="1"/>
  <c r="O14" i="11" s="1"/>
  <c r="P14" i="11" s="1"/>
  <c r="Q14" i="11" s="1"/>
  <c r="R14" i="11" s="1"/>
  <c r="S14" i="11" s="1"/>
  <c r="T14" i="11" s="1"/>
  <c r="U14" i="11" s="1"/>
  <c r="V14" i="11" s="1"/>
  <c r="W14" i="11" s="1"/>
  <c r="B14" i="10"/>
  <c r="C14" i="10" s="1"/>
  <c r="D14" i="10" s="1"/>
  <c r="E14" i="10" s="1"/>
  <c r="F14" i="10" s="1"/>
  <c r="G14" i="10" s="1"/>
  <c r="H14" i="10" s="1"/>
  <c r="I14" i="10" s="1"/>
  <c r="J14" i="10" s="1"/>
  <c r="K14" i="10" s="1"/>
  <c r="L14" i="10" s="1"/>
  <c r="M14" i="10" s="1"/>
  <c r="N14" i="10" s="1"/>
  <c r="O14" i="10" s="1"/>
  <c r="P14" i="10" s="1"/>
  <c r="Q14" i="10" s="1"/>
  <c r="R14" i="10" s="1"/>
  <c r="S14" i="10" s="1"/>
  <c r="T14" i="10" s="1"/>
  <c r="U14" i="10" s="1"/>
  <c r="V14" i="10" s="1"/>
  <c r="W14" i="10" s="1"/>
  <c r="X14" i="10" s="1"/>
  <c r="Y14" i="10" s="1"/>
  <c r="AK14" i="9"/>
  <c r="AL14" i="9" s="1"/>
  <c r="AM14" i="9" s="1"/>
  <c r="AN14" i="9" s="1"/>
  <c r="AO14" i="9" s="1"/>
  <c r="AP14" i="9" s="1"/>
  <c r="AQ14" i="9" s="1"/>
  <c r="AR14" i="9" s="1"/>
  <c r="B14" i="9"/>
  <c r="C14" i="9" s="1"/>
  <c r="D14" i="9" s="1"/>
  <c r="E14" i="9" s="1"/>
  <c r="F14" i="9" s="1"/>
  <c r="G14" i="9" s="1"/>
  <c r="H14" i="9" s="1"/>
  <c r="I14" i="9" s="1"/>
  <c r="J14" i="9" s="1"/>
  <c r="K14" i="9" s="1"/>
  <c r="L14" i="9" s="1"/>
  <c r="M14" i="9" s="1"/>
  <c r="N14" i="9" s="1"/>
  <c r="O14" i="9" s="1"/>
  <c r="P14" i="9" s="1"/>
  <c r="Q14" i="9" s="1"/>
  <c r="R14" i="9" s="1"/>
  <c r="S14" i="9" s="1"/>
  <c r="T14" i="9" s="1"/>
  <c r="U14" i="9" s="1"/>
  <c r="V14" i="9" s="1"/>
  <c r="W14" i="9" s="1"/>
  <c r="X14" i="9" s="1"/>
  <c r="Y14" i="9" s="1"/>
  <c r="Z14" i="9" s="1"/>
  <c r="AA14" i="9" s="1"/>
  <c r="AB14" i="9" s="1"/>
  <c r="AC14" i="9" s="1"/>
  <c r="AD14" i="9" s="1"/>
  <c r="AE14" i="9" s="1"/>
  <c r="AF14" i="9" s="1"/>
  <c r="AG14" i="9" s="1"/>
  <c r="AH14" i="9" s="1"/>
  <c r="AI14" i="9" s="1"/>
  <c r="B14" i="8"/>
  <c r="M14" i="8"/>
  <c r="N14" i="8" s="1"/>
  <c r="AK11" i="7"/>
  <c r="AL11" i="7" s="1"/>
  <c r="AM11" i="7" s="1"/>
  <c r="AN11" i="7" s="1"/>
  <c r="AO11" i="7" s="1"/>
  <c r="AP11" i="7" s="1"/>
  <c r="AQ11" i="7" s="1"/>
  <c r="AR11" i="7" s="1"/>
  <c r="AS11" i="7" s="1"/>
  <c r="AT11" i="7" s="1"/>
  <c r="B11" i="7"/>
  <c r="C11" i="7" s="1"/>
  <c r="D11" i="7" s="1"/>
  <c r="E11" i="7" s="1"/>
  <c r="F11" i="7" s="1"/>
  <c r="G11" i="7" s="1"/>
  <c r="H11" i="7" s="1"/>
  <c r="I11" i="7" s="1"/>
  <c r="J11" i="7" s="1"/>
  <c r="K11" i="7" s="1"/>
  <c r="L11" i="7" s="1"/>
  <c r="M11" i="7" s="1"/>
  <c r="N11" i="7" s="1"/>
  <c r="O11" i="7" s="1"/>
  <c r="P11" i="7" s="1"/>
  <c r="Q11" i="7" s="1"/>
  <c r="R11" i="7" s="1"/>
  <c r="M388" i="25"/>
  <c r="T136" i="24"/>
  <c r="Q142" i="24"/>
  <c r="Q140" i="24" s="1"/>
  <c r="H17" i="25"/>
  <c r="F17" i="25"/>
  <c r="Q18" i="28"/>
  <c r="Q17" i="28" s="1"/>
  <c r="Q15" i="28" s="1"/>
  <c r="Q14" i="28" s="1"/>
  <c r="AK45" i="28"/>
  <c r="AE44" i="28"/>
  <c r="AE43" i="28"/>
  <c r="AE42" i="28" s="1"/>
  <c r="AE41" i="28" s="1"/>
  <c r="AE39" i="28" s="1"/>
  <c r="L45" i="28"/>
  <c r="L44" i="28" s="1"/>
  <c r="L43" i="28" s="1"/>
  <c r="L42" i="28" s="1"/>
  <c r="L41" i="28" s="1"/>
  <c r="L39" i="28" s="1"/>
  <c r="J45" i="28"/>
  <c r="J44" i="28" s="1"/>
  <c r="J43" i="28" s="1"/>
  <c r="J42" i="28" s="1"/>
  <c r="J41" i="28" s="1"/>
  <c r="J39" i="28" s="1"/>
  <c r="AJ45" i="28"/>
  <c r="AJ44" i="28" s="1"/>
  <c r="AJ43" i="28" s="1"/>
  <c r="AJ42" i="28" s="1"/>
  <c r="AJ41" i="28" s="1"/>
  <c r="AJ39" i="28" s="1"/>
  <c r="AK44" i="28"/>
  <c r="AK43" i="28" s="1"/>
  <c r="AK42" i="28" s="1"/>
  <c r="AK41" i="28" s="1"/>
  <c r="AK39" i="28" s="1"/>
  <c r="Q33" i="25"/>
  <c r="Q32" i="25" s="1"/>
  <c r="O388" i="25"/>
  <c r="K388" i="25"/>
  <c r="N160" i="24"/>
  <c r="N154" i="24" s="1"/>
  <c r="Q344" i="24"/>
  <c r="T344" i="24"/>
  <c r="AC26" i="28"/>
  <c r="AI26" i="28" s="1"/>
  <c r="AI25" i="28" s="1"/>
  <c r="F16" i="25"/>
  <c r="L388" i="25"/>
  <c r="I64" i="25"/>
  <c r="I63" i="25" s="1"/>
  <c r="I37" i="25" s="1"/>
  <c r="N388" i="25"/>
  <c r="I37" i="1" s="1"/>
  <c r="Q37" i="25"/>
  <c r="N168" i="25"/>
  <c r="N167" i="25"/>
  <c r="N37" i="25" s="1"/>
  <c r="R17" i="25"/>
  <c r="S21" i="25"/>
  <c r="S20" i="25" s="1"/>
  <c r="S16" i="25" s="1"/>
  <c r="L17" i="25"/>
  <c r="J37" i="25"/>
  <c r="E36" i="1" s="1"/>
  <c r="F36" i="1" s="1"/>
  <c r="O37" i="25"/>
  <c r="Q25" i="25"/>
  <c r="Q24" i="25" s="1"/>
  <c r="Q23" i="25" s="1"/>
  <c r="J388" i="25"/>
  <c r="E37" i="1" s="1"/>
  <c r="F37" i="1" s="1"/>
  <c r="T16" i="25"/>
  <c r="W13" i="26"/>
  <c r="W60" i="26"/>
  <c r="T309" i="24"/>
  <c r="K309" i="24"/>
  <c r="I302" i="24"/>
  <c r="I301" i="24" s="1"/>
  <c r="O301" i="24"/>
  <c r="Q196" i="24"/>
  <c r="Q195" i="24" s="1"/>
  <c r="O195" i="24"/>
  <c r="R185" i="24"/>
  <c r="P195" i="24"/>
  <c r="S195" i="24"/>
  <c r="G185" i="24"/>
  <c r="K23" i="24"/>
  <c r="K19" i="24"/>
  <c r="P301" i="24"/>
  <c r="T283" i="24"/>
  <c r="E185" i="24"/>
  <c r="I339" i="24"/>
  <c r="I338" i="24" s="1"/>
  <c r="I18" i="24" s="1"/>
  <c r="G23" i="24"/>
  <c r="P309" i="24"/>
  <c r="G154" i="24"/>
  <c r="T185" i="24"/>
  <c r="F23" i="24"/>
  <c r="F22" i="24" s="1"/>
  <c r="I314" i="24"/>
  <c r="R283" i="24"/>
  <c r="N283" i="24"/>
  <c r="E18" i="25"/>
  <c r="E20" i="25"/>
  <c r="H37" i="25"/>
  <c r="H18" i="25" s="1"/>
  <c r="F18" i="25"/>
  <c r="G37" i="25"/>
  <c r="L37" i="25"/>
  <c r="L18" i="25" s="1"/>
  <c r="R37" i="25"/>
  <c r="M36" i="1" s="1"/>
  <c r="K37" i="25"/>
  <c r="P37" i="25"/>
  <c r="M37" i="25"/>
  <c r="I390" i="25"/>
  <c r="I389" i="25" s="1"/>
  <c r="Q17" i="25"/>
  <c r="N20" i="25"/>
  <c r="I34" i="1" s="1"/>
  <c r="J20" i="25"/>
  <c r="E34" i="1" s="1"/>
  <c r="J18" i="25"/>
  <c r="M34" i="1"/>
  <c r="N34" i="1" s="1"/>
  <c r="O20" i="25"/>
  <c r="O18" i="25"/>
  <c r="L20" i="25"/>
  <c r="P20" i="25"/>
  <c r="N438" i="20"/>
  <c r="M438" i="20" s="1"/>
  <c r="H132" i="20"/>
  <c r="H131" i="20" s="1"/>
  <c r="N219" i="24"/>
  <c r="O16" i="25"/>
  <c r="H16" i="25"/>
  <c r="M365" i="20"/>
  <c r="E323" i="20"/>
  <c r="N583" i="20"/>
  <c r="F571" i="20"/>
  <c r="Q240" i="20"/>
  <c r="Y240" i="20" s="1"/>
  <c r="G536" i="20"/>
  <c r="E278" i="20"/>
  <c r="F323" i="20"/>
  <c r="N135" i="20"/>
  <c r="R135" i="20" s="1"/>
  <c r="N571" i="20"/>
  <c r="T278" i="20"/>
  <c r="S353" i="20"/>
  <c r="E353" i="20"/>
  <c r="Q188" i="20"/>
  <c r="Y188" i="20" s="1"/>
  <c r="T182" i="20"/>
  <c r="N358" i="20"/>
  <c r="G401" i="20"/>
  <c r="Q331" i="20"/>
  <c r="Y331" i="20" s="1"/>
  <c r="N429" i="20"/>
  <c r="M429" i="20" s="1"/>
  <c r="N427" i="20"/>
  <c r="M427" i="20"/>
  <c r="T423" i="20"/>
  <c r="N432" i="20"/>
  <c r="N441" i="20"/>
  <c r="M441" i="20" s="1"/>
  <c r="Q209" i="20"/>
  <c r="Y209" i="20" s="1"/>
  <c r="E583" i="20"/>
  <c r="O536" i="20"/>
  <c r="K22" i="24"/>
  <c r="R154" i="24"/>
  <c r="Q185" i="24"/>
  <c r="L233" i="24"/>
  <c r="K283" i="24"/>
  <c r="P344" i="24"/>
  <c r="H344" i="24"/>
  <c r="I309" i="24"/>
  <c r="J167" i="24"/>
  <c r="F154" i="24"/>
  <c r="L154" i="24"/>
  <c r="F233" i="24"/>
  <c r="M233" i="24"/>
  <c r="T301" i="24"/>
  <c r="E344" i="24"/>
  <c r="S344" i="24"/>
  <c r="O344" i="24"/>
  <c r="M344" i="24"/>
  <c r="K344" i="24"/>
  <c r="I344" i="24"/>
  <c r="G344" i="24"/>
  <c r="N87" i="20"/>
  <c r="M87" i="20" s="1"/>
  <c r="Y584" i="20"/>
  <c r="N212" i="20"/>
  <c r="M212" i="20" s="1"/>
  <c r="M209" i="20" s="1"/>
  <c r="N545" i="20"/>
  <c r="M545" i="20" s="1"/>
  <c r="Y37" i="20"/>
  <c r="Q35" i="20"/>
  <c r="Y35" i="20" s="1"/>
  <c r="N328" i="20"/>
  <c r="T536" i="20"/>
  <c r="E131" i="20"/>
  <c r="H278" i="20"/>
  <c r="F583" i="20"/>
  <c r="R239" i="20"/>
  <c r="P323" i="20"/>
  <c r="R323" i="20"/>
  <c r="H353" i="20"/>
  <c r="O353" i="20"/>
  <c r="G353" i="20"/>
  <c r="T401" i="20"/>
  <c r="R401" i="20"/>
  <c r="E536" i="20"/>
  <c r="I233" i="24"/>
  <c r="Y139" i="20"/>
  <c r="Y575" i="20"/>
  <c r="Q572" i="20"/>
  <c r="H401" i="20"/>
  <c r="P239" i="20"/>
  <c r="E78" i="20"/>
  <c r="G78" i="20"/>
  <c r="G239" i="20"/>
  <c r="F182" i="20"/>
  <c r="S78" i="20"/>
  <c r="S131" i="20"/>
  <c r="R20" i="24"/>
  <c r="E22" i="24"/>
  <c r="N195" i="24"/>
  <c r="G22" i="24"/>
  <c r="K301" i="24"/>
  <c r="N85" i="20"/>
  <c r="M85" i="20" s="1"/>
  <c r="N433" i="20"/>
  <c r="H424" i="20"/>
  <c r="G434" i="20"/>
  <c r="G424" i="20" s="1"/>
  <c r="H182" i="20"/>
  <c r="N405" i="20"/>
  <c r="M405" i="20" s="1"/>
  <c r="M402" i="20" s="1"/>
  <c r="N282" i="20"/>
  <c r="R282" i="20" s="1"/>
  <c r="O239" i="20"/>
  <c r="H78" i="20"/>
  <c r="H239" i="20"/>
  <c r="P182" i="20"/>
  <c r="E424" i="20"/>
  <c r="E423" i="20" s="1"/>
  <c r="N156" i="20"/>
  <c r="N151" i="20" s="1"/>
  <c r="N219" i="20"/>
  <c r="N82" i="20"/>
  <c r="M82" i="20" s="1"/>
  <c r="N83" i="20"/>
  <c r="N186" i="20"/>
  <c r="R186" i="20" s="1"/>
  <c r="N439" i="20"/>
  <c r="M439" i="20" s="1"/>
  <c r="M430" i="20"/>
  <c r="R430" i="20"/>
  <c r="Q430" i="20" s="1"/>
  <c r="Y430" i="20" s="1"/>
  <c r="N540" i="20"/>
  <c r="R540" i="20" s="1"/>
  <c r="N431" i="20"/>
  <c r="M431" i="20" s="1"/>
  <c r="P423" i="20"/>
  <c r="R284" i="20"/>
  <c r="R84" i="20"/>
  <c r="M84" i="20"/>
  <c r="I45" i="28"/>
  <c r="I44" i="28"/>
  <c r="I43" i="28" s="1"/>
  <c r="I42" i="28" s="1"/>
  <c r="I41" i="28" s="1"/>
  <c r="I39" i="28" s="1"/>
  <c r="E388" i="25"/>
  <c r="E16" i="25"/>
  <c r="J23" i="28"/>
  <c r="J22" i="28"/>
  <c r="AJ30" i="28"/>
  <c r="AG30" i="28"/>
  <c r="S19" i="28"/>
  <c r="O19" i="28" s="1"/>
  <c r="O18" i="28" s="1"/>
  <c r="T18" i="28"/>
  <c r="Y19" i="28"/>
  <c r="Y18" i="28"/>
  <c r="Y17" i="28" s="1"/>
  <c r="Y15" i="28" s="1"/>
  <c r="Y14" i="28" s="1"/>
  <c r="Z18" i="28"/>
  <c r="AJ19" i="28"/>
  <c r="AJ18" i="28" s="1"/>
  <c r="AL18" i="28"/>
  <c r="R21" i="28"/>
  <c r="R17" i="28" s="1"/>
  <c r="R15" i="28" s="1"/>
  <c r="R14" i="28" s="1"/>
  <c r="T21" i="28"/>
  <c r="AC24" i="28"/>
  <c r="AC23" i="28" s="1"/>
  <c r="AG24" i="28"/>
  <c r="AG23" i="28" s="1"/>
  <c r="AJ23" i="28"/>
  <c r="H21" i="28"/>
  <c r="AC29" i="28"/>
  <c r="AE31" i="28"/>
  <c r="M29" i="28"/>
  <c r="J18" i="28"/>
  <c r="I19" i="28"/>
  <c r="W18" i="28"/>
  <c r="V19" i="28"/>
  <c r="AH19" i="28"/>
  <c r="AG19" i="28" s="1"/>
  <c r="AG18" i="28" s="1"/>
  <c r="AI18" i="28"/>
  <c r="L18" i="28"/>
  <c r="H20" i="28"/>
  <c r="U21" i="28"/>
  <c r="W21" i="28"/>
  <c r="AL29" i="28"/>
  <c r="AC25" i="28"/>
  <c r="S18" i="28"/>
  <c r="AB18" i="28"/>
  <c r="AA19" i="28"/>
  <c r="AD20" i="28"/>
  <c r="AD18" i="28" s="1"/>
  <c r="AE18" i="28"/>
  <c r="AA28" i="28"/>
  <c r="AA27" i="28" s="1"/>
  <c r="AH28" i="28"/>
  <c r="AH27" i="28" s="1"/>
  <c r="AB27" i="28"/>
  <c r="M24" i="28"/>
  <c r="M23" i="28"/>
  <c r="M22" i="28" s="1"/>
  <c r="M21" i="28" s="1"/>
  <c r="M17" i="28" s="1"/>
  <c r="M15" i="28" s="1"/>
  <c r="M14" i="28" s="1"/>
  <c r="AJ28" i="28"/>
  <c r="AJ27" i="28" s="1"/>
  <c r="AD27" i="28"/>
  <c r="AE29" i="28"/>
  <c r="AE22" i="28" s="1"/>
  <c r="AE21" i="28" s="1"/>
  <c r="AE17" i="28" s="1"/>
  <c r="AE15" i="28" s="1"/>
  <c r="AE14" i="28" s="1"/>
  <c r="AD30" i="28"/>
  <c r="H19" i="28"/>
  <c r="H18" i="28" s="1"/>
  <c r="H17" i="28" s="1"/>
  <c r="H15" i="28" s="1"/>
  <c r="H14" i="28" s="1"/>
  <c r="I18" i="28"/>
  <c r="S21" i="28"/>
  <c r="V21" i="28"/>
  <c r="Z21" i="28"/>
  <c r="Z17" i="28" s="1"/>
  <c r="Z15" i="28"/>
  <c r="Z14" i="28" s="1"/>
  <c r="AI29" i="28"/>
  <c r="J21" i="28"/>
  <c r="J17" i="28" s="1"/>
  <c r="J15" i="28" s="1"/>
  <c r="AE26" i="28"/>
  <c r="N26" i="28"/>
  <c r="N25" i="28" s="1"/>
  <c r="R432" i="20"/>
  <c r="Q432" i="20" s="1"/>
  <c r="M432" i="20"/>
  <c r="M328" i="20"/>
  <c r="N209" i="20"/>
  <c r="T17" i="28"/>
  <c r="T15" i="28" s="1"/>
  <c r="T14" i="28" s="1"/>
  <c r="Y572" i="20"/>
  <c r="N214" i="20"/>
  <c r="M219" i="20"/>
  <c r="M214" i="20" s="1"/>
  <c r="M282" i="20"/>
  <c r="N402" i="20"/>
  <c r="N401" i="20" s="1"/>
  <c r="R433" i="20"/>
  <c r="Q433" i="20" s="1"/>
  <c r="Y433" i="20" s="1"/>
  <c r="M433" i="20"/>
  <c r="M83" i="20"/>
  <c r="R83" i="20"/>
  <c r="Q83" i="20" s="1"/>
  <c r="R82" i="20"/>
  <c r="Q82" i="20" s="1"/>
  <c r="Y82" i="20" s="1"/>
  <c r="W17" i="28"/>
  <c r="W15" i="28" s="1"/>
  <c r="W14" i="28" s="1"/>
  <c r="Q84" i="20"/>
  <c r="Y84" i="20" s="1"/>
  <c r="N24" i="28"/>
  <c r="N23" i="28" s="1"/>
  <c r="N22" i="28" s="1"/>
  <c r="N21" i="28" s="1"/>
  <c r="N17" i="28" s="1"/>
  <c r="N15" i="28" s="1"/>
  <c r="N14" i="28" s="1"/>
  <c r="V18" i="28"/>
  <c r="V17" i="28" s="1"/>
  <c r="V15" i="28" s="1"/>
  <c r="V14" i="28" s="1"/>
  <c r="U19" i="28"/>
  <c r="U18" i="28" s="1"/>
  <c r="AK31" i="28"/>
  <c r="AK29" i="28" s="1"/>
  <c r="AD31" i="28"/>
  <c r="AA31" i="28" s="1"/>
  <c r="AK26" i="28"/>
  <c r="AK25" i="28" s="1"/>
  <c r="AK22" i="28" s="1"/>
  <c r="AK21" i="28" s="1"/>
  <c r="AK17" i="28" s="1"/>
  <c r="AK15" i="28" s="1"/>
  <c r="AK14" i="28" s="1"/>
  <c r="AE25" i="28"/>
  <c r="AG28" i="28"/>
  <c r="AG27" i="28" s="1"/>
  <c r="AA20" i="28"/>
  <c r="AA18" i="28" s="1"/>
  <c r="S17" i="28"/>
  <c r="S15" i="28" s="1"/>
  <c r="AF26" i="28"/>
  <c r="AD26" i="28" s="1"/>
  <c r="AA30" i="28"/>
  <c r="AD29" i="28"/>
  <c r="AF25" i="28"/>
  <c r="AF22" i="28" s="1"/>
  <c r="AF21" i="28" s="1"/>
  <c r="AF17" i="28" s="1"/>
  <c r="AF15" i="28" s="1"/>
  <c r="E199" i="26"/>
  <c r="E197" i="26" s="1"/>
  <c r="E196" i="26" s="1"/>
  <c r="J12" i="26"/>
  <c r="E29" i="1" s="1"/>
  <c r="F29" i="1" s="1"/>
  <c r="H12" i="26"/>
  <c r="H11" i="26" s="1"/>
  <c r="M12" i="26"/>
  <c r="K12" i="26"/>
  <c r="K11" i="26" s="1"/>
  <c r="O12" i="26"/>
  <c r="O11" i="26" s="1"/>
  <c r="F12" i="26"/>
  <c r="R12" i="26"/>
  <c r="M29" i="1" s="1"/>
  <c r="M199" i="26"/>
  <c r="M197" i="26" s="1"/>
  <c r="M196" i="26" s="1"/>
  <c r="M11" i="26" s="1"/>
  <c r="N12" i="26"/>
  <c r="I199" i="26"/>
  <c r="I197" i="26"/>
  <c r="I196" i="26" s="1"/>
  <c r="Q199" i="26"/>
  <c r="Q197" i="26"/>
  <c r="Q196" i="26" s="1"/>
  <c r="T208" i="26"/>
  <c r="T199" i="26"/>
  <c r="T197" i="26" s="1"/>
  <c r="L208" i="26"/>
  <c r="L199" i="26" s="1"/>
  <c r="L197" i="26" s="1"/>
  <c r="R542" i="20"/>
  <c r="Q542" i="20" s="1"/>
  <c r="Y542" i="20" s="1"/>
  <c r="M542" i="20"/>
  <c r="I219" i="24"/>
  <c r="R19" i="24"/>
  <c r="R22" i="24"/>
  <c r="N435" i="20"/>
  <c r="M435" i="20" s="1"/>
  <c r="G20" i="25"/>
  <c r="G18" i="25"/>
  <c r="K18" i="25"/>
  <c r="K20" i="25"/>
  <c r="K16" i="25" s="1"/>
  <c r="G17" i="25"/>
  <c r="G388" i="25"/>
  <c r="I36" i="1"/>
  <c r="J36" i="1" s="1"/>
  <c r="N18" i="25"/>
  <c r="N16" i="25"/>
  <c r="M33" i="20"/>
  <c r="M541" i="20"/>
  <c r="R541" i="20"/>
  <c r="O22" i="24"/>
  <c r="M329" i="20"/>
  <c r="M324" i="20" s="1"/>
  <c r="N324" i="20"/>
  <c r="N323" i="20" s="1"/>
  <c r="I20" i="25"/>
  <c r="I18" i="25"/>
  <c r="M18" i="25"/>
  <c r="M20" i="25"/>
  <c r="M16" i="25" s="1"/>
  <c r="K14" i="28"/>
  <c r="AH22" i="28"/>
  <c r="AH21" i="28" s="1"/>
  <c r="N42" i="24"/>
  <c r="N992" i="27"/>
  <c r="L22" i="28"/>
  <c r="L21" i="28" s="1"/>
  <c r="L17" i="28" s="1"/>
  <c r="L15" i="28" s="1"/>
  <c r="L14" i="28" s="1"/>
  <c r="AB22" i="28"/>
  <c r="AB21" i="28" s="1"/>
  <c r="AB17" i="28" s="1"/>
  <c r="AB15" i="28" s="1"/>
  <c r="M344" i="27"/>
  <c r="M357" i="27"/>
  <c r="I370" i="27"/>
  <c r="F379" i="27"/>
  <c r="F370" i="27" s="1"/>
  <c r="N379" i="27"/>
  <c r="N370" i="27" s="1"/>
  <c r="I385" i="27"/>
  <c r="J395" i="27"/>
  <c r="F528" i="27"/>
  <c r="F849" i="27"/>
  <c r="F847" i="27"/>
  <c r="F895" i="27"/>
  <c r="F893" i="27"/>
  <c r="M949" i="27"/>
  <c r="N961" i="27"/>
  <c r="E969" i="27"/>
  <c r="J1011" i="27"/>
  <c r="J1004" i="27"/>
  <c r="F1015" i="27"/>
  <c r="F1014" i="27"/>
  <c r="J1029" i="27"/>
  <c r="J1028" i="27"/>
  <c r="J1027" i="27" s="1"/>
  <c r="I1028" i="27"/>
  <c r="I1027" i="27" s="1"/>
  <c r="J1020" i="27"/>
  <c r="J1014" i="27" s="1"/>
  <c r="J1034" i="27"/>
  <c r="E1038" i="27"/>
  <c r="E1078" i="27"/>
  <c r="E1050" i="27" s="1"/>
  <c r="P12" i="26"/>
  <c r="P11" i="26" s="1"/>
  <c r="K208" i="26"/>
  <c r="K199" i="26" s="1"/>
  <c r="K197" i="26" s="1"/>
  <c r="P208" i="26"/>
  <c r="P199" i="26" s="1"/>
  <c r="P197" i="26" s="1"/>
  <c r="I29" i="1"/>
  <c r="S29" i="1" s="1"/>
  <c r="V12" i="26"/>
  <c r="Q541" i="20"/>
  <c r="Y541" i="20" s="1"/>
  <c r="S36" i="1"/>
  <c r="P18" i="25" l="1"/>
  <c r="Q388" i="25"/>
  <c r="P16" i="25"/>
  <c r="N20" i="24"/>
  <c r="Z20" i="24" s="1"/>
  <c r="F20" i="24"/>
  <c r="H20" i="24"/>
  <c r="G19" i="24"/>
  <c r="O19" i="24"/>
  <c r="T19" i="24"/>
  <c r="G25" i="20"/>
  <c r="G131" i="20"/>
  <c r="M437" i="20"/>
  <c r="R437" i="20"/>
  <c r="Q437" i="20" s="1"/>
  <c r="Y437" i="20" s="1"/>
  <c r="N29" i="20"/>
  <c r="M540" i="20"/>
  <c r="Q571" i="20"/>
  <c r="Q214" i="20"/>
  <c r="Y214" i="20" s="1"/>
  <c r="Q260" i="20"/>
  <c r="Q256" i="20" s="1"/>
  <c r="S239" i="20"/>
  <c r="M358" i="20"/>
  <c r="M353" i="20" s="1"/>
  <c r="M156" i="20"/>
  <c r="M151" i="20" s="1"/>
  <c r="M35" i="20"/>
  <c r="H28" i="20"/>
  <c r="G583" i="20"/>
  <c r="R583" i="20"/>
  <c r="P536" i="20"/>
  <c r="Y152" i="20"/>
  <c r="E25" i="20"/>
  <c r="G423" i="20"/>
  <c r="M186" i="20"/>
  <c r="M183" i="20" s="1"/>
  <c r="M79" i="20"/>
  <c r="M135" i="20"/>
  <c r="M132" i="20" s="1"/>
  <c r="M131" i="20" s="1"/>
  <c r="I434" i="20"/>
  <c r="G208" i="20"/>
  <c r="R208" i="20"/>
  <c r="T353" i="20"/>
  <c r="P353" i="20"/>
  <c r="N28" i="20"/>
  <c r="H567" i="20"/>
  <c r="I567" i="20"/>
  <c r="I559" i="20" s="1"/>
  <c r="I558" i="20" s="1"/>
  <c r="N183" i="20"/>
  <c r="P78" i="20"/>
  <c r="Q284" i="20"/>
  <c r="N188" i="20"/>
  <c r="N132" i="20"/>
  <c r="N131" i="20" s="1"/>
  <c r="N88" i="20"/>
  <c r="N353" i="20"/>
  <c r="M588" i="20"/>
  <c r="M444" i="20"/>
  <c r="M390" i="20"/>
  <c r="M386" i="20" s="1"/>
  <c r="M331" i="20"/>
  <c r="M323" i="20" s="1"/>
  <c r="H323" i="20"/>
  <c r="T239" i="20"/>
  <c r="M240" i="20"/>
  <c r="P571" i="20"/>
  <c r="T323" i="20"/>
  <c r="O323" i="20"/>
  <c r="H583" i="20"/>
  <c r="F442" i="20"/>
  <c r="F424" i="20" s="1"/>
  <c r="F25" i="20" s="1"/>
  <c r="I442" i="20"/>
  <c r="N444" i="20"/>
  <c r="M583" i="20"/>
  <c r="M239" i="20"/>
  <c r="Y256" i="20"/>
  <c r="T25" i="20"/>
  <c r="Q156" i="20"/>
  <c r="Q151" i="20" s="1"/>
  <c r="Q29" i="20"/>
  <c r="Q588" i="20"/>
  <c r="Q324" i="20"/>
  <c r="Q402" i="20"/>
  <c r="Q246" i="20"/>
  <c r="Y246" i="20" s="1"/>
  <c r="H208" i="20"/>
  <c r="T571" i="20"/>
  <c r="N79" i="20"/>
  <c r="N78" i="20" s="1"/>
  <c r="Q358" i="20"/>
  <c r="Q88" i="20"/>
  <c r="Y88" i="20" s="1"/>
  <c r="Q444" i="20"/>
  <c r="Y444" i="20" s="1"/>
  <c r="N239" i="20"/>
  <c r="E28" i="20"/>
  <c r="E24" i="20" s="1"/>
  <c r="P28" i="20"/>
  <c r="O25" i="20"/>
  <c r="R79" i="20"/>
  <c r="M401" i="20"/>
  <c r="N208" i="20"/>
  <c r="R543" i="20"/>
  <c r="Q543" i="20" s="1"/>
  <c r="Y543" i="20" s="1"/>
  <c r="Q136" i="20"/>
  <c r="Y136" i="20" s="1"/>
  <c r="Q563" i="20"/>
  <c r="P26" i="20"/>
  <c r="H571" i="20"/>
  <c r="Y571" i="20"/>
  <c r="L23" i="1"/>
  <c r="L13" i="1" s="1"/>
  <c r="L12" i="1" s="1"/>
  <c r="M42" i="24"/>
  <c r="S19" i="24"/>
  <c r="S22" i="24"/>
  <c r="J22" i="24"/>
  <c r="J19" i="24"/>
  <c r="L19" i="24"/>
  <c r="L22" i="24"/>
  <c r="Q23" i="24"/>
  <c r="Q19" i="24" s="1"/>
  <c r="K20" i="24"/>
  <c r="O20" i="24"/>
  <c r="H219" i="24"/>
  <c r="O185" i="24"/>
  <c r="E154" i="24"/>
  <c r="E16" i="24" s="1"/>
  <c r="M154" i="24"/>
  <c r="T20" i="24"/>
  <c r="E20" i="24"/>
  <c r="P20" i="24"/>
  <c r="J154" i="24"/>
  <c r="F185" i="24"/>
  <c r="R233" i="24"/>
  <c r="G16" i="24"/>
  <c r="E19" i="24"/>
  <c r="R16" i="24"/>
  <c r="F19" i="24"/>
  <c r="M167" i="24"/>
  <c r="G301" i="24"/>
  <c r="K154" i="24"/>
  <c r="H167" i="24"/>
  <c r="I288" i="24"/>
  <c r="I283" i="24" s="1"/>
  <c r="Q42" i="24"/>
  <c r="Q22" i="24" s="1"/>
  <c r="M185" i="24"/>
  <c r="M24" i="24"/>
  <c r="M23" i="24" s="1"/>
  <c r="M22" i="24" s="1"/>
  <c r="M196" i="24"/>
  <c r="M195" i="24" s="1"/>
  <c r="J29" i="1"/>
  <c r="J35" i="1"/>
  <c r="AA29" i="28"/>
  <c r="R283" i="20"/>
  <c r="Q283" i="20" s="1"/>
  <c r="M283" i="20"/>
  <c r="M279" i="20" s="1"/>
  <c r="M278" i="20" s="1"/>
  <c r="M88" i="20"/>
  <c r="M78" i="20" s="1"/>
  <c r="R183" i="20"/>
  <c r="R182" i="20" s="1"/>
  <c r="Q186" i="20"/>
  <c r="S37" i="1"/>
  <c r="J37" i="1"/>
  <c r="I33" i="1"/>
  <c r="Q540" i="20"/>
  <c r="I388" i="25"/>
  <c r="I17" i="25"/>
  <c r="Q282" i="20"/>
  <c r="Y282" i="20" s="1"/>
  <c r="R279" i="20"/>
  <c r="R278" i="20" s="1"/>
  <c r="F34" i="1"/>
  <c r="F33" i="1" s="1"/>
  <c r="E33" i="1"/>
  <c r="Q18" i="25"/>
  <c r="Q20" i="25"/>
  <c r="Q16" i="25" s="1"/>
  <c r="Q136" i="24"/>
  <c r="I154" i="24"/>
  <c r="H19" i="24"/>
  <c r="H22" i="24"/>
  <c r="H16" i="24" s="1"/>
  <c r="O16" i="24"/>
  <c r="N537" i="20"/>
  <c r="N536" i="20" s="1"/>
  <c r="M20" i="24"/>
  <c r="J16" i="25"/>
  <c r="AC45" i="28"/>
  <c r="H185" i="24"/>
  <c r="S185" i="24"/>
  <c r="I185" i="24"/>
  <c r="M219" i="24"/>
  <c r="T78" i="20"/>
  <c r="M537" i="20"/>
  <c r="M536" i="20" s="1"/>
  <c r="AH18" i="28"/>
  <c r="I16" i="25"/>
  <c r="AL26" i="28"/>
  <c r="AJ31" i="28"/>
  <c r="R439" i="20"/>
  <c r="T22" i="24"/>
  <c r="T16" i="24" s="1"/>
  <c r="N279" i="20"/>
  <c r="N278" i="20" s="1"/>
  <c r="M571" i="20"/>
  <c r="K167" i="24"/>
  <c r="P185" i="24"/>
  <c r="P23" i="24"/>
  <c r="M28" i="20"/>
  <c r="M188" i="20"/>
  <c r="M182" i="20" s="1"/>
  <c r="M273" i="24"/>
  <c r="R78" i="20"/>
  <c r="J14" i="28"/>
  <c r="AH17" i="28"/>
  <c r="AH15" i="28" s="1"/>
  <c r="G16" i="25"/>
  <c r="U17" i="28"/>
  <c r="U15" i="28" s="1"/>
  <c r="U14" i="28" s="1"/>
  <c r="R16" i="25"/>
  <c r="L16" i="25"/>
  <c r="P154" i="24"/>
  <c r="I24" i="24"/>
  <c r="I23" i="24" s="1"/>
  <c r="N23" i="24"/>
  <c r="G14" i="27"/>
  <c r="L770" i="27"/>
  <c r="N1014" i="27"/>
  <c r="F949" i="27"/>
  <c r="J357" i="27"/>
  <c r="O22" i="28"/>
  <c r="O21" i="28" s="1"/>
  <c r="O17" i="28" s="1"/>
  <c r="O15" i="28" s="1"/>
  <c r="O14" i="28" s="1"/>
  <c r="I22" i="28"/>
  <c r="I21" i="28" s="1"/>
  <c r="I17" i="28" s="1"/>
  <c r="I15" i="28" s="1"/>
  <c r="I14" i="28" s="1"/>
  <c r="H26" i="20"/>
  <c r="F16" i="27"/>
  <c r="F15" i="27" s="1"/>
  <c r="J16" i="27"/>
  <c r="J15" i="27" s="1"/>
  <c r="E200" i="27"/>
  <c r="E198" i="27" s="1"/>
  <c r="L14" i="27"/>
  <c r="F302" i="27"/>
  <c r="F333" i="27"/>
  <c r="F344" i="27"/>
  <c r="J446" i="27"/>
  <c r="J443" i="27" s="1"/>
  <c r="J406" i="27" s="1"/>
  <c r="I443" i="27"/>
  <c r="F460" i="27"/>
  <c r="F459" i="27" s="1"/>
  <c r="F458" i="27" s="1"/>
  <c r="E473" i="27"/>
  <c r="N658" i="27"/>
  <c r="N656" i="27" s="1"/>
  <c r="I895" i="27"/>
  <c r="I893" i="27" s="1"/>
  <c r="J1038" i="27"/>
  <c r="S283" i="24"/>
  <c r="J344" i="24"/>
  <c r="J16" i="24" s="1"/>
  <c r="S44" i="28"/>
  <c r="S43" i="28" s="1"/>
  <c r="S42" i="28" s="1"/>
  <c r="S41" i="28" s="1"/>
  <c r="S39" i="28" s="1"/>
  <c r="S14" i="28" s="1"/>
  <c r="H23" i="1"/>
  <c r="H13" i="1" s="1"/>
  <c r="H12" i="1" s="1"/>
  <c r="O151" i="20"/>
  <c r="F1146" i="27"/>
  <c r="E301" i="27"/>
  <c r="J302" i="27"/>
  <c r="J301" i="27" s="1"/>
  <c r="E323" i="27"/>
  <c r="N329" i="27"/>
  <c r="M333" i="27"/>
  <c r="J351" i="27"/>
  <c r="F364" i="27"/>
  <c r="J392" i="27"/>
  <c r="J385" i="27" s="1"/>
  <c r="N969" i="27"/>
  <c r="J1050" i="27"/>
  <c r="Q314" i="24"/>
  <c r="Q309" i="24" s="1"/>
  <c r="F283" i="24"/>
  <c r="F16" i="24" s="1"/>
  <c r="AC18" i="28"/>
  <c r="P18" i="28"/>
  <c r="S26" i="20"/>
  <c r="F423" i="20"/>
  <c r="F1241" i="27"/>
  <c r="I200" i="27"/>
  <c r="I198" i="27" s="1"/>
  <c r="N200" i="27"/>
  <c r="N198" i="27" s="1"/>
  <c r="N270" i="27"/>
  <c r="N268" i="27" s="1"/>
  <c r="I301" i="27"/>
  <c r="J323" i="27"/>
  <c r="I333" i="27"/>
  <c r="I344" i="27"/>
  <c r="N344" i="27"/>
  <c r="M370" i="27"/>
  <c r="J617" i="27"/>
  <c r="J615" i="27" s="1"/>
  <c r="M895" i="27"/>
  <c r="M893" i="27" s="1"/>
  <c r="F961" i="27"/>
  <c r="J1000" i="27"/>
  <c r="J992" i="27" s="1"/>
  <c r="I12" i="26"/>
  <c r="I11" i="26" s="1"/>
  <c r="L12" i="26"/>
  <c r="L11" i="26" s="1"/>
  <c r="J209" i="26"/>
  <c r="J208" i="26" s="1"/>
  <c r="J199" i="26" s="1"/>
  <c r="J197" i="26" s="1"/>
  <c r="J196" i="26" s="1"/>
  <c r="N302" i="27"/>
  <c r="J329" i="27"/>
  <c r="F341" i="27"/>
  <c r="J341" i="27"/>
  <c r="J333" i="27" s="1"/>
  <c r="I357" i="27"/>
  <c r="N403" i="27"/>
  <c r="N395" i="27" s="1"/>
  <c r="F422" i="27"/>
  <c r="F578" i="27"/>
  <c r="F555" i="27" s="1"/>
  <c r="F658" i="27"/>
  <c r="F656" i="27" s="1"/>
  <c r="I658" i="27"/>
  <c r="I656" i="27" s="1"/>
  <c r="F737" i="27"/>
  <c r="F974" i="27"/>
  <c r="J986" i="27"/>
  <c r="F1078" i="27"/>
  <c r="J1100" i="27"/>
  <c r="J1116" i="27"/>
  <c r="N209" i="26"/>
  <c r="N208" i="26" s="1"/>
  <c r="N199" i="26" s="1"/>
  <c r="N197" i="26" s="1"/>
  <c r="N196" i="26" s="1"/>
  <c r="M385" i="27"/>
  <c r="E395" i="27"/>
  <c r="F395" i="27"/>
  <c r="F443" i="27"/>
  <c r="E459" i="27"/>
  <c r="E458" i="27" s="1"/>
  <c r="N459" i="27"/>
  <c r="N458" i="27" s="1"/>
  <c r="F540" i="27"/>
  <c r="F547" i="27"/>
  <c r="I555" i="27"/>
  <c r="I458" i="27" s="1"/>
  <c r="J578" i="27"/>
  <c r="J555" i="27" s="1"/>
  <c r="J458" i="27" s="1"/>
  <c r="F617" i="27"/>
  <c r="F615" i="27" s="1"/>
  <c r="N617" i="27"/>
  <c r="N615" i="27" s="1"/>
  <c r="F836" i="27"/>
  <c r="F771" i="27" s="1"/>
  <c r="F977" i="27"/>
  <c r="F969" i="27" s="1"/>
  <c r="N981" i="27"/>
  <c r="M992" i="27"/>
  <c r="N1004" i="27"/>
  <c r="F1060" i="27"/>
  <c r="F1050" i="27" s="1"/>
  <c r="I1050" i="27"/>
  <c r="F1073" i="27"/>
  <c r="J1099" i="27"/>
  <c r="N1112" i="27"/>
  <c r="N1099" i="27" s="1"/>
  <c r="N1098" i="27" s="1"/>
  <c r="F1112" i="27"/>
  <c r="J1147" i="27"/>
  <c r="J1146" i="27" s="1"/>
  <c r="J1098" i="27" s="1"/>
  <c r="F1174" i="27"/>
  <c r="F1171" i="27" s="1"/>
  <c r="I323" i="27"/>
  <c r="J658" i="27"/>
  <c r="J656" i="27" s="1"/>
  <c r="E658" i="27"/>
  <c r="E656" i="27" s="1"/>
  <c r="N737" i="27"/>
  <c r="J977" i="27"/>
  <c r="J969" i="27" s="1"/>
  <c r="M1004" i="27"/>
  <c r="E1004" i="27"/>
  <c r="F1106" i="27"/>
  <c r="F1136" i="27"/>
  <c r="I1242" i="27"/>
  <c r="I1241" i="27" s="1"/>
  <c r="J1242" i="27"/>
  <c r="J1241" i="27" s="1"/>
  <c r="G12" i="26"/>
  <c r="G11" i="26" s="1"/>
  <c r="F209" i="26"/>
  <c r="F208" i="26" s="1"/>
  <c r="F199" i="26" s="1"/>
  <c r="F197" i="26" s="1"/>
  <c r="F196" i="26" s="1"/>
  <c r="F11" i="26" s="1"/>
  <c r="Q208" i="20"/>
  <c r="Y208" i="20" s="1"/>
  <c r="T26" i="20"/>
  <c r="G26" i="20"/>
  <c r="E26" i="20"/>
  <c r="Y390" i="20"/>
  <c r="Y386" i="20"/>
  <c r="T151" i="20"/>
  <c r="G151" i="20"/>
  <c r="G24" i="20" s="1"/>
  <c r="O26" i="20"/>
  <c r="N26" i="20"/>
  <c r="Z27" i="20" s="1"/>
  <c r="S151" i="20"/>
  <c r="S24" i="20" s="1"/>
  <c r="H151" i="20"/>
  <c r="F151" i="20"/>
  <c r="Y156" i="20"/>
  <c r="P24" i="20"/>
  <c r="H423" i="20"/>
  <c r="R26" i="20"/>
  <c r="R151" i="20"/>
  <c r="T28" i="20"/>
  <c r="T24" i="20" s="1"/>
  <c r="R28" i="20"/>
  <c r="O28" i="20"/>
  <c r="Q26" i="20"/>
  <c r="Q28" i="20"/>
  <c r="E31" i="1"/>
  <c r="F31" i="1" s="1"/>
  <c r="J11" i="26"/>
  <c r="I31" i="1"/>
  <c r="N11" i="26"/>
  <c r="M208" i="20"/>
  <c r="Y283" i="20"/>
  <c r="Q279" i="20"/>
  <c r="Z17" i="24"/>
  <c r="M25" i="1"/>
  <c r="N29" i="1"/>
  <c r="AA26" i="28"/>
  <c r="AA25" i="28" s="1"/>
  <c r="AA22" i="28" s="1"/>
  <c r="AA21" i="28" s="1"/>
  <c r="AA17" i="28" s="1"/>
  <c r="AA15" i="28" s="1"/>
  <c r="AD25" i="28"/>
  <c r="AD22" i="28" s="1"/>
  <c r="AD21" i="28" s="1"/>
  <c r="AD17" i="28" s="1"/>
  <c r="AD15" i="28" s="1"/>
  <c r="AD14" i="28" s="1"/>
  <c r="E26" i="1" s="1"/>
  <c r="G26" i="1" s="1"/>
  <c r="G23" i="1" s="1"/>
  <c r="G13" i="1" s="1"/>
  <c r="G12" i="1" s="1"/>
  <c r="Y83" i="20"/>
  <c r="Q79" i="20"/>
  <c r="Y432" i="20"/>
  <c r="S34" i="1"/>
  <c r="J34" i="1"/>
  <c r="N434" i="20"/>
  <c r="Q135" i="20"/>
  <c r="R132" i="20"/>
  <c r="N36" i="1"/>
  <c r="N33" i="1" s="1"/>
  <c r="M33" i="1"/>
  <c r="R18" i="25"/>
  <c r="K16" i="24"/>
  <c r="N333" i="27"/>
  <c r="L344" i="24"/>
  <c r="L16" i="24" s="1"/>
  <c r="P22" i="28"/>
  <c r="P21" i="28" s="1"/>
  <c r="P17" i="28" s="1"/>
  <c r="P15" i="28" s="1"/>
  <c r="P14" i="28" s="1"/>
  <c r="X22" i="28"/>
  <c r="X21" i="28" s="1"/>
  <c r="X17" i="28" s="1"/>
  <c r="X15" i="28" s="1"/>
  <c r="X14" i="28" s="1"/>
  <c r="AI28" i="28"/>
  <c r="AI27" i="28" s="1"/>
  <c r="AI22" i="28" s="1"/>
  <c r="AI21" i="28" s="1"/>
  <c r="AI17" i="28" s="1"/>
  <c r="AI15" i="28" s="1"/>
  <c r="AC27" i="28"/>
  <c r="AC22" i="28" s="1"/>
  <c r="AC21" i="28" s="1"/>
  <c r="AC17" i="28" s="1"/>
  <c r="AC15" i="28" s="1"/>
  <c r="F301" i="27"/>
  <c r="N301" i="27"/>
  <c r="N323" i="27"/>
  <c r="J344" i="27"/>
  <c r="F357" i="27"/>
  <c r="N357" i="27"/>
  <c r="J981" i="27"/>
  <c r="K770" i="27"/>
  <c r="AF44" i="28"/>
  <c r="AF43" i="28" s="1"/>
  <c r="AF42" i="28" s="1"/>
  <c r="AF41" i="28" s="1"/>
  <c r="AF39" i="28" s="1"/>
  <c r="AF14" i="28" s="1"/>
  <c r="E617" i="27"/>
  <c r="E615" i="27" s="1"/>
  <c r="I617" i="27"/>
  <c r="I615" i="27" s="1"/>
  <c r="K299" i="27"/>
  <c r="K14" i="27" s="1"/>
  <c r="I395" i="27"/>
  <c r="I300" i="27" s="1"/>
  <c r="I299" i="27" s="1"/>
  <c r="I406" i="27"/>
  <c r="I771" i="27"/>
  <c r="I949" i="27"/>
  <c r="I948" i="27" s="1"/>
  <c r="I947" i="27" s="1"/>
  <c r="J958" i="27"/>
  <c r="J949" i="27" s="1"/>
  <c r="F981" i="27"/>
  <c r="E1028" i="27"/>
  <c r="E1027" i="27" s="1"/>
  <c r="E948" i="27" s="1"/>
  <c r="E947" i="27" s="1"/>
  <c r="E770" i="27" s="1"/>
  <c r="N1029" i="27"/>
  <c r="N1028" i="27" s="1"/>
  <c r="N1027" i="27" s="1"/>
  <c r="N948" i="27" s="1"/>
  <c r="N947" i="27" s="1"/>
  <c r="Q12" i="26"/>
  <c r="Q11" i="26" s="1"/>
  <c r="E12" i="26"/>
  <c r="E11" i="26" s="1"/>
  <c r="H199" i="26"/>
  <c r="H197" i="26" s="1"/>
  <c r="R199" i="26"/>
  <c r="R197" i="26" s="1"/>
  <c r="R196" i="26" s="1"/>
  <c r="S208" i="26"/>
  <c r="S199" i="26" s="1"/>
  <c r="S197" i="26" s="1"/>
  <c r="O208" i="26"/>
  <c r="O199" i="26" s="1"/>
  <c r="O197" i="26" s="1"/>
  <c r="G208" i="26"/>
  <c r="G199" i="26" s="1"/>
  <c r="G197" i="26" s="1"/>
  <c r="R537" i="20" l="1"/>
  <c r="R536" i="20" s="1"/>
  <c r="Y260" i="20"/>
  <c r="J442" i="20"/>
  <c r="J424" i="20" s="1"/>
  <c r="M442" i="20"/>
  <c r="N442" i="20" s="1"/>
  <c r="Q442" i="20" s="1"/>
  <c r="R442" i="20" s="1"/>
  <c r="N182" i="20"/>
  <c r="I424" i="20"/>
  <c r="J567" i="20"/>
  <c r="H559" i="20"/>
  <c r="F24" i="20"/>
  <c r="Y358" i="20"/>
  <c r="Q353" i="20"/>
  <c r="Y353" i="20" s="1"/>
  <c r="Y324" i="20"/>
  <c r="Q323" i="20"/>
  <c r="Y323" i="20" s="1"/>
  <c r="Y151" i="20"/>
  <c r="Y402" i="20"/>
  <c r="Q401" i="20"/>
  <c r="Y401" i="20" s="1"/>
  <c r="O24" i="20"/>
  <c r="M26" i="20"/>
  <c r="Q239" i="20"/>
  <c r="Y239" i="20" s="1"/>
  <c r="Y588" i="20"/>
  <c r="Q583" i="20"/>
  <c r="Y583" i="20" s="1"/>
  <c r="Y563" i="20"/>
  <c r="Q559" i="20"/>
  <c r="J33" i="1"/>
  <c r="I20" i="24"/>
  <c r="Q16" i="24"/>
  <c r="M19" i="24"/>
  <c r="M16" i="24"/>
  <c r="E25" i="1"/>
  <c r="F25" i="1" s="1"/>
  <c r="Z14" i="24"/>
  <c r="F948" i="27"/>
  <c r="F947" i="27" s="1"/>
  <c r="M948" i="27"/>
  <c r="M947" i="27" s="1"/>
  <c r="M770" i="27" s="1"/>
  <c r="F406" i="27"/>
  <c r="AJ26" i="28"/>
  <c r="AL25" i="28"/>
  <c r="AL22" i="28" s="1"/>
  <c r="AL21" i="28" s="1"/>
  <c r="AL17" i="28" s="1"/>
  <c r="AL15" i="28" s="1"/>
  <c r="AL14" i="28" s="1"/>
  <c r="S33" i="1"/>
  <c r="U33" i="1"/>
  <c r="J300" i="27"/>
  <c r="J299" i="27" s="1"/>
  <c r="J14" i="27" s="1"/>
  <c r="E32" i="1" s="1"/>
  <c r="F32" i="1" s="1"/>
  <c r="J948" i="27"/>
  <c r="J947" i="27" s="1"/>
  <c r="J770" i="27" s="1"/>
  <c r="E30" i="1" s="1"/>
  <c r="E28" i="1" s="1"/>
  <c r="E27" i="1" s="1"/>
  <c r="I14" i="27"/>
  <c r="F1099" i="27"/>
  <c r="F1098" i="27" s="1"/>
  <c r="M300" i="27"/>
  <c r="M299" i="27" s="1"/>
  <c r="M14" i="27" s="1"/>
  <c r="E300" i="27"/>
  <c r="E299" i="27" s="1"/>
  <c r="E14" i="27" s="1"/>
  <c r="AI45" i="28"/>
  <c r="AB45" i="28"/>
  <c r="AC44" i="28"/>
  <c r="AC43" i="28" s="1"/>
  <c r="AC42" i="28" s="1"/>
  <c r="AC41" i="28" s="1"/>
  <c r="AC39" i="28" s="1"/>
  <c r="Q20" i="24"/>
  <c r="Y540" i="20"/>
  <c r="Q537" i="20"/>
  <c r="N770" i="27"/>
  <c r="I30" i="1" s="1"/>
  <c r="J30" i="1" s="1"/>
  <c r="N19" i="24"/>
  <c r="Z19" i="24" s="1"/>
  <c r="N22" i="24"/>
  <c r="N16" i="24" s="1"/>
  <c r="P19" i="24"/>
  <c r="P22" i="24"/>
  <c r="P16" i="24" s="1"/>
  <c r="R424" i="20"/>
  <c r="R423" i="20" s="1"/>
  <c r="Q439" i="20"/>
  <c r="AC14" i="28"/>
  <c r="I22" i="24"/>
  <c r="I16" i="24" s="1"/>
  <c r="I19" i="24"/>
  <c r="AJ29" i="28"/>
  <c r="AG31" i="28"/>
  <c r="AG29" i="28" s="1"/>
  <c r="S16" i="24"/>
  <c r="Q183" i="20"/>
  <c r="Y186" i="20"/>
  <c r="M31" i="1"/>
  <c r="N31" i="1" s="1"/>
  <c r="R11" i="26"/>
  <c r="I770" i="27"/>
  <c r="F300" i="27"/>
  <c r="F299" i="27" s="1"/>
  <c r="F14" i="27" s="1"/>
  <c r="R25" i="20"/>
  <c r="R131" i="20"/>
  <c r="N25" i="1"/>
  <c r="Q278" i="20"/>
  <c r="Y278" i="20" s="1"/>
  <c r="Y279" i="20"/>
  <c r="N300" i="27"/>
  <c r="N299" i="27" s="1"/>
  <c r="N14" i="27" s="1"/>
  <c r="I32" i="1" s="1"/>
  <c r="Q132" i="20"/>
  <c r="Y135" i="20"/>
  <c r="M434" i="20"/>
  <c r="M424" i="20" s="1"/>
  <c r="N424" i="20"/>
  <c r="Y79" i="20"/>
  <c r="Q78" i="20"/>
  <c r="J31" i="1"/>
  <c r="S31" i="1"/>
  <c r="S30" i="1" l="1"/>
  <c r="I28" i="1"/>
  <c r="M30" i="1"/>
  <c r="M28" i="1" s="1"/>
  <c r="H558" i="20"/>
  <c r="H24" i="20" s="1"/>
  <c r="H25" i="20"/>
  <c r="J559" i="20"/>
  <c r="J558" i="20" s="1"/>
  <c r="N567" i="20"/>
  <c r="J423" i="20"/>
  <c r="I423" i="20"/>
  <c r="I24" i="20" s="1"/>
  <c r="I25" i="20"/>
  <c r="Q558" i="20"/>
  <c r="Y558" i="20" s="1"/>
  <c r="Y559" i="20"/>
  <c r="R24" i="20"/>
  <c r="Y7" i="20" s="1"/>
  <c r="F30" i="1"/>
  <c r="F28" i="1" s="1"/>
  <c r="F27" i="1" s="1"/>
  <c r="F23" i="1" s="1"/>
  <c r="E23" i="1"/>
  <c r="AJ25" i="28"/>
  <c r="AJ22" i="28" s="1"/>
  <c r="AJ21" i="28" s="1"/>
  <c r="AJ17" i="28" s="1"/>
  <c r="AJ15" i="28" s="1"/>
  <c r="AJ14" i="28" s="1"/>
  <c r="I26" i="1" s="1"/>
  <c r="AG26" i="28"/>
  <c r="AG25" i="28" s="1"/>
  <c r="AG22" i="28" s="1"/>
  <c r="AG21" i="28" s="1"/>
  <c r="AG17" i="28" s="1"/>
  <c r="AG15" i="28" s="1"/>
  <c r="F770" i="27"/>
  <c r="Q182" i="20"/>
  <c r="Y182" i="20" s="1"/>
  <c r="Y183" i="20"/>
  <c r="Q536" i="20"/>
  <c r="Y536" i="20" s="1"/>
  <c r="Y537" i="20"/>
  <c r="AA45" i="28"/>
  <c r="AA44" i="28" s="1"/>
  <c r="AA43" i="28" s="1"/>
  <c r="AA42" i="28" s="1"/>
  <c r="AA41" i="28" s="1"/>
  <c r="AA39" i="28" s="1"/>
  <c r="AA14" i="28" s="1"/>
  <c r="AB44" i="28"/>
  <c r="AB43" i="28" s="1"/>
  <c r="AB42" i="28" s="1"/>
  <c r="AB41" i="28" s="1"/>
  <c r="AB39" i="28" s="1"/>
  <c r="AB14" i="28" s="1"/>
  <c r="Y439" i="20"/>
  <c r="Q424" i="20"/>
  <c r="I25" i="1"/>
  <c r="Z16" i="24"/>
  <c r="AI44" i="28"/>
  <c r="AI43" i="28" s="1"/>
  <c r="AI42" i="28" s="1"/>
  <c r="AI41" i="28" s="1"/>
  <c r="AI39" i="28" s="1"/>
  <c r="AI14" i="28" s="1"/>
  <c r="AH45" i="28"/>
  <c r="N423" i="20"/>
  <c r="Y78" i="20"/>
  <c r="M423" i="20"/>
  <c r="Y132" i="20"/>
  <c r="Q131" i="20"/>
  <c r="Y131" i="20" s="1"/>
  <c r="I27" i="1"/>
  <c r="S28" i="1"/>
  <c r="J32" i="1"/>
  <c r="S32" i="1"/>
  <c r="M32" i="1"/>
  <c r="N32" i="1" s="1"/>
  <c r="J28" i="1"/>
  <c r="N30" i="1" l="1"/>
  <c r="N28" i="1" s="1"/>
  <c r="N27" i="1" s="1"/>
  <c r="N23" i="1" s="1"/>
  <c r="M15" i="1"/>
  <c r="J25" i="20"/>
  <c r="Z23" i="20"/>
  <c r="J24" i="20"/>
  <c r="J16" i="20" s="1"/>
  <c r="M567" i="20"/>
  <c r="M559" i="20" s="1"/>
  <c r="N559" i="20"/>
  <c r="K26" i="1"/>
  <c r="K23" i="1" s="1"/>
  <c r="K13" i="1" s="1"/>
  <c r="K12" i="1" s="1"/>
  <c r="M26" i="1"/>
  <c r="O26" i="1" s="1"/>
  <c r="O23" i="1" s="1"/>
  <c r="O13" i="1" s="1"/>
  <c r="O12" i="1" s="1"/>
  <c r="U26" i="1"/>
  <c r="S26" i="1"/>
  <c r="AG45" i="28"/>
  <c r="AG44" i="28" s="1"/>
  <c r="AG43" i="28" s="1"/>
  <c r="AG42" i="28" s="1"/>
  <c r="AG41" i="28" s="1"/>
  <c r="AG39" i="28" s="1"/>
  <c r="AH44" i="28"/>
  <c r="AH43" i="28" s="1"/>
  <c r="AH42" i="28" s="1"/>
  <c r="AH41" i="28" s="1"/>
  <c r="AH39" i="28" s="1"/>
  <c r="AH14" i="28" s="1"/>
  <c r="Q423" i="20"/>
  <c r="Y423" i="20" s="1"/>
  <c r="Y424" i="20"/>
  <c r="AG14" i="28"/>
  <c r="J25" i="1"/>
  <c r="U25" i="1"/>
  <c r="S25" i="1"/>
  <c r="Q25" i="20"/>
  <c r="N15" i="1"/>
  <c r="J27" i="1"/>
  <c r="U27" i="1"/>
  <c r="S27" i="1"/>
  <c r="I23" i="1"/>
  <c r="M27" i="1"/>
  <c r="M558" i="20" l="1"/>
  <c r="M24" i="20" s="1"/>
  <c r="M25" i="20"/>
  <c r="N558" i="20"/>
  <c r="N24" i="20" s="1"/>
  <c r="N25" i="20"/>
  <c r="Q24" i="20"/>
  <c r="M23" i="1"/>
  <c r="M13" i="1" s="1"/>
  <c r="M12" i="1" s="1"/>
  <c r="J23" i="1"/>
  <c r="N13" i="1"/>
  <c r="N12" i="1" s="1"/>
  <c r="S23" i="1"/>
  <c r="U23" i="1"/>
  <c r="Y5" i="20" l="1"/>
  <c r="Z31" i="20"/>
  <c r="Z32" i="20" s="1"/>
  <c r="Y8" i="20"/>
  <c r="N22" i="20"/>
  <c r="N20" i="20" l="1"/>
  <c r="N17" i="20" s="1"/>
  <c r="N16" i="20" s="1"/>
  <c r="Z24" i="20"/>
  <c r="N18" i="20" l="1"/>
  <c r="AD9" i="20"/>
  <c r="I15" i="1"/>
  <c r="U29" i="1" l="1"/>
  <c r="I13" i="1"/>
  <c r="U15" i="1"/>
  <c r="J15" i="1"/>
  <c r="J13" i="1" s="1"/>
  <c r="J12" i="1" s="1"/>
  <c r="S15" i="1"/>
  <c r="E15" i="1"/>
  <c r="Z25" i="20"/>
  <c r="S13" i="1" l="1"/>
  <c r="U13" i="1"/>
  <c r="I12" i="1"/>
  <c r="T29" i="1"/>
  <c r="U30" i="1" s="1"/>
  <c r="E13" i="1"/>
  <c r="E12" i="1" s="1"/>
  <c r="F15" i="1"/>
  <c r="F13" i="1" s="1"/>
  <c r="F12" i="1" s="1"/>
  <c r="U12" i="1" l="1"/>
  <c r="S12" i="1"/>
  <c r="U31" i="1"/>
</calcChain>
</file>

<file path=xl/sharedStrings.xml><?xml version="1.0" encoding="utf-8"?>
<sst xmlns="http://schemas.openxmlformats.org/spreadsheetml/2006/main" count="6306" uniqueCount="3043">
  <si>
    <t>Đơn vị báo cáo:</t>
  </si>
  <si>
    <t>(Ban hành kèm theo Thông tư số                /TT-BKHĐT ngày       tháng       năm 2016 của Bộ Kế hoạch và Đầu tư)</t>
  </si>
  <si>
    <t>Ủy ban nhân dân các tỉnh, thành phố trực thuộc trung ương</t>
  </si>
  <si>
    <t>Tỉnh/thành phố trực thuộc Trung ương………</t>
  </si>
  <si>
    <t>Đơn vị: Triệu đồng</t>
  </si>
  <si>
    <t>STT</t>
  </si>
  <si>
    <t>Nguồn vốn đầu tư</t>
  </si>
  <si>
    <t>Giai đoạn N</t>
  </si>
  <si>
    <t>Giai đoạn N+1</t>
  </si>
  <si>
    <t>Ghi chú</t>
  </si>
  <si>
    <t>Số dự án</t>
  </si>
  <si>
    <r>
      <t xml:space="preserve">Kế hoạch và bổ sung vốn từ năm đầu tiên đến năm thứ 4 của giai đoạn N được cấp có thẩm quyền quyết định </t>
    </r>
    <r>
      <rPr>
        <vertAlign val="superscript"/>
        <sz val="14"/>
        <color indexed="8"/>
        <rFont val="Times New Roman"/>
        <family val="1"/>
      </rPr>
      <t>(1)</t>
    </r>
  </si>
  <si>
    <t>Tổng số</t>
  </si>
  <si>
    <t>Trong đó:</t>
  </si>
  <si>
    <t>Tổng số vốn</t>
  </si>
  <si>
    <t>Trong nước</t>
  </si>
  <si>
    <t>Nước ngoài</t>
  </si>
  <si>
    <t>TỔNG SỐ</t>
  </si>
  <si>
    <t>Vốn ngân sách nhà nước</t>
  </si>
  <si>
    <t>a)</t>
  </si>
  <si>
    <t>Đầu tư trong cân đối ngân sách địa phương</t>
  </si>
  <si>
    <t xml:space="preserve">Trong đó: </t>
  </si>
  <si>
    <t>- Đầu tư từ nguồn thu sử dụng đất</t>
  </si>
  <si>
    <t>- Xổ số kiến thiết</t>
  </si>
  <si>
    <t>b)</t>
  </si>
  <si>
    <t>Ngân sách trung ương</t>
  </si>
  <si>
    <t>Vốn công trái quốc gia</t>
  </si>
  <si>
    <t>Vốn trái phiếu chính quyền địa phương</t>
  </si>
  <si>
    <t>Vốn tín dụng đầu tư phát triển của Nhà nước</t>
  </si>
  <si>
    <t>7</t>
  </si>
  <si>
    <t>Biểu mẫu số 2</t>
  </si>
  <si>
    <t>TỔNG HỢP TÌNH HÌNH THỰC HIỆN KẾ HOẠCH ĐẦU TƯ PHÁT TRIỂN 5 NĂM GIAI ĐOẠN N VÀ DỰ KIẾN KẾ HOẠCH 5 NĂM GIAI ĐOẠN N+1 THEO NGÀNH, LĨNH VỰC</t>
  </si>
  <si>
    <t>Ngành, lĩnh vực</t>
  </si>
  <si>
    <r>
      <t xml:space="preserve">Ước giải ngân kế hoạch và số vốn bổ sung từ năm đầu tiên đến năm thứ 4 của giai đoạn N đến hết thời gian quy định </t>
    </r>
    <r>
      <rPr>
        <vertAlign val="superscript"/>
        <sz val="14"/>
        <color indexed="8"/>
        <rFont val="Times New Roman"/>
        <family val="1"/>
      </rPr>
      <t>(1)</t>
    </r>
  </si>
  <si>
    <t>Dự kiến kế hoạch năm thứ năm của giai đoạn N</t>
  </si>
  <si>
    <t>Nhu cầu đầu tư 5 năm giai đoạn N+1</t>
  </si>
  <si>
    <t>Dự kiến kế hoạch 5 năm giai đoạn N+1</t>
  </si>
  <si>
    <t>NSNN</t>
  </si>
  <si>
    <t>TPCP</t>
  </si>
  <si>
    <r>
      <t xml:space="preserve">Trái phiếu chính quyền địa phương và các khoản vốn vay khác của NSĐP để đầu tư </t>
    </r>
    <r>
      <rPr>
        <vertAlign val="superscript"/>
        <sz val="14"/>
        <color indexed="8"/>
        <rFont val="Times New Roman"/>
        <family val="1"/>
      </rPr>
      <t>(2)</t>
    </r>
  </si>
  <si>
    <t>Tín dụng ĐTPT của nhà nước</t>
  </si>
  <si>
    <t>Từ nguồn thu để lại cho đầu tư nhưng chưa đưa vào cân đối NSĐP</t>
  </si>
  <si>
    <t>Các nguồn vốn khác (nếu có)</t>
  </si>
  <si>
    <t>Từ nguồn thu để lại cho đầu tư nhưng chưa đưa vào cân đối NSNN</t>
  </si>
  <si>
    <t>NSTW</t>
  </si>
  <si>
    <t>NSĐP</t>
  </si>
  <si>
    <t>1</t>
  </si>
  <si>
    <t>Nông nghiệp, lâm nghiệp, thủy lợi và thủy sản</t>
  </si>
  <si>
    <t>2</t>
  </si>
  <si>
    <t>Công nghiệp</t>
  </si>
  <si>
    <t>3</t>
  </si>
  <si>
    <t>Thương mại</t>
  </si>
  <si>
    <t>4</t>
  </si>
  <si>
    <t>Giao thông</t>
  </si>
  <si>
    <t>5</t>
  </si>
  <si>
    <t>Cấp nước và xử lý rác thải, nước thải</t>
  </si>
  <si>
    <t>6</t>
  </si>
  <si>
    <t>Kho tàng</t>
  </si>
  <si>
    <t>Văn hóa</t>
  </si>
  <si>
    <t>8</t>
  </si>
  <si>
    <t>Thể thao</t>
  </si>
  <si>
    <t>9</t>
  </si>
  <si>
    <t>Du lịch</t>
  </si>
  <si>
    <t>10</t>
  </si>
  <si>
    <t>Khoa học, công nghệ</t>
  </si>
  <si>
    <t>11</t>
  </si>
  <si>
    <t>Thông tin</t>
  </si>
  <si>
    <t>12</t>
  </si>
  <si>
    <t>Truyền thông</t>
  </si>
  <si>
    <t>13</t>
  </si>
  <si>
    <t>Công nghệ thông tin</t>
  </si>
  <si>
    <t>14</t>
  </si>
  <si>
    <t>Giáo dục, đào tạo và giáo dục nghề nghiệp</t>
  </si>
  <si>
    <t>15</t>
  </si>
  <si>
    <t>Y tế, dân số và vệ sinh an toàn thực phẩm</t>
  </si>
  <si>
    <t>16</t>
  </si>
  <si>
    <t>Xã hội</t>
  </si>
  <si>
    <t>17</t>
  </si>
  <si>
    <t>Tài nguyên và môi trường</t>
  </si>
  <si>
    <t>18</t>
  </si>
  <si>
    <t>Quản lý nhà nước</t>
  </si>
  <si>
    <t>19</t>
  </si>
  <si>
    <t>Quốc phòng, an ninh</t>
  </si>
  <si>
    <t>20</t>
  </si>
  <si>
    <t>Dự trữ quốc gia</t>
  </si>
  <si>
    <r>
      <t xml:space="preserve">Ghi chú:
</t>
    </r>
    <r>
      <rPr>
        <i/>
        <vertAlign val="superscript"/>
        <sz val="16"/>
        <color indexed="8"/>
        <rFont val="Times New Roman"/>
        <family val="1"/>
      </rPr>
      <t>(1)</t>
    </r>
    <r>
      <rPr>
        <i/>
        <sz val="16"/>
        <color indexed="8"/>
        <rFont val="Times New Roman"/>
        <family val="1"/>
      </rPr>
      <t xml:space="preserve"> Không bao gồm số vốn ứng trước chưa bố trí nguồn để thu hồi.
</t>
    </r>
    <r>
      <rPr>
        <i/>
        <vertAlign val="superscript"/>
        <sz val="16"/>
        <color indexed="8"/>
        <rFont val="Times New Roman"/>
        <family val="1"/>
      </rPr>
      <t>(2)</t>
    </r>
    <r>
      <rPr>
        <i/>
        <sz val="16"/>
        <color indexed="8"/>
        <rFont val="Times New Roman"/>
        <family val="1"/>
      </rPr>
      <t xml:space="preserve"> Các khoản vốn vay khác của ngân sách địa phương để đầu tư là các khoản vốn vay từ kho bạc nhà nước, huy động theo khoản 3 Điều 8 Luật NSNN, … chưa bố trí NSNN kế hoạch 2011-2014 để hoàn trả các khoản vay này. </t>
    </r>
    <r>
      <rPr>
        <i/>
        <sz val="16"/>
        <color indexed="10"/>
        <rFont val="Times New Roman"/>
        <family val="1"/>
      </rPr>
      <t xml:space="preserve">Trường hợp các khoản vốn vay này đã hoàn trả trong kế hoạch giai đoạn N thì không ghi số vốn vay đã được hoàn trả. </t>
    </r>
  </si>
  <si>
    <t>Danh mục dự án</t>
  </si>
  <si>
    <t>Địa điểm XD</t>
  </si>
  <si>
    <t>Năng lực thiết kế</t>
  </si>
  <si>
    <t>Thời gian KC-HT</t>
  </si>
  <si>
    <t>Quyết định đầu tư ban đầu</t>
  </si>
  <si>
    <t>Số quyết định; ngày, tháng, năm ban hành</t>
  </si>
  <si>
    <t xml:space="preserve">TMĐT </t>
  </si>
  <si>
    <t>Tổng số (tất cả các nguồn vốn)</t>
  </si>
  <si>
    <t>Trong đó</t>
  </si>
  <si>
    <t>I</t>
  </si>
  <si>
    <t>a</t>
  </si>
  <si>
    <t>(1)</t>
  </si>
  <si>
    <t>Dự án ...</t>
  </si>
  <si>
    <t>…</t>
  </si>
  <si>
    <t>………..</t>
  </si>
  <si>
    <t>b</t>
  </si>
  <si>
    <t>Phân loại như tiết a điểm 1 nêu trên</t>
  </si>
  <si>
    <t>c</t>
  </si>
  <si>
    <t>d</t>
  </si>
  <si>
    <t>Dự án giãn hoãn tiến độ thi công và chuyển đổi hình thức đầu tư</t>
  </si>
  <si>
    <t>- Dự án giãn hoãn tiến độ thi công đến điểm dừng kỹ thuật hợp lý</t>
  </si>
  <si>
    <t xml:space="preserve"> </t>
  </si>
  <si>
    <t>- Dự án chuyển đổi hình thức đầu tư</t>
  </si>
  <si>
    <t>Dự án hoàn thành và bàn giao đưa vào sử dụng giai đoạn N</t>
  </si>
  <si>
    <t>- Dự án giãn hoãn tiến độ thi công và chuyển đổi hình thức đầu tư trong giai đoạn N+1</t>
  </si>
  <si>
    <t>+ Dự án giãn hoãn tiến độ thi công đến điểm dừng kỹ thuật hợp lý</t>
  </si>
  <si>
    <t>+ Dự án chuyển đổi hình thức đầu tư</t>
  </si>
  <si>
    <t>II</t>
  </si>
  <si>
    <t>Phân loại như mục I nêu trên</t>
  </si>
  <si>
    <t>Biểu mẫu số 4</t>
  </si>
  <si>
    <r>
      <t xml:space="preserve">TÌNH HÌNH THỰC HIỆN CÁC DỰ ÁN ĐẦU TƯ THEO HÌNH THỨC ĐỐI TÁC CÔNG TƯ (PPP) 5 NĂM GIAI ĐOẠN N </t>
    </r>
    <r>
      <rPr>
        <b/>
        <vertAlign val="superscript"/>
        <sz val="16"/>
        <rFont val="Times New Roman"/>
        <family val="1"/>
      </rPr>
      <t>(1)</t>
    </r>
    <r>
      <rPr>
        <b/>
        <sz val="16"/>
        <rFont val="Times New Roman"/>
        <family val="1"/>
      </rPr>
      <t xml:space="preserve"> VÀ DỰ KIẾN KẾ HOẠCH 5 NĂM GIAI ĐOẠN N+1</t>
    </r>
  </si>
  <si>
    <t>TT</t>
  </si>
  <si>
    <t>Quyết định đầu tư</t>
  </si>
  <si>
    <t>Tổng mức đầu tư</t>
  </si>
  <si>
    <t>Kế hoạch vốn đã bố trí từ năm đầu tiên đến hết năm thứ tư của giai đoạn N</t>
  </si>
  <si>
    <t>Lũy kế khối lượng thực hiện từ khi khởi công đến hết ngày 31/12/2014</t>
  </si>
  <si>
    <t>Giải ngân kế hoạch vốn đã bố trí từ năm đầu tiên đến hết năm thứ tư của giai đoạn N</t>
  </si>
  <si>
    <t>Dự kiến kế hoạch 5 năm giai đoạn  N+1</t>
  </si>
  <si>
    <r>
      <t xml:space="preserve">Phần vốn nhà nước đóng góp </t>
    </r>
    <r>
      <rPr>
        <vertAlign val="superscript"/>
        <sz val="14"/>
        <rFont val="Times New Roman"/>
        <family val="1"/>
      </rPr>
      <t>(2)</t>
    </r>
  </si>
  <si>
    <t>Vốn do nhà đầu tư tự huy động</t>
  </si>
  <si>
    <t>Vốn NSTW</t>
  </si>
  <si>
    <t>Vốn NSĐP</t>
  </si>
  <si>
    <t>Vốn TPCP</t>
  </si>
  <si>
    <t>Vốn nhà nước khác</t>
  </si>
  <si>
    <t>Đầu tư theo hình thức BOT</t>
  </si>
  <si>
    <t>Dự án chuyển tiếp từ trước năm cuối giai đoạn trước sang giai đoạn N</t>
  </si>
  <si>
    <t>Đầu tư theo hình thức BT</t>
  </si>
  <si>
    <t>III</t>
  </si>
  <si>
    <t>Đầu tư theo hình thức….</t>
  </si>
  <si>
    <t>Ghi chú:</t>
  </si>
  <si>
    <t>(1) Giai đoạn N là giai đoạn đang thực hiện kế hoạch (tính theo thời điểm báo cáo)</t>
  </si>
  <si>
    <t>(2) Trong trường hợp phần tham gia của Nhà nước bằng các tài sản vật chất thì vốn nhà nước đóng góp vào phần tham gia của Nhà nước là giá trị tài sản vật chất được lượng hóa bằng tiền</t>
  </si>
  <si>
    <t>Biểu mẫu số 5</t>
  </si>
  <si>
    <t>Tỉnh, thành phố trực thuộc Trung ương………</t>
  </si>
  <si>
    <r>
      <t xml:space="preserve">DỰ KIẾN KẾ HOẠCH ĐẦU TƯ PHÁT TRIỂN NGUỒN THU ĐỂ LẠI CHO ĐẦU TƯ NHƯNG CHƯA ĐƯA VÀO CÂN ĐỐI NSĐP </t>
    </r>
    <r>
      <rPr>
        <vertAlign val="superscript"/>
        <sz val="18"/>
        <rFont val="Times New Roman"/>
        <family val="1"/>
      </rPr>
      <t>(*)</t>
    </r>
    <r>
      <rPr>
        <b/>
        <sz val="18"/>
        <rFont val="Times New Roman"/>
        <family val="1"/>
      </rPr>
      <t xml:space="preserve"> 5 NĂM GIAI ĐOẠN N+1</t>
    </r>
  </si>
  <si>
    <t xml:space="preserve">Giải ngân kế hoạch vốn đã bố trí từ năm đầu tiên đến hết năm thứ tư của giai đoạn N </t>
  </si>
  <si>
    <t>Nhu cầu đầu tư giai đoạn N+1</t>
  </si>
  <si>
    <t>Số quyết định ngày, tháng, năm ban hành</t>
  </si>
  <si>
    <t>Trong đó: từ nguồn thu để lại cho đầu tư nhưng chưa đưa vào cân đối NSĐP</t>
  </si>
  <si>
    <t>Ngành, Lĩnh vực/Chương trình.......</t>
  </si>
  <si>
    <t>- Dự án giãn hoãn tiến độ thi công và chuyển đổi hình thức đầu tư trong giai đoạn N</t>
  </si>
  <si>
    <t>- Dự án hoàn thành và bàn giao đưa vào sử dụng giai đoạn N+1</t>
  </si>
  <si>
    <t>Ghi chú:(*) Mỗi nguồn thu để lại cho đầu tư nhưng chưa đưa vào cân đối NSĐP (không bao gồm nguồn thu từ xổ số kiến thiết) báo cáo một biểu riêng</t>
  </si>
  <si>
    <t xml:space="preserve">Ghi chú: * Đề nghị các dự án ghi rõ dự kiến năm hoàn thành để có cơ sở xác định số dự án hoàn thành trong các năm </t>
  </si>
  <si>
    <t>Biểu mẫu số 6</t>
  </si>
  <si>
    <t>TÌNH HÌNH THỰC HIỆN KẾ HOẠCH TÍN DỤNG ĐẦU TƯ PHÁT TRIỂN CỦA NHÀ NƯỚC 5 NĂM GIAI ĐOẠN N VÀ DỰ KIẾN KẾ HOẠCH 5 NĂM GIAI ĐOẠN N+1</t>
  </si>
  <si>
    <t>Kế hoạch vốn bố trí từ năm đầu tiên đến hết năm thứ tư của giai đoạn N</t>
  </si>
  <si>
    <t>Giải ngân kế hoạch vốn từ năm đầu tiên đến hết năm thứ tư của giai đoạn N</t>
  </si>
  <si>
    <t>Nhu cầu 5 năm
giai đoạn N+1</t>
  </si>
  <si>
    <t>Dự kiến kế hoạch
5 năm giai đoạn N+1</t>
  </si>
  <si>
    <t>Trong đó: tín dụng đầu tư phát triển của nhà nước</t>
  </si>
  <si>
    <t>Rất ẩu số thứ tự không đúng</t>
  </si>
  <si>
    <t>Ngành, lĩnh vực …</t>
  </si>
  <si>
    <t>Biểu mẫu số 7</t>
  </si>
  <si>
    <t>Tỉnh, thành phố trực thuộc Trung ương ………..</t>
  </si>
  <si>
    <t>TÌNH HÌNH THỰC HIỆN KẾ HOẠCH ĐẦU TƯ PHÁT TRIỂN NGUỒN TRÁI PHIẾU CHÍNH QUYỀN ĐỊA PHƯƠNG VÀ CÁC KHOẢN VỐN VAY KHÁC CỦA NGÂN SÁCH ĐỊA PHƯƠNG 5 NĂM GIAI ĐOẠN N VÀ DỰ KIẾN KẾ HOẠCH 5 NĂM GIAI ĐOẠN N+1</t>
  </si>
  <si>
    <t>Lũy kế vốn vay từ khởi công đến hết kế hoạch năm thứ tư của giai đoạn N</t>
  </si>
  <si>
    <t xml:space="preserve">Lũy kế số vốn đã hoàn trả từ khởi công đến hết năm kế hoạch năm thứ tư của giai đoạn N </t>
  </si>
  <si>
    <t>Số vốn vay còn lại chưa được bố trí kế hoạch hằng năm hoàn trả</t>
  </si>
  <si>
    <t>Dự kiến các khoản vốn vay năm thứ năm của giai đoạn N</t>
  </si>
  <si>
    <t>Nhu cầu giai đoạn N+1</t>
  </si>
  <si>
    <t>Dự kiến kế hoạch vốn vay giai đoạn 2016-2020 do không cân đối được kế hoạch hằng năm</t>
  </si>
  <si>
    <t>Dự kiến kế hoạch 5 năm giai đoạn N+1
để hoàn trả các khoản vốn vay</t>
  </si>
  <si>
    <t>Dự kiến kế hoạch vay hằng năm</t>
  </si>
  <si>
    <t>Trái phiếu chính quyền địa phương</t>
  </si>
  <si>
    <t>Vay kho bạc nhàn rỗi</t>
  </si>
  <si>
    <t>Vay tín dụng đầu tư nhà nước</t>
  </si>
  <si>
    <t>Các khoản vốn vay khác</t>
  </si>
  <si>
    <t>Năm thứ nhất</t>
  </si>
  <si>
    <t>Năm thứ hai</t>
  </si>
  <si>
    <t>Năm thứ ba</t>
  </si>
  <si>
    <t>Năm thứ tư</t>
  </si>
  <si>
    <t>Năm thứ năm</t>
  </si>
  <si>
    <t>Các nguồn vốn khác</t>
  </si>
  <si>
    <t>Trong đó: hoàn trả các khoản vốn vay</t>
  </si>
  <si>
    <t>- Dự án dự kiến hoàn thành sau năm 2020</t>
  </si>
  <si>
    <t>Danh mục dự án dự kiến hoàn thành năm 2012</t>
  </si>
  <si>
    <t>(2)</t>
  </si>
  <si>
    <t>Danh mục dự án chuyển tiếp</t>
  </si>
  <si>
    <t>Danh mục các dự án khởi công mới năm 2012</t>
  </si>
  <si>
    <t>(4)</t>
  </si>
  <si>
    <t>Các dự án chuyển tiếp sang thực hiện giai đoạn 2016-2020</t>
  </si>
  <si>
    <t>Dự án nhóm A</t>
  </si>
  <si>
    <t>Dự án nhóm B</t>
  </si>
  <si>
    <t>Dự án nhóm C</t>
  </si>
  <si>
    <t>Tỉnh, thành phố...</t>
  </si>
  <si>
    <t>Quyết định đầu tư điều chỉnh đã được cấp có thẩm quyền phê duyệt</t>
  </si>
  <si>
    <t xml:space="preserve">Số quyết định </t>
  </si>
  <si>
    <t xml:space="preserve">Tổng số  </t>
  </si>
  <si>
    <r>
      <t xml:space="preserve">Tổng số (tất cả các nguồn vốn) </t>
    </r>
    <r>
      <rPr>
        <vertAlign val="superscript"/>
        <sz val="14"/>
        <rFont val="Times New Roman"/>
        <family val="1"/>
      </rPr>
      <t>(2)</t>
    </r>
  </si>
  <si>
    <r>
      <t xml:space="preserve">Tổng số </t>
    </r>
    <r>
      <rPr>
        <vertAlign val="superscript"/>
        <sz val="14"/>
        <rFont val="Times New Roman"/>
        <family val="1"/>
      </rPr>
      <t>(2)</t>
    </r>
  </si>
  <si>
    <t>Đưa vào cân đối NSTW</t>
  </si>
  <si>
    <t>Vay lại</t>
  </si>
  <si>
    <t>Tính bằng nguyên tệ</t>
  </si>
  <si>
    <t>Quy đổi ra tiền Việt</t>
  </si>
  <si>
    <t xml:space="preserve">I </t>
  </si>
  <si>
    <t>Ngành, lĩnh vực.......</t>
  </si>
  <si>
    <t>Biểu mẫu số 9</t>
  </si>
  <si>
    <t>Tỉnh, thành phố …</t>
  </si>
  <si>
    <r>
      <t xml:space="preserve">DỰ KIẾN KHẢ NĂNG GIẢI NGÂN KẾ HOẠCH VỐN ODA NGUỒN NGÂN SÁCH NHÀ NƯỚC 5 NĂM GIAI ĐOẠN N+1 CÁC CHƯƠNG TRÌNH, DỰ ÁN ĐÃ KÝ KẾT HIỆP ĐỊNH HOẶC CÓ CAM KẾT VỚI NHÀ TÀI TRỢ ĐẾN NGÀY 30/6 NĂM CUỐI CỦA GIAI ĐOẠN N </t>
    </r>
    <r>
      <rPr>
        <b/>
        <vertAlign val="superscript"/>
        <sz val="16"/>
        <rFont val="Times New Roman"/>
        <family val="1"/>
      </rPr>
      <t>(4)</t>
    </r>
  </si>
  <si>
    <t>Nhà tài trợ</t>
  </si>
  <si>
    <t>Ngày ký kết Hiệp định</t>
  </si>
  <si>
    <t>Quyết định đầu tư điều chỉnh</t>
  </si>
  <si>
    <t>Lũy kế giải ngân từ khởi công đến hết ngày 31/01 năm thứ năm của giai đoạn N (bao gồm cả số ứng trước chưa bố trí nguồn thu hồi)</t>
  </si>
  <si>
    <t>Kế hoạch năm thứ năm của giai đoạn N</t>
  </si>
  <si>
    <t>Dự kiến khả năng giải ngân kế hoạch
 5 năm giai đoạn N+1</t>
  </si>
  <si>
    <r>
      <t xml:space="preserve">Tổng số (tất cả các nguồn vốn) </t>
    </r>
    <r>
      <rPr>
        <vertAlign val="superscript"/>
        <sz val="14"/>
        <rFont val="Times New Roman"/>
        <family val="1"/>
      </rPr>
      <t>(1)</t>
    </r>
  </si>
  <si>
    <r>
      <t xml:space="preserve">Vốn đối ứng </t>
    </r>
    <r>
      <rPr>
        <vertAlign val="superscript"/>
        <sz val="14"/>
        <rFont val="Times New Roman"/>
        <family val="1"/>
      </rPr>
      <t>(2)</t>
    </r>
  </si>
  <si>
    <r>
      <t xml:space="preserve">Vốn nước ngoài (tính theo tiền Việt) </t>
    </r>
    <r>
      <rPr>
        <vertAlign val="superscript"/>
        <sz val="14"/>
        <rFont val="Times New Roman"/>
        <family val="1"/>
      </rPr>
      <t>(3)</t>
    </r>
  </si>
  <si>
    <r>
      <t>Vốn đối ứng</t>
    </r>
    <r>
      <rPr>
        <vertAlign val="superscript"/>
        <sz val="14"/>
        <rFont val="Times New Roman"/>
        <family val="1"/>
      </rPr>
      <t>(2)</t>
    </r>
  </si>
  <si>
    <r>
      <t>Vốn nước ngoài (theo Hiệp định)</t>
    </r>
    <r>
      <rPr>
        <vertAlign val="superscript"/>
        <sz val="14"/>
        <rFont val="Times New Roman"/>
        <family val="1"/>
      </rPr>
      <t>(3)</t>
    </r>
  </si>
  <si>
    <r>
      <t xml:space="preserve">Tổng số </t>
    </r>
    <r>
      <rPr>
        <vertAlign val="superscript"/>
        <sz val="14"/>
        <rFont val="Times New Roman"/>
        <family val="1"/>
      </rPr>
      <t>(1)</t>
    </r>
  </si>
  <si>
    <t>- (1) Tổng vốn là tổng số tất cả nguồn vốn:
+ Đối với tổng số vốn của dự án là vốn trong nước và vốn nước ngoài;
+ Tổng số vốn đối ứng là tổng số tất cả các nguồn vốn trong nước đối ứng cho dự án.</t>
  </si>
  <si>
    <t>- (2) Phần vốn đối ứng là phần vốn trong nước tính theo tiền Việt Nam đồng</t>
  </si>
  <si>
    <t>- (3) Số vốn nước ngoài (tính bằng nguyên tệ, ghi rõ kèm theo đơn vị ngoại tệ), quy đổi ra Việt Nam đồng theo quy định tại Hiệp định, trường hợp Hiệp định không quy đổi sang Việt Nam đồng quy đổi theo tỷ giá tại thời điểm ký kết Hiệp định.
Phần vốn bố trí kế hoạch, thực hiện và giải ngân hàng năm quy đổi theo Việt Nam đồng tính đến thời điểm thanh toán.</t>
  </si>
  <si>
    <t>- (4) Giai đoạn N là giai đoạn đang thực hiện kế hoạch (tính theo thời điểm báo cáo)</t>
  </si>
  <si>
    <t>Biểu mẫu số 10</t>
  </si>
  <si>
    <t>DỰ KIẾN KHẢ NĂNG GIẢI NGÂN KẾ HOẠCH VỐN ODA NGUỒN NGÂN SÁCH NHÀ NƯỚC 5 NĂM GIAI ĐOẠN N+1 CÁC CHƯƠNG TRÌNH, DỰ ÁN 
DỰ KIẾN KÝ KẾT HIỆP ĐỊNH HOẶC CAM KẾT VỚI NHÀ TÀI TRỢ TRONG 6 THÁNG CUỐI CỦA NĂM THỨ NĂM GIAI ĐOẠN N VÀ TRONG NĂM ĐẦU TIÊN GIAI ĐOẠN N+1</t>
  </si>
  <si>
    <t>Dự kiến giải ngân kế hoạch 5 năm giai đoạn N+1</t>
  </si>
  <si>
    <t>- (3) Số vốn nước ngoài (tính bằng ngoại tệ, ghi rõ kèm theo đơn vị ngoại tệ), quy đổi ra Việt Nam đồng theo quy định tại Hiệp định, trường hợp Hiệp định không quy đổi sang Việt Nam đồng quy đổi theo tỷ giá tại thời điểm ký kết Hiệp định.
Phần vốn bố trí kế hoạch, thực hiện và giải ngân hàng năm quy đổi theo Việt Nam đồng tính đến thời điểm thanh toán.</t>
  </si>
  <si>
    <t>- Giai đoạn N là giai đoạn đang thực hiện kế hoạch (tính theo thời điểm báo cáo)</t>
  </si>
  <si>
    <t>Biểu mẫu số 11</t>
  </si>
  <si>
    <t>DANH MỤC CÁC CHƯƠNG TRÌNH, DỰ ÁN KÊU GỌI NHÀ TÀI TRỢ ĐẦU TƯ TRONG 5 NĂM GIAI ĐOẠN N+1</t>
  </si>
  <si>
    <t>DANH MỤC CÁC DỰ ÁN KÊU GỌI NHÀ TÀI TRỢ ĐẦU TƯ TRONG 5 NĂM 2016-2020</t>
  </si>
  <si>
    <t>Biểu mẫu số 12</t>
  </si>
  <si>
    <t>Các tỉnh, thành phố trực thuộc trung ương</t>
  </si>
  <si>
    <t>Tỉnh/thành phố …</t>
  </si>
  <si>
    <t>TÌNH HÌNH THỰC HIỆN KẾ HOẠCH VỐN TRÁI PHIẾU CHÍNH PHỦ 5 NĂM GIAI ĐOẠN N VÀ DỰ KIẾN KẾ HOẠCH 5 NĂM GIAI ĐOẠN N+1</t>
  </si>
  <si>
    <t>Quyết định đầu tư cập nhật hoặc điêu chỉnh theo quy định tại NQ 726/NQ-UBTVQH13 và NQ 736/NQ-UBTVQH13</t>
  </si>
  <si>
    <t>Lũy kế khối lượng thực hiện từ khởi công đến hết ngày 31/12 năm thứ năm của giai đoạn N-1</t>
  </si>
  <si>
    <t>Lũy kế vốn đã bố trí từ khởi công đến hết ngày 31/12 năm thứ năm của giai đoạn N-1</t>
  </si>
  <si>
    <t>Lũy kế vốn đã giải ngân từ khởi công đến hết ngày 31/12 năm thứ năm của giai đoạn N-1</t>
  </si>
  <si>
    <t>Dự kiến kế hoạch năm thứ nhất giai đoạn N+1</t>
  </si>
  <si>
    <t>Kế hoạch vốn được giao giai đoạn
N</t>
  </si>
  <si>
    <t>Số vốn TPCP ứng trước đến 31/12 năm thứ tư của giai đoạn N chưa bố trí thu hồi</t>
  </si>
  <si>
    <t>Lũy kế khối lượng thực hiện từ 1/01 năm đầu đến 31/12 năm thứ tư của giai đoạn N</t>
  </si>
  <si>
    <t>Lũy kế giải ngân từ từ 1/01 năm đầu đến đến hết 31/01 năm thứ năm của giai đoạn N</t>
  </si>
  <si>
    <t>Đề xuất điều chỉnh KH vốn TPCP giai đoạn N (nếu có)</t>
  </si>
  <si>
    <t>Số QĐ; ngày, tháng, năm ban hành</t>
  </si>
  <si>
    <t>Trong đó:  TPCP</t>
  </si>
  <si>
    <t>Trong đó: TPCP</t>
  </si>
  <si>
    <t>Trong đó: KH vốn TPCP</t>
  </si>
  <si>
    <t>Trong đó: vốn TPCP</t>
  </si>
  <si>
    <t>Điều chỉnh do tăng giá</t>
  </si>
  <si>
    <t>Thay đổi giải pháp kỹ thuật</t>
  </si>
  <si>
    <t>Điều chỉnh tăng quy mô</t>
  </si>
  <si>
    <t>Vốn NSNN</t>
  </si>
  <si>
    <t>Trong đó: thu hồi ứng trước</t>
  </si>
  <si>
    <t>NGÀNH/LĨNH VỰC/CHƯƠNG TRÌNH…</t>
  </si>
  <si>
    <t>Dự án chuyển tiếp sang giai đoạn 2016-2020</t>
  </si>
  <si>
    <t>Ghi chú: (*) Số vốn kế hoạch theo số vốn đã được cấp có thẩm quyền cho phép điều chỉnh (nếu có); không bao gồm các khoản ứng trước.</t>
  </si>
  <si>
    <t>Biểu mẫu số 13</t>
  </si>
  <si>
    <t>Ủy ban nhân dân các tỉnh, thành phố trực thuộc Trung ương</t>
  </si>
  <si>
    <r>
      <t xml:space="preserve">BÁO CÁO TÌNH HÌNH THÔNG BÁO VÀ GIAO KẾ HOẠCH ĐẦU TƯ CÔNG GIAI ĐOẠN N </t>
    </r>
    <r>
      <rPr>
        <b/>
        <vertAlign val="superscript"/>
        <sz val="14"/>
        <color indexed="8"/>
        <rFont val="Times New Roman"/>
        <family val="1"/>
      </rPr>
      <t>(1)</t>
    </r>
  </si>
  <si>
    <t>Chương trình/ngành, lĩnh vực</t>
  </si>
  <si>
    <t>Kế hoạch giai đoạn N được Thủ tướng Chính phủ và Bộ Kế hoạch và Đầu tư giao</t>
  </si>
  <si>
    <t>Kế hoạch giai đoạn N được địa phương giao</t>
  </si>
  <si>
    <t>Số vốn</t>
  </si>
  <si>
    <t>Ngoài nước</t>
  </si>
  <si>
    <t>Số dự án giao theo QĐ giao KH giai đoạn N của Thủ tướng Chính phủ</t>
  </si>
  <si>
    <t>Số dự án không được Thủ tướng Chính phủ giao chi tiết, do các địa phương giao</t>
  </si>
  <si>
    <t>TỔNG SỐ VỐN</t>
  </si>
  <si>
    <t>Vốn đầu tư phát triển nguồn NSNN</t>
  </si>
  <si>
    <t>Cân đối ngân sách địa phương</t>
  </si>
  <si>
    <t>-</t>
  </si>
  <si>
    <t>Chuẩn bị đầu tư</t>
  </si>
  <si>
    <t>Thực hiện dự án</t>
  </si>
  <si>
    <t>Vốn đầu tư trong cân đối theo tiêu chí, định mức</t>
  </si>
  <si>
    <t>Đầu tư khoa học và công nghệ</t>
  </si>
  <si>
    <t>Đầu tư giáo dục, đào tạo và giáo dục nghề nghiệp</t>
  </si>
  <si>
    <t>Đầu tư từ nguồn thu sử dụng đất</t>
  </si>
  <si>
    <t>Các chương trình mục tiêu Quốc gia</t>
  </si>
  <si>
    <t>Chương trình...</t>
  </si>
  <si>
    <t>Phân loại như trên</t>
  </si>
  <si>
    <t>Các chương trình mục tiêu</t>
  </si>
  <si>
    <t>Vốn Trái phiếu Chính phủ</t>
  </si>
  <si>
    <t>Ngành, lĩnh vực…</t>
  </si>
  <si>
    <t>IV</t>
  </si>
  <si>
    <t>V</t>
  </si>
  <si>
    <t>Vốn từ nguồn thu để lại cho đầu tư nhưng chưa đưa vào cân đối ngân sách nhà nước</t>
  </si>
  <si>
    <t>VI</t>
  </si>
  <si>
    <t>VII</t>
  </si>
  <si>
    <t>Các khoản vốn vay khác của ngân sách địa phương để đầu tư</t>
  </si>
  <si>
    <t>(1) Giai đoạn N là giai đoạn đang thực hiện kế hoạch (dựa trên thời điểm báo cáo)</t>
  </si>
  <si>
    <t>Biểu mẫu số 15</t>
  </si>
  <si>
    <t>TỔNG HỢP TÌNH HÌNH THỰC HIỆN KẾ HOẠCH ĐẦU TƯ PHÁT TRIỂN ĐẾN HẾT 30/6 NĂM THỨ 3 GIAI ĐOẠN N (1) , ƯỚC GIẢI NGÂN KẾ HOẠCH TRUNG HẠN GIAI ĐOẠN N VÀ NHU CẦU ĐIỀU CHỈNH KẾ HOẠCH TRUNG HẠN GIAI ĐOẠN N THEO NGÀNH, LĨNH VỰC</t>
  </si>
  <si>
    <t>Kế hoạch trung hạn giai đoạn N</t>
  </si>
  <si>
    <t>Ước giải ngân kế hoạch trung hạn giai đoạn N</t>
  </si>
  <si>
    <t>Nhu cầu điều chỉnh kế hoạch đầu tư trung hạn giai đoạn N</t>
  </si>
  <si>
    <r>
      <t xml:space="preserve">Trong đó: Kế hoạch và bổ sung vốn từ năm đầu tiên đến 30/6 năm thứ ba của giai đoạn N được cấp có thẩm quyền quyết định </t>
    </r>
    <r>
      <rPr>
        <vertAlign val="superscript"/>
        <sz val="14"/>
        <color indexed="8"/>
        <rFont val="Times New Roman"/>
        <family val="1"/>
      </rPr>
      <t>(1)</t>
    </r>
  </si>
  <si>
    <r>
      <t xml:space="preserve">Trong đó: Ước giải ngân kế hoạch và số vốn bổ sung từ năm đầu tiên đến 30/6 năm thứ 3 của giai đoạn N đến hết thời gian quy định </t>
    </r>
    <r>
      <rPr>
        <vertAlign val="superscript"/>
        <sz val="14"/>
        <color indexed="8"/>
        <rFont val="Times New Roman"/>
        <family val="1"/>
      </rPr>
      <t>(1)</t>
    </r>
  </si>
  <si>
    <r>
      <t xml:space="preserve">Ghi chú:
</t>
    </r>
    <r>
      <rPr>
        <i/>
        <vertAlign val="superscript"/>
        <sz val="16"/>
        <color indexed="8"/>
        <rFont val="Times New Roman"/>
        <family val="1"/>
      </rPr>
      <t>(1)</t>
    </r>
    <r>
      <rPr>
        <i/>
        <sz val="16"/>
        <color indexed="8"/>
        <rFont val="Times New Roman"/>
        <family val="1"/>
      </rPr>
      <t xml:space="preserve"> Không bao gồm số vốn ứng trước chưa bố trí nguồn để thu hồi.
</t>
    </r>
    <r>
      <rPr>
        <i/>
        <vertAlign val="superscript"/>
        <sz val="16"/>
        <color indexed="8"/>
        <rFont val="Times New Roman"/>
        <family val="1"/>
      </rPr>
      <t>(2)</t>
    </r>
    <r>
      <rPr>
        <i/>
        <sz val="16"/>
        <color indexed="8"/>
        <rFont val="Times New Roman"/>
        <family val="1"/>
      </rPr>
      <t xml:space="preserve"> Các khoản vốn vay khác của ngân sách địa phương để đầu tư là các khoản vốn vay từ kho bạc nhà nước, huy động theo khoản 3 Điều 8 Luật NSNN, … chưa bố trí NSNN kế hoạch để hoàn trả các khoản vay này. </t>
    </r>
    <r>
      <rPr>
        <i/>
        <sz val="16"/>
        <color indexed="10"/>
        <rFont val="Times New Roman"/>
        <family val="1"/>
      </rPr>
      <t xml:space="preserve">Trường hợp các khoản vốn vay này đã hoàn trả trong kế hoạch giai đoạn N thì không ghi số vốn vay đã được hoàn trả. </t>
    </r>
  </si>
  <si>
    <t>Lũy kế vốn bố trí đến hết 31/12 năm cuối của giai đoạn N-1</t>
  </si>
  <si>
    <r>
      <t>Trong đó: Vốn…</t>
    </r>
    <r>
      <rPr>
        <vertAlign val="superscript"/>
        <sz val="12"/>
        <rFont val="Times New Roman"/>
        <family val="1"/>
      </rPr>
      <t>(1)</t>
    </r>
  </si>
  <si>
    <r>
      <t>Trong đó:  Vốn…</t>
    </r>
    <r>
      <rPr>
        <vertAlign val="superscript"/>
        <sz val="12"/>
        <rFont val="Times New Roman"/>
        <family val="1"/>
      </rPr>
      <t>(1)</t>
    </r>
  </si>
  <si>
    <t>A</t>
  </si>
  <si>
    <t>NGUỒN VỐN…</t>
  </si>
  <si>
    <t>NGÀNH/LĨNH VỰC/CHƯƠNG TRÌNH …..</t>
  </si>
  <si>
    <t>I.1</t>
  </si>
  <si>
    <t>CHUẨN BỊ ĐẦU TƯ</t>
  </si>
  <si>
    <t>Dự án…</t>
  </si>
  <si>
    <t>….</t>
  </si>
  <si>
    <t>I.2</t>
  </si>
  <si>
    <t>THỰC HIỆN DỰ ÁN</t>
  </si>
  <si>
    <t>B</t>
  </si>
  <si>
    <t>Phân loại như mục A nêu trên</t>
  </si>
  <si>
    <t>Tăng</t>
  </si>
  <si>
    <t>Giảm</t>
  </si>
  <si>
    <t>……………</t>
  </si>
  <si>
    <t>Dự án chuyển tiếp từ trước năm cuối của giai đoạn trước sang giai đoạn N-N+4</t>
  </si>
  <si>
    <t>Dự án hoàn thành và bàn giao đưa vào sử dụng trước năm N</t>
  </si>
  <si>
    <t>Dự án hoàn thành và bàn giao đưa vào sử dụng trong giai đoạn N-N+4</t>
  </si>
  <si>
    <t>Dự án chuyển tiếp sang giai đoạn N+5-N+9</t>
  </si>
  <si>
    <t>- Dự án dự kiến hoàn thành và bàn giao đưa vào sử dụng trong giai đoạn N+5-N+9</t>
  </si>
  <si>
    <t>Dự án dự kiến hoàn thành và bàn giao đưa vào sử dụng trong giai đoạn N+5-N+9</t>
  </si>
  <si>
    <t>- Dự án dự kiến hoàn thành sau giai đoạn N+5-N+9</t>
  </si>
  <si>
    <t>Dự án dự kiến hoàn thành sau giai đoạn N+5-N+9</t>
  </si>
  <si>
    <t>Dự án khởi công mới trong giai đoạn N-N+4</t>
  </si>
  <si>
    <t>Dự án khởi công mới trong giai đoạn N-N+4+1</t>
  </si>
  <si>
    <t>- Dự án dự kiến hoàn thành và bàn giao đưa vào sử dụng giai đoạn N+5-N+9</t>
  </si>
  <si>
    <t>Dự án dự kiến hoàn thành và bàn giao đưa vào sử dụng giai đoạn N+5-N+9</t>
  </si>
  <si>
    <t xml:space="preserve">Trong đó: vốn ... </t>
  </si>
  <si>
    <t>Trong đó: vốn …</t>
  </si>
  <si>
    <t xml:space="preserve">Thu hồi các khoản ứng trước </t>
  </si>
  <si>
    <t>Dự án hoàn thành và bàn giao đưa vào sử dụng giai đoạn N-N+4</t>
  </si>
  <si>
    <t>Vốn ……..</t>
  </si>
  <si>
    <t>…………..</t>
  </si>
  <si>
    <t>Nhu cầu bổ sung kế hoạch trung hạn giai đoạn N-N+4</t>
  </si>
  <si>
    <t xml:space="preserve">Quyết định đầu tư </t>
  </si>
  <si>
    <t>Vốn đối ứng</t>
  </si>
  <si>
    <t>Vốn nước ngoài (tính theo tiền Việt)</t>
  </si>
  <si>
    <t xml:space="preserve">Vốn nước ngoài (tính theo tiền Việt) </t>
  </si>
  <si>
    <t xml:space="preserve">Tổng số </t>
  </si>
  <si>
    <t xml:space="preserve">Tổng số (tất cả các nguồn vốn) </t>
  </si>
  <si>
    <t>Biểu mẫu số 25</t>
  </si>
  <si>
    <t>Mã dự án</t>
  </si>
  <si>
    <t>PHỤ LỤC B: BIỂU MẪU ÁP DỤNG CHO CÁC ĐỊA PHƯƠNG</t>
  </si>
  <si>
    <t>(Ban hành kèm theo Thông tư số           /2016/TT-BKHĐT ngày      tháng      năm 2016
 của Bộ Kế hoạch và Đầu tư)</t>
  </si>
  <si>
    <t>I. KẾ HOẠCH ĐẦU TƯ CÔNG TRUNG HẠN</t>
  </si>
  <si>
    <t>Dự án hoàn thành và bàn giao đưa vào sử dụng trước năm (N-5)</t>
  </si>
  <si>
    <t>2.1</t>
  </si>
  <si>
    <t>2.2</t>
  </si>
  <si>
    <t>2.3</t>
  </si>
  <si>
    <t>Kế hoạch trung hạn giai đoạn N-(N+4)</t>
  </si>
  <si>
    <t>Năm (N+4)</t>
  </si>
  <si>
    <t>Năm (N+3)</t>
  </si>
  <si>
    <t>Năm( N+2)</t>
  </si>
  <si>
    <t>Kế hoạch ban đầu hoặc sau điều chỉnh nếu có</t>
  </si>
  <si>
    <t>Ước khối lượng thực hiện đến hết thời gian quy định</t>
  </si>
  <si>
    <t>Ước giải ngân đến hết thời gian quy định</t>
  </si>
  <si>
    <t>Giai đoạn (N-5) - (N-2)</t>
  </si>
  <si>
    <r>
      <t>Ghi chú:</t>
    </r>
    <r>
      <rPr>
        <i/>
        <vertAlign val="superscript"/>
        <sz val="14"/>
        <rFont val="Times New Roman"/>
        <family val="1"/>
      </rPr>
      <t/>
    </r>
  </si>
  <si>
    <t xml:space="preserve"> (1) N là năm bắt đầu của kế hoạch đầu tư công trung hạn giai đoạn tiếp theo</t>
  </si>
  <si>
    <r>
      <t>Vốn ……</t>
    </r>
    <r>
      <rPr>
        <b/>
        <vertAlign val="superscript"/>
        <sz val="14"/>
        <color indexed="8"/>
        <rFont val="Times New Roman"/>
        <family val="1"/>
      </rPr>
      <t>(3)</t>
    </r>
  </si>
  <si>
    <r>
      <t xml:space="preserve">Kế hoạch ban đầu hoặc sau điều chỉnh nếu có </t>
    </r>
    <r>
      <rPr>
        <vertAlign val="superscript"/>
        <sz val="14"/>
        <color indexed="8"/>
        <rFont val="Times New Roman"/>
        <family val="1"/>
      </rPr>
      <t>(2)</t>
    </r>
  </si>
  <si>
    <r>
      <t xml:space="preserve">Ước giải ngân đến hết thời gian quy định </t>
    </r>
    <r>
      <rPr>
        <vertAlign val="superscript"/>
        <sz val="14"/>
        <color indexed="8"/>
        <rFont val="Times New Roman"/>
        <family val="1"/>
      </rPr>
      <t>(2)</t>
    </r>
  </si>
  <si>
    <t>(2) Đề nghị báo cáo đầy đủ các nguồn vốn theo quy định tại  khoản 21 Điều 4 Luật Đầu tư công, mỗi nguồn vốn tách ra báo cáo thành một biểu riêng</t>
  </si>
  <si>
    <r>
      <t>Vốn nước ngoài (theo Hiệp định)</t>
    </r>
    <r>
      <rPr>
        <vertAlign val="superscript"/>
        <sz val="14"/>
        <rFont val="Times New Roman"/>
        <family val="1"/>
      </rPr>
      <t>(2)</t>
    </r>
  </si>
  <si>
    <t>Giải ngân kế hoạch vốn từ ngày 01/01 năm  (N-5) đến hết ngày 31/01 năm N-1 (bao gồm cả số ứng trước chưa bố trí nguồn thu hồi)</t>
  </si>
  <si>
    <t>Kế hoạch vốn bố trí từ năm (N-5) đến hết năm (N-2)</t>
  </si>
  <si>
    <t>(2) Số vốn nước ngoài (tính bằng ngoại tệ, ghi rõ kèm theo đơn vị ngoại tệ), quy đổi ra Việt Nam đồng theo quy định tại Hiệp định, trường hợp Hiệp định không quy đổi sang Việt Nam đồng quy đổi theo tỷ giá tại thời điểm ký kết Hiệp định. Phần vốn bố trí kế hoạch, thực hiện và giải ngân hàng năm quy đổi theo Việt Nam đồng tính đến thời điểm thanh toán.</t>
  </si>
  <si>
    <t>(2) Số vốn nước ngoài (tính bằng ngoại tệ, ghi rõ kèm theo đơn vị ngoại tệ), quy đổi ra Việt Nam đồng theo quy định tại Hiệp định, trường hợp Hiệp định không quy đổi sang Việt Nam đồng quy đổi theo tỷ giá tại thời điểm ký kết Hiệp định.
Phần vốn bố trí kế hoạch, thực hiện và giải ngân hàng năm quy đổi theo Việt Nam đồng tính đến thời điểm thanh toán.</t>
  </si>
  <si>
    <t xml:space="preserve"> (1) N là năm bắt đầu của kế hoạch đầu tư công trung hạn giai đoạn hiện tại</t>
  </si>
  <si>
    <t xml:space="preserve"> (2) Ghi đầy đủ các nguồn vốn đầu tư công theo quy định tại khoản 21 Điều 4 Luật Đầu tư công</t>
  </si>
  <si>
    <t>(2) Mỗi nguồn vốn đầu tư công lập thành một biểu riêng</t>
  </si>
  <si>
    <r>
      <t>DANH MỤC CÁC DỰ ÁN ĐỀ NGHỊ BỔ SUNG KẾ HOẠCH ĐẦU TƯ TRUNG HẠN GIAI ĐOẠN N</t>
    </r>
    <r>
      <rPr>
        <b/>
        <vertAlign val="superscript"/>
        <sz val="14"/>
        <rFont val="Times New Roman"/>
        <family val="1"/>
      </rPr>
      <t>(1)</t>
    </r>
    <r>
      <rPr>
        <b/>
        <sz val="14"/>
        <rFont val="Times New Roman"/>
        <family val="1"/>
      </rPr>
      <t xml:space="preserve"> - (N+4) VỐN ……..</t>
    </r>
    <r>
      <rPr>
        <b/>
        <vertAlign val="superscript"/>
        <sz val="14"/>
        <rFont val="Times New Roman"/>
        <family val="1"/>
      </rPr>
      <t>(2)</t>
    </r>
  </si>
  <si>
    <r>
      <t>Trong đó: Vốn…</t>
    </r>
    <r>
      <rPr>
        <vertAlign val="superscript"/>
        <sz val="12"/>
        <rFont val="Times New Roman"/>
        <family val="1"/>
      </rPr>
      <t>(2)</t>
    </r>
  </si>
  <si>
    <t>(Báo cáo cuối kỳ)</t>
  </si>
  <si>
    <t>Giải ngân kế hoạch trung hạn</t>
  </si>
  <si>
    <t>(1) N là năm bắt đầu của kế hoạch đầu tư công trung hạn giai đoạn tiếp theo</t>
  </si>
  <si>
    <t>(2) Không bao gồm số ứng trước chưa bố trí nguồn để thu hồi.</t>
  </si>
  <si>
    <t>(3) Ghi đầy đủ các nguồn vốn đầu tư công theo quy định tại khoản 21 Điều 4 Luật Đầu tư công</t>
  </si>
  <si>
    <t xml:space="preserve">(4) Ghi đầy đủ các nguồn vốn đầu tư công theo quy định tại khoản 21 Điều 4 Luật Đầu tư công </t>
  </si>
  <si>
    <t>- Bội chi ngân sách địa phương</t>
  </si>
  <si>
    <t>Liệt kê như tiết a điểm 2.1 nêu trên</t>
  </si>
  <si>
    <t>- Dự án hoàn thành sau năm (N+4)</t>
  </si>
  <si>
    <t>Dự án hoàn thành và bàn giao đưa vào sử dụng trong giai đoạn từ năm (N-5) đến năm (N-1)</t>
  </si>
  <si>
    <t>Dự án khởi công mới trong giai đoạn từ năm N đến năm (N+4)</t>
  </si>
  <si>
    <t>Đầu tư từ nguồn thu xổ số kiến thiết</t>
  </si>
  <si>
    <t>Bội chi ngân sách địa phương</t>
  </si>
  <si>
    <t>Kế hoạch trung hạn giai đoạn năm N đến năm (N+4) sau điều chỉnh</t>
  </si>
  <si>
    <t>Giai đoạn từ năm (N-5) đến năm (N-1)</t>
  </si>
  <si>
    <t>Giai đoạn từ năm N đến năm (N+4)</t>
  </si>
  <si>
    <t xml:space="preserve">Giai đoạn từ năm N đến năm (N+4) </t>
  </si>
  <si>
    <r>
      <t>Thanh toán nợ XDCB</t>
    </r>
    <r>
      <rPr>
        <i/>
        <vertAlign val="superscript"/>
        <sz val="14"/>
        <rFont val="Times New Roman"/>
        <family val="1"/>
      </rPr>
      <t>(3)</t>
    </r>
  </si>
  <si>
    <t>(3) Chỉ được bố trí vốn đầu tư công để thanh toán nợ đọng XDCB phát sinh trước ngày Luật Đầu tư công có hiệu lực</t>
  </si>
  <si>
    <t>Trong đó: vốn trái phiếu Chính phủ</t>
  </si>
  <si>
    <t>Dự án chuyển tiếp từ trước năm cuối của giai đoạn trước sang giai đoạn từ năm (N-5) đến năm (N-1)</t>
  </si>
  <si>
    <t>Dự án hoàn thành và bàn giao đưa vào sử dụng giai đoạn từ năm (N-5) đến năm (N-1)</t>
  </si>
  <si>
    <t>Dự án chuyển tiếp sang giai đoạn từ năm N đến năm (N+4)</t>
  </si>
  <si>
    <t>- Dự án dự kiến hoàn thành và bàn giao đưa vào sử dụng trong giai đoạn từ năm N đến năm (N+4)</t>
  </si>
  <si>
    <t>- Dự án giãn hoãn tiến độ thi công và chuyển đổi hình thức đầu tư trong giai đoạn N - (N+4)</t>
  </si>
  <si>
    <t>- Dự án hoàn thành và bàn giao đưa vào sử dụng giai đoạn từ năm N đến năm (N+4)</t>
  </si>
  <si>
    <t>- Dự án dự kiến hoàn thành sau năm N+4</t>
  </si>
  <si>
    <t>Kế hoạch năm N</t>
  </si>
  <si>
    <t>Kế hoạch năm N+1</t>
  </si>
  <si>
    <t>Kế hoạch năm N+2</t>
  </si>
  <si>
    <t>Thực hiện từ 1/1 đến 30/6 năm N+2</t>
  </si>
  <si>
    <t>Ước giải ngân kế hoạch năm N+2</t>
  </si>
  <si>
    <t>Kế hoạch đầu tư trung hạn giai đoạn từ năm N đến năm (N+4) được cấp có thẩm quyền giao</t>
  </si>
  <si>
    <t>Kế hoạch đầu tư trung hạn giai đoạn từ năm N đến năm (N+4) giao và thông báo cho các đơn vị triển khai</t>
  </si>
  <si>
    <t>Biểu mẫu số 26</t>
  </si>
  <si>
    <t>Biểu mẫu số 30</t>
  </si>
  <si>
    <t>Biểu mẫu số 31</t>
  </si>
  <si>
    <t>- Dự án dự kiến hoàn thành sau năm (N+4)</t>
  </si>
  <si>
    <t>+ Phân bổ vốn theo dự án</t>
  </si>
  <si>
    <t>- Phân bổ vốn theo dự án</t>
  </si>
  <si>
    <r>
      <t>TỔNG HỢP KẾT QUẢ GIAO VÀ THÔNG BÁO KẾ HOẠCH ĐẦU TƯ CÔNG TRUNG HẠN GIAI ĐOẠN TỪ NĂM N</t>
    </r>
    <r>
      <rPr>
        <b/>
        <vertAlign val="superscript"/>
        <sz val="14"/>
        <color indexed="8"/>
        <rFont val="Times New Roman"/>
        <family val="1"/>
      </rPr>
      <t>(1)</t>
    </r>
    <r>
      <rPr>
        <b/>
        <sz val="14"/>
        <color indexed="8"/>
        <rFont val="Times New Roman"/>
        <family val="1"/>
      </rPr>
      <t xml:space="preserve"> ĐẾN NĂM (N+4)</t>
    </r>
  </si>
  <si>
    <t>+ Vốn điều lệ quỹ hỗ trợ phát triển sử dụng đất</t>
  </si>
  <si>
    <t>- Vốn điều lệ quỹ hỗ trợ phát triển sử dụng đất</t>
  </si>
  <si>
    <r>
      <t>CHI TIẾT KẾT QUẢ GIAO VÀ THÔNG BÁO KẾ HOẠCH ĐẦU TƯ TRUNG HẠN 5 NĂM GIAI ĐOẠN TỪ NĂM N</t>
    </r>
    <r>
      <rPr>
        <b/>
        <vertAlign val="superscript"/>
        <sz val="14"/>
        <rFont val="Times New Roman"/>
        <family val="1"/>
      </rPr>
      <t>(1)</t>
    </r>
    <r>
      <rPr>
        <b/>
        <sz val="14"/>
        <rFont val="Times New Roman"/>
        <family val="1"/>
      </rPr>
      <t xml:space="preserve"> ĐẾN NĂM (N+4) VỐN …</t>
    </r>
    <r>
      <rPr>
        <b/>
        <vertAlign val="superscript"/>
        <sz val="14"/>
        <rFont val="Times New Roman"/>
        <family val="1"/>
      </rPr>
      <t>(2)</t>
    </r>
  </si>
  <si>
    <r>
      <t>CHI TIẾT TÌNH HÌNH THỰC HIỆN KẾ HOẠCH ĐẦU TƯ TRUNG HẠN GIAI ĐOẠN TỪ NĂM (N</t>
    </r>
    <r>
      <rPr>
        <b/>
        <vertAlign val="superscript"/>
        <sz val="16"/>
        <rFont val="Times New Roman"/>
        <family val="1"/>
      </rPr>
      <t>(1)</t>
    </r>
    <r>
      <rPr>
        <b/>
        <sz val="16"/>
        <rFont val="Times New Roman"/>
        <family val="1"/>
      </rPr>
      <t>-5) ĐẾN NĂM (N-1) VỐN</t>
    </r>
    <r>
      <rPr>
        <b/>
        <vertAlign val="superscript"/>
        <sz val="16"/>
        <rFont val="Times New Roman"/>
        <family val="1"/>
      </rPr>
      <t>(2)</t>
    </r>
    <r>
      <rPr>
        <b/>
        <sz val="16"/>
        <rFont val="Times New Roman"/>
        <family val="1"/>
      </rPr>
      <t xml:space="preserve"> …</t>
    </r>
  </si>
  <si>
    <r>
      <t>DANH MỤC DỰ ÁN ĐỀ NGHỊ ĐIỀU CHỈNH KẾ HOẠCH ĐẦU TƯ TRUNG HẠN GIAI ĐOẠN TỪ NĂM N</t>
    </r>
    <r>
      <rPr>
        <b/>
        <vertAlign val="superscript"/>
        <sz val="14"/>
        <rFont val="Times New Roman"/>
        <family val="1"/>
      </rPr>
      <t>(1)</t>
    </r>
    <r>
      <rPr>
        <b/>
        <sz val="14"/>
        <rFont val="Times New Roman"/>
        <family val="1"/>
      </rPr>
      <t xml:space="preserve"> ĐẾN NĂM (N+4) VỐN ……..</t>
    </r>
    <r>
      <rPr>
        <b/>
        <vertAlign val="superscript"/>
        <sz val="14"/>
        <rFont val="Times New Roman"/>
        <family val="1"/>
      </rPr>
      <t>(2)</t>
    </r>
  </si>
  <si>
    <t>Dự án khởi công mới trong giai đoạn từ năm (N-5) đến năm (N-1)</t>
  </si>
  <si>
    <t>Nhu cầu đầu tư trung hạn giai đoạn từ năm N đến năm (N+4)</t>
  </si>
  <si>
    <t>Dự kiến kế hoạch trung hạn giai đoạn từ năm N đến năm (N+4)</t>
  </si>
  <si>
    <t>Kế hoạch trung hạn 5 năm giai đoạn từ năm N đến năm (N+4)</t>
  </si>
  <si>
    <t xml:space="preserve"> (1) N là năm bắt đầu của kế hoạch đầu tư công trung hạn</t>
  </si>
  <si>
    <t xml:space="preserve"> (1) N là năm bắt đầu của kế hoạch đầu tư công trung hạn </t>
  </si>
  <si>
    <r>
      <t>Đề xuất điều chỉnh kế hoạch trung hạn giai đoạn từ năm N đến năm (N+4) vốn ….</t>
    </r>
    <r>
      <rPr>
        <vertAlign val="superscript"/>
        <sz val="12"/>
        <rFont val="Times New Roman"/>
        <family val="1"/>
      </rPr>
      <t>(1)</t>
    </r>
  </si>
  <si>
    <r>
      <t>CHI TIẾT TÌNH HÌNH THỰC HIỆN KẾ HOẠCH ĐẦU TƯ TRUNG HẠN VỐN NƯỚC NGOÀI (VỐN VAY ODA VÀ VỐN VAY ƯU ĐÃI CỦA CÁC NHÀ TÀI TRỢ NƯỚC NGOÀI 
ĐƯA VÀO CÂN ĐỐI NGÂN SÁCH TRUNG ƯƠNG) GIAI ĐOẠN TỪ NĂM (N</t>
    </r>
    <r>
      <rPr>
        <b/>
        <vertAlign val="superscript"/>
        <sz val="15"/>
        <rFont val="Times New Roman"/>
        <family val="1"/>
      </rPr>
      <t>(1)</t>
    </r>
    <r>
      <rPr>
        <b/>
        <sz val="15"/>
        <rFont val="Times New Roman"/>
        <family val="1"/>
      </rPr>
      <t xml:space="preserve">-5) ĐẾN NĂM (N-1) </t>
    </r>
  </si>
  <si>
    <r>
      <t>CHI TIẾT DỰ KIẾN KẾ HOẠCH ĐẦU TƯ TRUNG HẠN VỐN NƯỚC NGOÀI (VỐN VAY ODA VÀ VỐN VAY ƯU ĐÃI CỦA CÁC NHÀ TÀI TRỢ NƯỚC NGOÀI
 ĐƯA VÀO CÂN ĐỐI NGÂN SÁCH TRUNG ƯƠNG) GIAI ĐOẠN TỪ NĂM N</t>
    </r>
    <r>
      <rPr>
        <b/>
        <vertAlign val="superscript"/>
        <sz val="16"/>
        <rFont val="Times New Roman"/>
        <family val="1"/>
      </rPr>
      <t>(1)</t>
    </r>
    <r>
      <rPr>
        <b/>
        <sz val="16"/>
        <rFont val="Times New Roman"/>
        <family val="1"/>
      </rPr>
      <t xml:space="preserve"> ĐẾN NĂM (N+4) </t>
    </r>
  </si>
  <si>
    <t>Dự án hoàn thành và bàn giao đưa vào sử dụng đến ngày 31 tháng 12 năm (N-1)</t>
  </si>
  <si>
    <t>Dự án chuyển tiếp từ giai đoạn từ năm (N-5) đến năm (N-1) sang giai đoạn từ năm N đến năm (N+4)</t>
  </si>
  <si>
    <t>c)</t>
  </si>
  <si>
    <t>- Dự án giãn hoãn tiến độ thi công và chuyển đổi hình thức đầu tư trong giai đoạn từ năm N - đến năm (N+4)</t>
  </si>
  <si>
    <t>NGÀNH, LĨNH VỰC/ CHƯƠNG TRÌNH …</t>
  </si>
  <si>
    <t>Lũy kế vốn bố trí từ khởi công đến hết năm (N-1)</t>
  </si>
  <si>
    <t>(Báo cáo giữa kỳ tính đến hết ngày 30/6 năm (N+2)/ Báo cáo cuối kỳ tính đến hết ngày 31/01 năm N+5)</t>
  </si>
  <si>
    <r>
      <t>TỔNG HỢP TÌNH HÌNH THỰC HIỆN KẾ HOẠCH ĐẦU TƯ CÔNG TRUNG HẠN GIAI ĐOẠN TỪ NĂM N</t>
    </r>
    <r>
      <rPr>
        <b/>
        <vertAlign val="superscript"/>
        <sz val="18"/>
        <color indexed="8"/>
        <rFont val="Times New Roman"/>
        <family val="1"/>
      </rPr>
      <t>(1)</t>
    </r>
    <r>
      <rPr>
        <b/>
        <sz val="18"/>
        <color indexed="8"/>
        <rFont val="Times New Roman"/>
        <family val="1"/>
      </rPr>
      <t xml:space="preserve"> ĐẾN NĂM (N+4) CỦA CÁC ĐỊA PHƯƠNG</t>
    </r>
  </si>
  <si>
    <t>Biểu mẫu số 27</t>
  </si>
  <si>
    <t>Biểu mẫu số 28</t>
  </si>
  <si>
    <t>Biểu mẫu số 29</t>
  </si>
  <si>
    <t>Biểu mẫu số 32</t>
  </si>
  <si>
    <t>Biểu mẫu số 33</t>
  </si>
  <si>
    <t>Ngày kết thúc Hiệp định</t>
  </si>
  <si>
    <t>VỐN NƯỚC NGOÀI GIẢI NGÂN THEO CƠ CHẾ TÀI CHÍNH TRONG NƯỚC</t>
  </si>
  <si>
    <t>Phân loại như phần A</t>
  </si>
  <si>
    <t>VỐN NƯỚC NGOÀI KHÔNG GIẢI NGÂN THEO CƠ CHẾ TÀI CHÍNH TRONG NƯỚC</t>
  </si>
  <si>
    <t>Lũy kế vốn giải ngân từ khởi công đến hết năm (N-1)</t>
  </si>
  <si>
    <t>Trong đó: đưa vào cân đối NSTW</t>
  </si>
  <si>
    <t>(Ban hành kèm theo Thông tư số 03/2017/TT-BKHĐT ngày 25 tháng 4 năm 2017 của Bộ Kế hoạch và Đầu tư)</t>
  </si>
  <si>
    <t>CHI TIẾT DỰ KIẾN KẾ HOẠCH ĐẦU TƯ TRUNG HẠN 5 NĂM GIAI ĐOẠN 2021 - 2025 VỐN NSĐP</t>
  </si>
  <si>
    <t>Lũy kế vốn bố trí từ khởi công đến hết năm 2020</t>
  </si>
  <si>
    <t xml:space="preserve">Giai đoạn 2021-2025 </t>
  </si>
  <si>
    <t xml:space="preserve">Nhu cầu đầu tư 5 năm giai đoạn 2021-2025 </t>
  </si>
  <si>
    <t xml:space="preserve">Dự kiến kế hoạch 5 năm giai đoạn 2021-2025 </t>
  </si>
  <si>
    <t>Trong đó: vốn NSĐP</t>
  </si>
  <si>
    <t>Thanh toán nợ XDCB</t>
  </si>
  <si>
    <t xml:space="preserve">Thành phố Điện Biên Phủ </t>
  </si>
  <si>
    <t>Dự án chuyển tiếp từ giai đoạn 2016-2020 sang giai đoạn 2021-2025</t>
  </si>
  <si>
    <t>Dự án chuyển tiếp sang giai đoạn 2021-2025</t>
  </si>
  <si>
    <t>- Dự án dự kiến hoàn thành và bàn giao đưa vào sử dụng trong giai đoạn 2021-2025</t>
  </si>
  <si>
    <t>Cải tạo và mở rộng trụ sở Thành ủy - HĐND, UBND thành phố</t>
  </si>
  <si>
    <t>Trụ sở làm việc Ban quản lý dự án các công trình Nông nghiệp và Phát triển nông thôn Điện Biên</t>
  </si>
  <si>
    <t>Sửa chữa, cải tạo trụ sở các ban, Đảng và các hạng mục phụ trợ Thành ủy Điện Biên Phủ</t>
  </si>
  <si>
    <t>997/QĐ-UBND ngày 30/10/2018</t>
  </si>
  <si>
    <t>1081/QĐ-UBND ngày 29/10/2019</t>
  </si>
  <si>
    <t>1)</t>
  </si>
  <si>
    <t>2)</t>
  </si>
  <si>
    <t>Dự án khởi công mới trong giai đoạn 2021-2025</t>
  </si>
  <si>
    <t>- Dự án hoàn thành và bàn giao đưa vào sử dụng giai đoạn 2021-2025</t>
  </si>
  <si>
    <t>Thủy lợi phố 9, phường Thanh Trường</t>
  </si>
  <si>
    <t>Kè chống sạt lở suối Nậm Cọ, Thanh Trường</t>
  </si>
  <si>
    <t xml:space="preserve">Xây dựng nhà lớp học trường tiểu học Tô Vĩnh Diện </t>
  </si>
  <si>
    <t>Xây dựng nhà lớp học, nhà đa năng, nhà bán trú trường tiểu học Noong Bua</t>
  </si>
  <si>
    <t>Cải tạo, nâng cấp nhà lớp học trường mầm non 7/5</t>
  </si>
  <si>
    <t>Cải tạo, nâng cấp nhà lớp học trường mầm non Thanh Bình</t>
  </si>
  <si>
    <t>Cải tạo, nâng cấp trường mầm non Sơn Ca</t>
  </si>
  <si>
    <t>Cải tạo, nâng cấp nhà lớp học trường THCS Him Lam</t>
  </si>
  <si>
    <t>Cải tạo,nâng cấp nhà lớp học trường THCS Tân Bình</t>
  </si>
  <si>
    <t>Cải tạo, nâng cấp nhà lớp học trường tiểu học Hà Nội Điện Biên Phủ</t>
  </si>
  <si>
    <t>Xây dựng CSHT tái định cư trên địa bàn thành phố</t>
  </si>
  <si>
    <t>Nhà làm việc, luyện tập, thi đấu thể thao UBND TP. Điện Biên Phủ</t>
  </si>
  <si>
    <t>Xây dựng trung tâm hội nghị và nhà khách thành phố Điện Biên Phủ</t>
  </si>
  <si>
    <t>21</t>
  </si>
  <si>
    <t>22</t>
  </si>
  <si>
    <t>23</t>
  </si>
  <si>
    <t>24</t>
  </si>
  <si>
    <t>Huyện Điện Biên</t>
  </si>
  <si>
    <t>Trụ sở xã Thanh Nưa</t>
  </si>
  <si>
    <t xml:space="preserve">Xây dựng trụ sở xã Sam Mứn   </t>
  </si>
  <si>
    <t xml:space="preserve">Xây dựng trụ sở xã Mường Lói </t>
  </si>
  <si>
    <t>Đường QL 279 - Bản Noong Hẹt, huyện Điện Biên</t>
  </si>
  <si>
    <t>Cải tạo, nâng cấp tuyến đường từ ngã ba Nậm Thanh - bản U Va xã Noong Luống, huyện Điện Biên</t>
  </si>
  <si>
    <t>1019/QĐ-UBND ngày 31/10/2018</t>
  </si>
  <si>
    <t>1013/QĐ-UBND ngày 30/10/2018</t>
  </si>
  <si>
    <t>1068/QĐ-UBND ngày 29/10/2019</t>
  </si>
  <si>
    <t>1256/QĐ-UBND ngày 19/11/2015</t>
  </si>
  <si>
    <t>1087/QĐ-UBND ngày 29/10/2019</t>
  </si>
  <si>
    <t>Xây dựng trụ sở xã Hua Thanh huyện Điện Biên</t>
  </si>
  <si>
    <t>Xây dựng trụ sở xã Hẹ Muông huyện Điện Biên</t>
  </si>
  <si>
    <t>Xây dựng trụ sở xã  Na Tông huyện Điện Biên</t>
  </si>
  <si>
    <t>Nâng cấp, sửa chữa kiên cố hóa kênh loại II xã Sam Mứn</t>
  </si>
  <si>
    <t>Kênh tiêu úng A1, xã Noong Luống huyện Điện Biên</t>
  </si>
  <si>
    <t>Đường QL12 - Bản Nậm Ty xã Hua Thanh</t>
  </si>
  <si>
    <t>Đường từ trung tâm xã Na Ư - Bản Púng Bửa xã Na Ư, huyện Điện Biên</t>
  </si>
  <si>
    <t>Nâng cấp đường C10-Nậm Hẹ-Na Côm xã Hẹ Muông</t>
  </si>
  <si>
    <t>Xây dựng cầu treo Pá Bông 2 xã Núa Ngam huyện Điện Biên</t>
  </si>
  <si>
    <t>Nâng cấp đường trung tâm xã Phu Luông đi bản Huổi Không, Co Đứa, Huổi Chon, huyện Điện Biên</t>
  </si>
  <si>
    <t>Kè hai bờ suối nậm ngọm, nậm luống xã Hua Thanh</t>
  </si>
  <si>
    <t>Dự án xắp xếp ổn định dân cư vùng có nguy cơ ảnh hưởng thiên tai tại bản Pa Xa Xá xã Pa Thơm huyện Điện Biên</t>
  </si>
  <si>
    <t>Cầu BTCT bản Co My xã Sam Mứn huyện Điện Biên</t>
  </si>
  <si>
    <t>Cầu BTCT bản Na Có xã Pom Lót huyện Điện Biên</t>
  </si>
  <si>
    <t>Cầu BTCT bản Pá Hẹ xã Hẹ Muông huyện Điện Biên</t>
  </si>
  <si>
    <t>Cầu BTCT bản Hẹ Muông xã Hẹ Muông huyện Điện Biên</t>
  </si>
  <si>
    <t>Đường nội thị giai đoạn III huyện Điện Biên</t>
  </si>
  <si>
    <t>Huyện Tuần Giáo</t>
  </si>
  <si>
    <t>Trạm y tế Phình Sáng</t>
  </si>
  <si>
    <t>1070/QĐ-UBND 29/10/2019</t>
  </si>
  <si>
    <t>Trường mầm non Khoong Hin xã Mường Khong</t>
  </si>
  <si>
    <t>Trụ sở làm việc Phòng tài chính - Kế hoạch + Phòng Nội vụ + Phòng Văn hóa</t>
  </si>
  <si>
    <t>Đường từ cống ngầm đến bản Chiềng An + Tân Tiến</t>
  </si>
  <si>
    <t>Đường từ cống ngầm đến khối Đoàn Kết</t>
  </si>
  <si>
    <t>Hệ thống tưới ẩm xã Rạng Đông</t>
  </si>
  <si>
    <t>Kè bảo vệ khu dân cư khối Huổi Củ + Tân Tiến</t>
  </si>
  <si>
    <t>Sân vận động trung tâm thị trấn Tuần Giáo</t>
  </si>
  <si>
    <t>Trung tâm hội nghị huyện Tuần Giáo</t>
  </si>
  <si>
    <t>Quảng trường trung tâm huyện Tuần Giáo</t>
  </si>
  <si>
    <t>Công viên cây xanh trung tâm huyện Tuần Giáo</t>
  </si>
  <si>
    <t>Hạ tầng Nhà máy xử lý rác thải huyện Tuần Giáo</t>
  </si>
  <si>
    <t>Huyện Điện Biên Đông</t>
  </si>
  <si>
    <t>NC SC đường nội thị, thảm BT nhựa 1 số trục đường nội thị thị trấn ĐBĐ</t>
  </si>
  <si>
    <t>Tôn tạo sân vận động thị trấn Điện Biên Đông</t>
  </si>
  <si>
    <t>Đầu tư mới các tuyến nhánh tổ 2 thị trấn Điện Biên Đông</t>
  </si>
  <si>
    <t>Nâng cấp đường giao thông Na Son- Xa Dung - Mường Lạn ( Đoạn Na Phát - Sư Lư - Xa Dung B - Mường Lạn)</t>
  </si>
  <si>
    <t>Nâng cấp đường Tìa Ló - Dư O - Thanh Ngám</t>
  </si>
  <si>
    <t>Đường giao thông bản Nà Muông - bản Háng Tầu</t>
  </si>
  <si>
    <t>Trụ sở công an xã Pú Hồng</t>
  </si>
  <si>
    <t>Trụ sở công an xã Pu Nhi</t>
  </si>
  <si>
    <t>Trụ sở công an xã Xa Dung</t>
  </si>
  <si>
    <t>Trụ sở công an xã Nong U</t>
  </si>
  <si>
    <t>Trụ sở công an Thị Trấn ĐBĐ</t>
  </si>
  <si>
    <t>Trụ sở công an xã Luân Giói</t>
  </si>
  <si>
    <t>Trụ sở công an xã Tìa Dình</t>
  </si>
  <si>
    <t>Huyện Mường Ảng</t>
  </si>
  <si>
    <t>Đường Km30 QL279 - Ngối Cáy (kiên cố hóa mặt đường 5,5km)</t>
  </si>
  <si>
    <t>Đường liên xã bản Chan I đi Chan II (xã Mường Đăng) đi chan III (xã Ngối Cáy)</t>
  </si>
  <si>
    <t>Vỉa hè và hệ thống thoát nước QL279 đoạn qua thị trấn Mường Ảng</t>
  </si>
  <si>
    <t>Nâng cấp mặt đường đoạn từ QL279 đi trung tâm hành chính huyện</t>
  </si>
  <si>
    <t>Vỉa hè và hệ thống thoát nước từ tổ dân phố 2 đi Ẳng Nưa</t>
  </si>
  <si>
    <t>Mở rộng một số tuyến đường thuộc TDP và hệ thống rãnh thoát nước</t>
  </si>
  <si>
    <t>Sân vân động huyện Mường Ảng</t>
  </si>
  <si>
    <t>Đường 16,5m từ trụ sở Đảng ủy HĐND, UBND thị trấn Mường Ảng đến TDP1 thị trấn</t>
  </si>
  <si>
    <t>Đường vào khu sản xuất TDP4, TDP2, TDP1</t>
  </si>
  <si>
    <t>Đường giao thông hai bên suối Nậm Ẳng</t>
  </si>
  <si>
    <t>Đương liên bản Thẩm Tọ - Pha Hún</t>
  </si>
  <si>
    <t>Cung văn hóa thiếu nhi</t>
  </si>
  <si>
    <t>Nhà văn hóa TDP7</t>
  </si>
  <si>
    <t>Di chuyển đường dây 110kv và 35kv ra khỏi khu quy hoạch chi tiết thị trấn Mường Ảng</t>
  </si>
  <si>
    <t>Nghĩa trang nhân dân huyện Mường Nhé</t>
  </si>
  <si>
    <t>1096a/QĐ-UBND 29/10/2019</t>
  </si>
  <si>
    <t>Nước Sinh hoạt bản Huổi Lụ 2 xã Pá Mỳ</t>
  </si>
  <si>
    <t>Nước sinh hoạt bản Nậm Vì xã Chung Chải</t>
  </si>
  <si>
    <t xml:space="preserve">Cầu bê tông vào bản Tân Phong xã Mường Nhé </t>
  </si>
  <si>
    <t xml:space="preserve">Cầu bê tông vào trụ sở xã Pá Mỳ </t>
  </si>
  <si>
    <t>Nâng cấp trường PTDTBT THCS Leng Su Sìn xã Leng Su Sìn</t>
  </si>
  <si>
    <t>Trụ sở làm việc Ban công an xã - Ban chỉ huy quân sự xã Sen Thượng</t>
  </si>
  <si>
    <t>Trụ sở làm việc Ban công an xã - Ban chỉ huy quân sự xã Mường Nhé</t>
  </si>
  <si>
    <t>Trụ sở làm việc Ban công an xã - Ban chỉ huy quân sự xã Nậm Vì</t>
  </si>
  <si>
    <t>Trụ sở làm việc Ban công an xã - Ban chỉ huy quân sự xã Huổi Lếch</t>
  </si>
  <si>
    <t xml:space="preserve">Trụ sở làm việc Ban công an xã - Ban chỉ huy quân sự xã Pá Mỳ </t>
  </si>
  <si>
    <t>Sửa chữa trụ sở UBND xã Sín Thầu</t>
  </si>
  <si>
    <t>Sửa chữa trụ sở UBND xã Mường Toong</t>
  </si>
  <si>
    <t>Huyện Mường Nhé</t>
  </si>
  <si>
    <t>Huyện Mường Chà</t>
  </si>
  <si>
    <t>Đường giao thông bản Lùng Tạo - bản Huổi Mí 2, xã Huổi Mí</t>
  </si>
  <si>
    <t>Đường giao thông Km8+150 (đường QL12- Hừa Ngài) - bản Thèn Pả (L=4,4km)</t>
  </si>
  <si>
    <t>Trụ sở xã Huổi Mí</t>
  </si>
  <si>
    <t>Trụ sở xã Pa Ham</t>
  </si>
  <si>
    <t xml:space="preserve">Sửa chữa, cải tạo trụ sở Huyện ủy, trụ sở HĐND-UBND huyện </t>
  </si>
  <si>
    <t>Nâng cấp, sửa chữa trường Tiểu học Thị trấn</t>
  </si>
  <si>
    <t>Đường nội thị khu B thị trấn</t>
  </si>
  <si>
    <t>Nâng cấp, sửa chữa trường THCS Thị trấn</t>
  </si>
  <si>
    <t>Huyện Tủa Chùa</t>
  </si>
  <si>
    <t>VIII</t>
  </si>
  <si>
    <t>Trường Mầm non Thị trấn Tủa Chùa (Giai đoạn 2)</t>
  </si>
  <si>
    <t>Trụ sở Công an, Quân sự 02 xã, huyện Tủa Chùa</t>
  </si>
  <si>
    <t>Trụ sở Đảng Ủy, HĐND&amp;UBND xã Huổi Só</t>
  </si>
  <si>
    <t>Trụ sở trung tâm dịch vụ nông nghiệp huyện Tủa Chùa</t>
  </si>
  <si>
    <t>Xây dựng đường vào và các hạng mục phụ trợ hang động Pê Răng Ky, xã Huổi Só</t>
  </si>
  <si>
    <t>Quy hoạch chi tiết Thị trấn Tủa Chùa (sau khi điều chỉnh mở rộng địa giới hành chính)</t>
  </si>
  <si>
    <t>Quy hoạch chi tiết trung tâm xã Mường Báng (sau khi điều chỉnh địa giới hành chính)</t>
  </si>
  <si>
    <t>Điều chỉnh Quy hoạch chung xây dựng Thị trấn Tủa Chùa</t>
  </si>
  <si>
    <t>Xây dựng quy chế quản lý đô thị, định vị, cắm mốc giới quy hoạch (theo quy hoạch chi tiết đã được phê duyệt)</t>
  </si>
  <si>
    <t>IX</t>
  </si>
  <si>
    <t>Huyện Nậm Pồ</t>
  </si>
  <si>
    <t>Trụ sở xã Nậm Tin</t>
  </si>
  <si>
    <t>Trụ sở xã Vàng Đán</t>
  </si>
  <si>
    <t>1095/QĐ-UBND ngày 29/10/2019</t>
  </si>
  <si>
    <t>1096/QĐ-UBND ngày 29/10/2019</t>
  </si>
  <si>
    <t>Trường phổ thông dân tộc bán trú Trung học cơ sở xã Vàng Đán, huyện Nậm Pồ</t>
  </si>
  <si>
    <t>Nghĩa trang liệt sỹ huyện Nậm Pồ</t>
  </si>
  <si>
    <t>Sân vận động huyện Nậm Pồ</t>
  </si>
  <si>
    <t>Trường tiểu học trung tâm huyện Nậm Pồ</t>
  </si>
  <si>
    <t>Trường Trung học cơ sở huyện Nậm Pồ</t>
  </si>
  <si>
    <t>Nâng Cấp đường vào bản Nậm Hài - Hô Hài, xã Chà Cang</t>
  </si>
  <si>
    <t xml:space="preserve">Đường bê tông Hô Củng - Phìn Hồ </t>
  </si>
  <si>
    <t>Nâng cấp đường vào bản Hô Tâu, xã Nậm Khăn</t>
  </si>
  <si>
    <t>Đường Huổi Púng - Huổi Quang, xã Pa Tần</t>
  </si>
  <si>
    <t>Đường Huổi Tre - Huổi Púng, xã Pa Tần</t>
  </si>
  <si>
    <t>Đường bê tông Ngã ba ông Giàng - Đầu cầu Tân Phong</t>
  </si>
  <si>
    <t>Điều chỉnh quy hoạch chung tỷ lệ 1/2000 đô thị huyện lỵ Nậm Pồ</t>
  </si>
  <si>
    <t>Điều chỉnh Quy hoạch chi tiết tỷ  lệ 1/500 xây dựng đô thị huyện lỵ Nậm Pồ</t>
  </si>
  <si>
    <t>Lập quy hoạch sử dụng đất đến năm 2030 huyện Nậm Pồ</t>
  </si>
  <si>
    <t>Cầu qua suối Nậm Pồ trung tâm huyện</t>
  </si>
  <si>
    <t>Nâng cấp đường bản Nậm Chua 4 đến bản Nậm Chua 5</t>
  </si>
  <si>
    <t>Nâng cấp đường vào bản Huổi Cơ Mông</t>
  </si>
  <si>
    <t>Nâng cấp đường liên bản (bản Nương - Nậm Tắt - Pá Kha)</t>
  </si>
  <si>
    <t>Thủy lợi Nà Bủng 1, 2</t>
  </si>
  <si>
    <t>Nâng cấp đường đi bản Lai Khoang - Sam Lang</t>
  </si>
  <si>
    <t>Cầu vào khu sản xuất Nà Liềng - Nà Cơ</t>
  </si>
  <si>
    <t>Kề chống sạt lở xói mòn cánh đồng ruộng Nà Bon</t>
  </si>
  <si>
    <t xml:space="preserve"> Đường bê tông bản Huổi Lụ 1, xã Nà Khoa</t>
  </si>
  <si>
    <t>Nâng Cấp đường Huổi Khương - Huổi Dạo</t>
  </si>
  <si>
    <t>San ủi mặt bằng giãn dân Khu vực bãi Nà Phù</t>
  </si>
  <si>
    <t xml:space="preserve">Nâng cấp đường Nậm Củng - Hô Củng </t>
  </si>
  <si>
    <t>Nâng cấp đường vào bản Nậm Chua, xã Chà Tở</t>
  </si>
  <si>
    <t>Nâng cấp đường vào bản Nậm Pang, xã Nậm Khăn</t>
  </si>
  <si>
    <t>Nâng cấp đường vào bản Huổi Văng, xã Nậm Khăn</t>
  </si>
  <si>
    <t>Nâng Cấp đường vào bản Nậm Chua 1,3 xã Nậm Nhừ</t>
  </si>
  <si>
    <t>Nâng cấp đường vào bản Huổi Lụ 2 xã Nậm Nhừ</t>
  </si>
  <si>
    <t>Nâng cấp đường vào bản Huổi Lụ 3 xã Nậm Nhừ</t>
  </si>
  <si>
    <t>Đường bê tông vào bản Huổi Tre, xã Pa Tần</t>
  </si>
  <si>
    <t>Đường bê tông vành đai 3 cuối Chiềng Nưa 2 - Tân Lập, xã Si Pa Phìn</t>
  </si>
  <si>
    <t>X</t>
  </si>
  <si>
    <t>Thị xã Mường Lay</t>
  </si>
  <si>
    <t>Xây dựng cảng bến cảng Đồi Cao Mường Lay (Sân, bậc đường lên xuống)</t>
  </si>
  <si>
    <t>Sửa chữa hệ thống thoát nước các khu thị xã Mường Lay</t>
  </si>
  <si>
    <t>Nghĩa trang nhân dân thị xã Mường Lay</t>
  </si>
  <si>
    <t>Hệ thống lưới điện sinh hoạt  bản Hô Huổi Luông (8 km)</t>
  </si>
  <si>
    <t>Hệ thống lưới điện sinh hoạt  bản Hô Nậm Cản (7 km)</t>
  </si>
  <si>
    <t>Hệ thống lưới điện sinh hoạt bản Huổi Luân (2km) xã Lay Nưa</t>
  </si>
  <si>
    <t xml:space="preserve">QĐ 1282/QĐ-UBND 25/12/2017 </t>
  </si>
  <si>
    <t>Cải tạo nâng cấp Trụ sở UBND phường Na Lay, phường Sông Đà, xã Lay Nưa thị xã Mường Lay</t>
  </si>
  <si>
    <t xml:space="preserve">QĐ 1280/QĐ-UBND 25/12/2017 </t>
  </si>
  <si>
    <t xml:space="preserve">QĐ 1281/QĐ-UBND 25/12/2017 </t>
  </si>
  <si>
    <t>XI</t>
  </si>
  <si>
    <t>Quốc phòng - An ninh</t>
  </si>
  <si>
    <t>Kè chống sạt doanh trại dBB1/ Bộ CHQS tỉnh Điện Biên</t>
  </si>
  <si>
    <t>Xây dựng  trung đội 28 vận tải trực sẵn sàng chiến đấu Bộ CHQS tỉnh Điện Biên</t>
  </si>
  <si>
    <t>Kè chống sạt đại đội 27 thiết giáp trực sẵn sàng chiến đấu</t>
  </si>
  <si>
    <t xml:space="preserve">Dự án cải tạo hang động tự nhiên phục vụ mục đích quốc phòng trong khu vực phòng thủ tỉnh Điện Biên </t>
  </si>
  <si>
    <t>Đền bù GPMB Dự án: Thao trường Bộ CHQS tỉnh</t>
  </si>
  <si>
    <t xml:space="preserve">Đền bù GPMB công trình: Cụm điểm tựa phòng ngự dBB1/e741 thuộc Bộ CHQS tỉnh. </t>
  </si>
  <si>
    <t>Đền bù GPMB vùng lõi thao trường dBB1</t>
  </si>
  <si>
    <t>Đền bù GPMB bổ sung khu căn cứ chiến đấu tỉnh Điện Biên</t>
  </si>
  <si>
    <t xml:space="preserve">Xây dựng chốt chiến đấu dân quân tư vệ 1 xã thuộc huyện Mường Nhé tỉnh Điện Biên </t>
  </si>
  <si>
    <t xml:space="preserve">Xây dựng chốt chiến đấu dân quân tư vệ 1 xã thuộc huyện Mường Chà tỉnh Điện Biên </t>
  </si>
  <si>
    <t xml:space="preserve">Xây dựng chốt chiến đấu dân quân tư vệ 1 xã thuộc huyện Điện Biên tỉnh Điện Biên </t>
  </si>
  <si>
    <t xml:space="preserve">Xây dựng chốt chiến đấu dân quân tư vệ 1 xã thuộc huyện Nậm Pồ tỉnh Điện Biên </t>
  </si>
  <si>
    <t>Bộ chỉ huy Quân sự</t>
  </si>
  <si>
    <t>Công an tỉnh</t>
  </si>
  <si>
    <t>Xây dựng nhà tạm giữ xử phạt hành chính Công an huyện Điện Biên Đông</t>
  </si>
  <si>
    <t>Xây dựng nhà tạm giữ xử phạt hành chính Công an huyện Tủa Chùa</t>
  </si>
  <si>
    <t>Xây dựng nhà tạm giữ xử phạt hành chính Công an huyện Mường Chà</t>
  </si>
  <si>
    <t>Sửa chữa trụ sở công an thị trấn Tuần Giáo</t>
  </si>
  <si>
    <t>Nhà làm việc câu lưu phòng quản lý xuất nhập cảnh</t>
  </si>
  <si>
    <t>Xây dựng trụ sở làm việc công an xã chính quy (115 xã)</t>
  </si>
  <si>
    <t>Xây dựng Nhà hội trường và nhà học viên thuộc Trung tâm huấn luyện và bồi dưỡng nghiệp vụ công an 6 tỉnh Bắc Lào</t>
  </si>
  <si>
    <t>XII</t>
  </si>
  <si>
    <t>Khoa học - Công nghệ</t>
  </si>
  <si>
    <t xml:space="preserve">Đầu tư thiết bị nâng cao năng lực Chi cục Tiêu chuẩn Đo lường Chất lượng Điện Biên </t>
  </si>
  <si>
    <t>Xây dựng trụ sở Trung Tâm Kỹ Thuật Tiêu chuẩn Đo lường Chất lượng</t>
  </si>
  <si>
    <t>Đầu tư thiết bị Trung tâm kỹ thuật tiêu chuẩn đo luờng chất luợng</t>
  </si>
  <si>
    <t>Xây dựng khu làm việc chung hỗ trợ doanh nghiệp vừa và nhỏ</t>
  </si>
  <si>
    <t>Xây dựng trụ sở làm việc Sở Khoa học công nghệ</t>
  </si>
  <si>
    <t>Xây dựng trụ sở Chi cục tiêu chuẩn đo lường chất lượng</t>
  </si>
  <si>
    <t>Xây dựng hệ thống phòng thí nghiệm và khu thực nghiệm của Trung tâm Thông tin và ứng dụng tiến bộ khoa học công nghệ tỉnh</t>
  </si>
  <si>
    <t>Đầu tư thiết bị phục vụ công tác thanh tra, kiểm tra nhà nước về đo lường: Xe chuyên dụng, bộ bình chuẩn kim loại hạng 2 cấp chính xác 0,05</t>
  </si>
  <si>
    <t xml:space="preserve"> Hỗ trợ dân tộc đặc biệt khó khăn (Dân tộc Cống) tỉnh ĐB (QĐ 1672/QĐ-TTg)</t>
  </si>
  <si>
    <t>XIII</t>
  </si>
  <si>
    <t>San nền giao thông thoát nước và Nước sinh hoạt bản Huổi Moi - xã Pa Thơm - huyện Điện Biên</t>
  </si>
  <si>
    <t xml:space="preserve">910/QĐ-UBND ngày 24/10/2018 </t>
  </si>
  <si>
    <t>Nhà sinh hoạt cộng đồng, bản Lả Chà - xã Pa Tần - huyện Nậm Pồ</t>
  </si>
  <si>
    <t>Nhà sinh hoạt cộng đồng, bản Huổi Moi - xã Pa Thơm - huyện Điện Biên</t>
  </si>
  <si>
    <t>Nhà sinh hoạt cộng đồng, bản Púng Bon - xã Pa Thơm - huyện Điện Biên</t>
  </si>
  <si>
    <t>Nhà sinh hoạt cộng đồng, bản Nậm Kè - xã Nậm Kè - huyện Mường Nhé</t>
  </si>
  <si>
    <t>Đường giao thông (giai đoạn II) bản Nậm Kè - xã Nậm Kè - huyện Mường Nhé</t>
  </si>
  <si>
    <t>Thủy lợi bản Huổi Moi - xã Pa Thơm - huyện Điện Biên</t>
  </si>
  <si>
    <t>XIV</t>
  </si>
  <si>
    <t>Các ngành tỉnh - Công trình công cộng</t>
  </si>
  <si>
    <t>Trường THPT Lương Thế Vinh</t>
  </si>
  <si>
    <t xml:space="preserve"> Dự án cấp điện nông thôn từ lưới điện quốc gia tỉnh Điện Biên giai đoạn 2014- 2020 </t>
  </si>
  <si>
    <t>Trụ sở Ban QLDA các công trình Dân dụng và Công nghiệp tỉnh Điện Biên</t>
  </si>
  <si>
    <t xml:space="preserve"> XD Phòng học và Hội trường Trường CĐ Sư phạm</t>
  </si>
  <si>
    <t xml:space="preserve"> XD mới Khoa tiền lâm sàng và sửa chữa, nâng cấp một số khoa, phòng và các hạng mục phụ trợ Trường CĐ Y tế Điện Biên. </t>
  </si>
  <si>
    <t>Nhà Đa năng và các hạng mục phụ trợ trường THPT Mường Ảng</t>
  </si>
  <si>
    <t>Bổ sung cơ sở vật chất trường THPT Thanh Nưa huyện Điện Biên</t>
  </si>
  <si>
    <t>Xây dựng hạ tầng kỹ thuật chính quyền điện tử tỉnh Điện Biên (Giai đoạn I)</t>
  </si>
  <si>
    <t>Trụ sở làm việc Trung tâm kiểm định chất lượng xây dựng tỉnh Điện Biên</t>
  </si>
  <si>
    <t>Cải tạo, sửa chữa công trình Tượng đài chiến thắng Điện Biên Phủ</t>
  </si>
  <si>
    <t>Trường phổ thông DTNT THPT huyện Nậm Pồ</t>
  </si>
  <si>
    <t>Nâng cấp, sửa chữa CSVC, bổ sung trang trang thiết Trung tâm chữa bệnh - Giáo dục - LĐXH tỉnh</t>
  </si>
  <si>
    <t>696/QĐ-UBND ngày 21/8/2018</t>
  </si>
  <si>
    <t>911/QĐ-UBND 04/10/2017</t>
  </si>
  <si>
    <t>1115/QĐ-UBND 30/10/2019</t>
  </si>
  <si>
    <t>567/QĐ-UBND 17/7/2018</t>
  </si>
  <si>
    <t>1003/QĐ-UBND ngày 03/8/2016; Số 37/QĐ-UBND ngày 10/01/2018</t>
  </si>
  <si>
    <t xml:space="preserve">1405/QĐ-UBND ngày 31/10/2016; 703/QĐ-UBND ngày 22/8/2018 </t>
  </si>
  <si>
    <t>760/QĐ-UBND 08/8/2019</t>
  </si>
  <si>
    <t>310/QĐ-UBND ngày 11/4/2019</t>
  </si>
  <si>
    <t>881/QĐ-UBND 18/9/2019</t>
  </si>
  <si>
    <t>1604/QĐ-UBND 30/10/2017; 1032/QĐ-UBND 24/10/2019</t>
  </si>
  <si>
    <t>TK 10%</t>
  </si>
  <si>
    <t>LG NSTW 27 tỷ</t>
  </si>
  <si>
    <t>Sửa chữa TTYT huyện Tuần Giáo</t>
  </si>
  <si>
    <t>Sửa chữa TTYT huyện Tủa Chùa</t>
  </si>
  <si>
    <t>Sửa chữa TTYT huyện Mường Nhé</t>
  </si>
  <si>
    <t>Sửa chữa TTYT huyện Điện Biên Đông</t>
  </si>
  <si>
    <t>Cải tao, sửa chữa, nâng cấp TTYT huyện Mường Chà</t>
  </si>
  <si>
    <t>Trạm Y tế TT Mường Chà</t>
  </si>
  <si>
    <t>Trạm Y tế Xã Sa Lông huyện Mường Chà</t>
  </si>
  <si>
    <t>Trạm Y tế xã Nà Hỳ huyện Nậm Pồ</t>
  </si>
  <si>
    <t>Sở Y tế</t>
  </si>
  <si>
    <t>Trạm Y tế Thanh An - ĐB</t>
  </si>
  <si>
    <t>Nâng cấp, sửa chữa trạm y tế xã Mường Mơn huyện Mường Chà</t>
  </si>
  <si>
    <t>Nâng cấp, sửa chữa trạm y tế xã  Nà Bủng huyện Nậm pồ</t>
  </si>
  <si>
    <t>Nâng cấp, sửa chữa 3 trạm y tế xã Mường Pồn, Nà Nhạn, Pom Lót huyện Điện Biên</t>
  </si>
  <si>
    <t>Nâng cấp, sửa chữa 4 trạm y tế xã Chiềng Sinh, Nà Sáy, Quài Nưa, Ta Ma huyện Tuần Giáo</t>
  </si>
  <si>
    <t>Nâng cấp, sửa chữa 3 trạm y tế xã Xa Dung, Pú Hồng, Noong U huyện Điện Biên Đông</t>
  </si>
  <si>
    <t>Nâng cấp, sửa chữa trạm y tế xã Xá Nhè huyện Tủa Chùa</t>
  </si>
  <si>
    <t>Nâng cấp, sửa chữa 4 trạm y tế xã Ngối Cáy, Ẳng Nưa, Mường Đăng, Mường Lạn huyện Mường Ảng</t>
  </si>
  <si>
    <t>Nâng cấp, sửa chữa 2 trạm y tế phường Him Lam, Mường Thanh TP ĐBP</t>
  </si>
  <si>
    <t>Sở Giáo dục đào tạo</t>
  </si>
  <si>
    <t>Các hạng mục phụ trợ trường THCS và THPT Quài Tở</t>
  </si>
  <si>
    <t>Trường phổ thông DTNT tỉnh (cơ sở 2)</t>
  </si>
  <si>
    <t>Trường PT DTNT THPT huyện Tuần Giáo (địa điểm mới)</t>
  </si>
  <si>
    <t>Bổ sung cơ sở vật chất trường PTDTNT THPT huyện Điện Biên</t>
  </si>
  <si>
    <t>Bổ sung cơ sở vật chất trường PTDTNT THPT huyện Mường Ảng</t>
  </si>
  <si>
    <t>Bổ sung cơ sở vật chất trường PTDTNT THPT huyện Mường Chà</t>
  </si>
  <si>
    <t>Bổ sung cơ sở vật chất trường PTDTNT THPT huyện Tủa Chùa</t>
  </si>
  <si>
    <t>Bổ sung cơ sở vật chất trường PTDTNT THPT huyện Mường Nhé</t>
  </si>
  <si>
    <t>Bổ sung cơ sở vật chất trường PTDTNT THPT huyện Nậm Pồ</t>
  </si>
  <si>
    <t>Bổ sung cơ sở vật chất trường PTDTNT THPT huyện Điện Biên Đông</t>
  </si>
  <si>
    <t>Bổ sung cơ sở vật chất trường THCS THPT Quyết Tiến, huyện Tủa Chùa</t>
  </si>
  <si>
    <t>Bổ sung cơ sở vật chất trường THCS THPT Quài Tở, huyện Tuần Giáo</t>
  </si>
  <si>
    <t>Bổ sung cơ sở vật chất trường THPT Nậm Pồ</t>
  </si>
  <si>
    <t>Bổ sung cơ sở vật chất trường THPT Trần Can, huyện Điện Biên Đông</t>
  </si>
  <si>
    <t>Bổ sung cơ sở vật chất trường THPT Nà Tấu, huyện Điện Biên</t>
  </si>
  <si>
    <t>Bổ sung cơ sở vật chất trường THPT Mùn Chung, huyện Tuần Giáo</t>
  </si>
  <si>
    <t>Bổ sung cơ sở vật chất trường THPT Mường Chà, huyện Mường Chà</t>
  </si>
  <si>
    <t>Bổ sung cơ sở vật chất trường THPT Mường Nhé, huyện Mường Nhé</t>
  </si>
  <si>
    <t>Bổ sung cơ sở vật chất trường THPT Chà Cang, huyện Mường Chà</t>
  </si>
  <si>
    <t>Bổ sung cơ sở vật chất trường THPT Búng Lao, huyện Mường Ảng</t>
  </si>
  <si>
    <t>Bổ sung cơ sở vật chất trường THPT Thanh Chăn, huyện Điện Biên</t>
  </si>
  <si>
    <t>Bổ sung cơ sở vật chất trường THPT huyện Điện Biên</t>
  </si>
  <si>
    <t>Bổ sung cơ sở vật chất trường THPT thành phố Điện Biên Phủ</t>
  </si>
  <si>
    <t>Bổ sung cơ sở vật chất trung tâm Hỗ trợ phát triển GD hòa nhập tỉnh Điện Biên</t>
  </si>
  <si>
    <t>Bổ sung cơ sở vật chất trường CĐSP tỉnh Điện Biên</t>
  </si>
  <si>
    <t>Sân tập giáo dục quốc phòng trường CĐSP tỉnh Điện Biên (giai đoạn 2)</t>
  </si>
  <si>
    <t>Dự án Giáo dục THCS khu vực khó khăn nhất giai đoạn 2</t>
  </si>
  <si>
    <t>Dự án phát triển giáo dục THPT giai đoạn 2</t>
  </si>
  <si>
    <t>Sở Văn hóa TTDL</t>
  </si>
  <si>
    <t>Đầu tư bổ sung hạng mục công trình tại di tích Đồi E2</t>
  </si>
  <si>
    <t>Trụ sở làm việc Trung tâm Quy hoạch Xây dựng Đô thị và Nông thôn</t>
  </si>
  <si>
    <t>Đầu tư trang thiết bị Trung tâm kiểm định chất lượng xây dựng tỉnh Điện Biên</t>
  </si>
  <si>
    <t>Sở Xây dựng</t>
  </si>
  <si>
    <t>Đầu tư xe truyền hình lưu động và thiết bị kèm theo (lắp đặt thiết bị công nghệ HD Do chuyển đổi công nghệ HD)</t>
  </si>
  <si>
    <t>Hệ thống lưu trữ dữ liệu trung tâm PT-TH</t>
  </si>
  <si>
    <t>Duy tu sửa chữa tháp an ten truyền hình cao 125m</t>
  </si>
  <si>
    <t>Dự án số hóa sản xuất chương trình phát thanh, truyền hình</t>
  </si>
  <si>
    <t>Dự án mở rộng hội nghị giao ban trực tuyến điện tử đa phương tiện tỉnh Điện Biên tới cấp, xã, phường, thị trấn</t>
  </si>
  <si>
    <t>Dự án đầu tư, nâng cấp các hệ thống dùng chung tỉnh Điện Biên</t>
  </si>
  <si>
    <t>Dự án xây dựng nền tảng công nghệ thành phố thông minh tỉnh Điện Biên</t>
  </si>
  <si>
    <t>Xây dựng các cơ sở dữ liệu dùng chung tỉnh Điện Biên</t>
  </si>
  <si>
    <t>Đầu tư phát triển mới, nâng cấp hệ thống đài truyền thanh cơ sở ứng dụng công nghệ thông tin - viễn thông</t>
  </si>
  <si>
    <t xml:space="preserve"> - Dự án: Nâng cấp, bổ sung các trang thiết bị quan trắc môi trường tỉnh Điện Biên</t>
  </si>
  <si>
    <t>VĂN PHÒNG TỈNH ỦY ĐIỆN BIÊN</t>
  </si>
  <si>
    <t>Nâng cấp, cải tạo Nhà khách Văn phòng Tỉnh ủy</t>
  </si>
  <si>
    <t>BAN QLDA NÔNG NGHIỆP VÀ PTNT</t>
  </si>
  <si>
    <t>Kè chống sạt lở Nà Hỳ 1,2</t>
  </si>
  <si>
    <t>Sở Lao động TBXH</t>
  </si>
  <si>
    <t>Dự án Xây dựng trung tâm Giới thiệu việc làm tỉnh Điện Biên</t>
  </si>
  <si>
    <t>Dự án xây dựng Nhà lưu xá sinh viên làng trẻ em SOS Điện Biên Phủ</t>
  </si>
  <si>
    <t>đang trình CT</t>
  </si>
  <si>
    <t>Có trong KH16-20</t>
  </si>
  <si>
    <t>Trường trung học cơ sở Trung tâm cụm xã Nà Hỳ, SVD gd 2 (k thấy đề xuất)</t>
  </si>
  <si>
    <t>có trong KH 16-20</t>
  </si>
  <si>
    <t>có trong KH 16-22</t>
  </si>
  <si>
    <t>K có đề xuất 3 dự án trụ sở BCH CA xã</t>
  </si>
  <si>
    <t>XV</t>
  </si>
  <si>
    <t>Trường phổ thông DTBT THCS Tênh Phông</t>
  </si>
  <si>
    <t>Trường phổ thông DTBT THCS Tả Phìn</t>
  </si>
  <si>
    <t>Trường THCS và THPT Quyết tiến huyện Tủa Chùa</t>
  </si>
  <si>
    <t>PTDTBT THCS Nậm Nhừ</t>
  </si>
  <si>
    <t>Dự án đường Chà Tở - Mường Tùng</t>
  </si>
  <si>
    <t>Dự án Phát triển cơ sở hạ tầng du lịch hỗ trợ cho tăng trưởng toàn diện khu vực tiểu vùng Mê Công mở rộng</t>
  </si>
  <si>
    <t>666/QĐ-UBND, 09/7/2019</t>
  </si>
  <si>
    <t>499/QĐ-UBND, 04/6/2019</t>
  </si>
  <si>
    <t>1163/QĐ-UBND, 08/11/2019</t>
  </si>
  <si>
    <t>1002/QĐ-UBND 27/10/2017; 09/QĐ-UBND 05/01/2019</t>
  </si>
  <si>
    <t xml:space="preserve"> Đối ứng các dự án ODA</t>
  </si>
  <si>
    <t>XVI</t>
  </si>
  <si>
    <t>Hỗ trợ dự án trọng điểm</t>
  </si>
  <si>
    <t xml:space="preserve"> Đường Km45 (Na pheo- Si Pa Phìn) đi Nà Hỳ</t>
  </si>
  <si>
    <t>Xây dựng cơ sở hạ tầng 4 điểm TĐC dự án Nâng cấp, cải tạo Cảng hàng không Điện Biên</t>
  </si>
  <si>
    <t>Đền bù giải phóng mặt bằng</t>
  </si>
  <si>
    <t>Thủy lợi Nậm Pố xã Nà Hỳ, huyện Mường Nhé</t>
  </si>
  <si>
    <t>936a/QĐ-UBND 20/9/2011; 1099/QĐ-UBND ngày 29/10/2015</t>
  </si>
  <si>
    <t>1119/QĐ-UBND ngày 30/10/2019</t>
  </si>
  <si>
    <t>Xây dựng cơ sở hạ tầng 3 điểm TĐC dự án Nâng cấp, cải tạo Cảng hàng không Điện Biên</t>
  </si>
  <si>
    <t>XVII</t>
  </si>
  <si>
    <t>Thực hiện nhiệm vụ theo Luật QH</t>
  </si>
  <si>
    <t>Hỗ trợ Kinh phí thực hiện nhiệm vụ lập, thẩm định, công bố Quy hoạch tỉnh Điện Biên thời kỳ 2020 đến năm 2030</t>
  </si>
  <si>
    <t>Nguồn vốn Xổ số kiến thiết</t>
  </si>
  <si>
    <t>Bổ sung cơ sở vật chất trường THPT Mường Luân, huyện Điện Biên Đông</t>
  </si>
  <si>
    <t xml:space="preserve"> Trường Mầm non xã Lao Xả Phình</t>
  </si>
  <si>
    <t>993/QĐ-UBND 30/10/2018</t>
  </si>
  <si>
    <t>SDGDT đề xuất</t>
  </si>
  <si>
    <t>Trạm Y tế xã Huổi Só</t>
  </si>
  <si>
    <t>UBND huyện Tủa chùa đề xuất</t>
  </si>
  <si>
    <t>Dự án chuyển tiếp sang 2021-2025</t>
  </si>
  <si>
    <t>Khởi công mới 2021-2025</t>
  </si>
  <si>
    <t xml:space="preserve"> Đầu tư nâng cấp và hiện đại hóa phòng trưng bày giới thiệu tổng thể về Chiến dịch Điện Biên Phủ trong công trình Bảo tàng Chiến thắng lịch sử Điện Biên Phủ</t>
  </si>
  <si>
    <t>Dự án đầu tư xây dựng Trụ Sở Ban quản lý di tích tỉnh Điện Biên</t>
  </si>
  <si>
    <t>Dự án đầu tư xây dựng Trung tâm Văn hóa Điện ảnh</t>
  </si>
  <si>
    <t xml:space="preserve"> Trường Cao đẳng nghề</t>
  </si>
  <si>
    <t xml:space="preserve"> Xưởng thực hành Trường Cao đẳng nghề Điện Biên</t>
  </si>
  <si>
    <t xml:space="preserve"> Nâng cấp, cải tạo Nhà lớp học thực hành Trường Cao đẳng nghề Điện Biên</t>
  </si>
  <si>
    <t xml:space="preserve"> Nhà thư viện Trường Cao đẳng nghề Điện Biên</t>
  </si>
  <si>
    <t>LG 275</t>
  </si>
  <si>
    <t>Đề án hỗ trợ phát triển kinh tế xã hội các dân tộc thiểu số rất ít người giai đoạn 2016-2025 ( QĐ 2086-TTg )</t>
  </si>
  <si>
    <t>XVIII</t>
  </si>
  <si>
    <t>Dự án Kè chống sạt lở ứng phó biến đổi khí hậu, bảo vệ dân sinh và phục vụ sản xuất nông nghiệp tỉnh Điện Biên (vốn AFD)</t>
  </si>
  <si>
    <t>Dự án Phát triển nông thôn thích ứng với thiên tai (vốn JICA)</t>
  </si>
  <si>
    <t>Hồ chứa nước Ẳng Cang</t>
  </si>
  <si>
    <t>Nâng cấp đường từ trung tâm y tế đến ngã 3 đi Pú Nhi</t>
  </si>
  <si>
    <t>Dự kiến kế hoạch năm 2021</t>
  </si>
  <si>
    <t>Đã TK 10%</t>
  </si>
  <si>
    <t>Bồi thường GPMB, san ủi mặt bằng trung tâm xã Tìa Dình</t>
  </si>
  <si>
    <t>Trường mầm non Sao Mai</t>
  </si>
  <si>
    <t>Trường mầm non Phì Nhừ</t>
  </si>
  <si>
    <t>Trường mầm non Hoa Ban</t>
  </si>
  <si>
    <t>Đường vành đai phía bắc từ ngã ba trường THCS thị trấn đến đường tỉnh lộ 143</t>
  </si>
  <si>
    <t>Xây dựng trụ sở xã Pá Khoang thành phố Điện Biên Phủ</t>
  </si>
  <si>
    <t>Xây dựng trụ sở làm việc Công an xã Nà Nhạn</t>
  </si>
  <si>
    <t>Kênh mương thoát lũ liên phường Him Lam, Noong Bua</t>
  </si>
  <si>
    <t>Xây dựng trụ sở làm việc của phòng Giáo dục và Đào tạo thành phố</t>
  </si>
  <si>
    <t>Trường mầm Non Nam Thanh giai đoạn II</t>
  </si>
  <si>
    <t>Đường bê tông liên bản Nà Tấu 1, bản Nà Tấu 2, xã Nà Tấu</t>
  </si>
  <si>
    <t>Trung tâm Văn hóa Thể thao cộng đồng xã Nà Tấu</t>
  </si>
  <si>
    <t>Trường THCS Nà Tấu</t>
  </si>
  <si>
    <t>Trường Mầm Non xã Tà Cáng</t>
  </si>
  <si>
    <t>Cầu BTCT bản Huổi Hẹ xã Nà Nhạn thành phố Điện Biên Phủ</t>
  </si>
  <si>
    <t>Cầu BTCT bản Na Nọi xã Nà Nhạn thành phố Điện Biên Phủ</t>
  </si>
  <si>
    <t>Xây dựng trụ sở làm việc Công án xã Pá Khoang</t>
  </si>
  <si>
    <t>Xây dựng trụ sở làm việc Công an xã Mường Phăng</t>
  </si>
  <si>
    <t>Xây dựng trụ sở làm việc Công an xã Thanh Minh</t>
  </si>
  <si>
    <t>Xây dựng căn cứ chiến đấu Ban CHQS thành phố Điện Biên Phủ</t>
  </si>
  <si>
    <t>Trường Tiểu học số 1 Pá Khoang</t>
  </si>
  <si>
    <t>Trường Tiểu học Tà Cáng, xã Nà Tấu</t>
  </si>
  <si>
    <t>Trường Tiểu học số 2, xã Nà Tấu</t>
  </si>
  <si>
    <t>Trường Tiểu học số 2, xã Nà Nhạn</t>
  </si>
  <si>
    <t>Trường THCS Võ Nguyên Giáp</t>
  </si>
  <si>
    <t>CHI TIẾT DỰ KIẾN KẾ HOẠCH ĐẦU TƯ TRUNG HẠN 5 NĂM GIAI ĐOẠN 2021 - 2025 VỐN NSTW</t>
  </si>
  <si>
    <t>Trong đó: vốn NSTW</t>
  </si>
  <si>
    <t>Chương trình mục tiêu Phát triển kinh tế - xã hội các vùng</t>
  </si>
  <si>
    <t>Dự án hoàn thành và bàn giao đưa vào sử dụng đến ngày 31 tháng 12 năm 2020</t>
  </si>
  <si>
    <t>Nâng cấp, cải tạo  đường Nà Nhạn - Mường Phăng</t>
  </si>
  <si>
    <t>Đường Tây Trang-Bản Pa Thơm</t>
  </si>
  <si>
    <t>Kho lưu trữ chuyên dụng tỉnh Điện Biên</t>
  </si>
  <si>
    <t>Tái định cư các hộ dân, chỉnh trị dòng chảy suối Nậm Pồ và san ủi mặt bằng khu trung tâm, huyện Nậm Pồ</t>
  </si>
  <si>
    <t>Đường nội thị trục 27m và khu tái định cư thị trấn Mường Ảng GĐI, huyện Mường Ảng</t>
  </si>
  <si>
    <t>Xã Chiềng Sơ (đường Sư Lư - Chiềng Sơ - Luân Giới)</t>
  </si>
  <si>
    <t>Kè bảo vệ khu dân cư Yên Cang - xã Sam Mứn, huyện Điện Biên</t>
  </si>
  <si>
    <t>Đường nội thị giai đoạn I Trục 42m huyện Mường Ảng</t>
  </si>
  <si>
    <t>838-23/10/2013</t>
  </si>
  <si>
    <t>837 - 30/10/2014</t>
  </si>
  <si>
    <t>406/QĐ-UBND ngày 30/3/2016</t>
  </si>
  <si>
    <t>1347/QĐ-UBND ngày 28/10/2016</t>
  </si>
  <si>
    <t>1353/QĐ-UBND, 28/10/2016</t>
  </si>
  <si>
    <t>288/QĐ-UBND 1/4/11</t>
  </si>
  <si>
    <t>1870/QĐ-UBND; 19/10/2009</t>
  </si>
  <si>
    <t>702/QĐ-UBND 27/7/2011;413/QĐ-UBND, 04/6/2014</t>
  </si>
  <si>
    <t>Đường Phì Nhừ - Phình Giàng - Pú Hồng - Mường Nhà tỉnh Điện Biên (Thực hiện giai đoạn II)</t>
  </si>
  <si>
    <t>DA Nhà máy nước TT huyện Mường Ảng và TT huyện Nậm Pồ</t>
  </si>
  <si>
    <t>San ủi mặt bằng, đường nội thị trung tâm huyện lỵ Nậm Pồ</t>
  </si>
  <si>
    <t>Đầu tư xây dựng công trình đường Quảng Lâm - Huổi Lụ - Pá Mỳ.</t>
  </si>
  <si>
    <t>Bệnh viện đa khoa huyện Nậm Pồ</t>
  </si>
  <si>
    <t>Trung tâm Hội nghị - Văn hóa và nhà khách huyện Mường Ảng</t>
  </si>
  <si>
    <t>402/QĐ-UBND
30/3/2016</t>
  </si>
  <si>
    <t>1340/QĐ-UBND 28/10/2016; 357/QĐ-UBND 24/4/2018</t>
  </si>
  <si>
    <t>1077/QĐ-UBND 29/10/2019</t>
  </si>
  <si>
    <t>956/QĐ-UBND 27/10/2017; 572/QĐ-UBND 14/6/2019</t>
  </si>
  <si>
    <t>1065/QĐ-UBND 30/10/2017</t>
  </si>
  <si>
    <t>124/QĐ-UBND 25/01/2016</t>
  </si>
  <si>
    <t>HUYỆN ĐIỆN BIÊN</t>
  </si>
  <si>
    <t>HUYỆN NẬM PỒ</t>
  </si>
  <si>
    <t>Nâng cấp đường Nà Khoa - Nậm Nhừ</t>
  </si>
  <si>
    <t>Nâng cấp đường Chà Cang - Trung tâm huyện</t>
  </si>
  <si>
    <t>Nâng cấp đường Nà Khoa - Na Cô Sa</t>
  </si>
  <si>
    <t>San ủi mặt bằng, đường giao thông + hệ thống thoát nước nội thị trung tâm huyện</t>
  </si>
  <si>
    <t>Kè chỉnh trị dòng suối trung tâm huyện Nậm Pồ</t>
  </si>
  <si>
    <t>Trung tâm hội nghị huyện Nậm Pồ</t>
  </si>
  <si>
    <t>HUYỆN MƯỜNG CHÀ</t>
  </si>
  <si>
    <t>Dự án: Đường Púng Giắt – Huổi Hạ, huyện Mường Chà, tỉnh Điện Biên</t>
  </si>
  <si>
    <t>HUYỆN TỦA CHÙA</t>
  </si>
  <si>
    <t>Dự án giao thông</t>
  </si>
  <si>
    <t>HUYỆN MƯỜNG ẢNG</t>
  </si>
  <si>
    <t>Đường từ trung tâm xã Nặm Lịch - Pá Khôm - trung tâm xã Mường Lạn</t>
  </si>
  <si>
    <t>Đường từ QL279 đi bản Mánh Đanh xã Ẳng Cang</t>
  </si>
  <si>
    <t>Nâng cấp đường Búng Lao - Mường Bám, xã Xuân Lao</t>
  </si>
  <si>
    <t>Đường liên huyện Hua Ná - Pá Liếng (xã Ẳng Cang, H. Mường Ảng) đi Lọng Khẩu Cắm (xã Mường Phăng, H. Điện Biên).</t>
  </si>
  <si>
    <t>HUYỆN MƯỜNG NHÉ</t>
  </si>
  <si>
    <t>Nâng cấp đường Nậm Kè - Pá Mỳ</t>
  </si>
  <si>
    <t>Dự án đầu tư xây dựng công trình đường Vàng Lếch - Nậm Tin1 - Nậm Tin3 - Nậm Tin2 - Nậm Tin4 - Trạm kiểm soát biên phòng (mốc B4), xã Chà Cang, huyện Mường Nhé, tỉnh Điện Biên</t>
  </si>
  <si>
    <t>Dự án đầu tư xây dựng công trình đường Mường Nhé - Nậm Là, huyện Mường Nhé</t>
  </si>
  <si>
    <t>HUYỆN ĐIỆN BIÊN ĐÔNG</t>
  </si>
  <si>
    <t>Dự án Bảo vệ và phát triển rừng bền vững tỉnh Điện Biên giai đoạn 2021-2025</t>
  </si>
  <si>
    <t>Dự án đầu tư nâng cao năng lực phòng cháy, chữa cháy rừng tỉnh Điện Biên giai đoạn 2016-2020</t>
  </si>
  <si>
    <t>Dự án Ứng dụng công nghệ không gian địa lý trong theo dõi diễn biến tài nguyên rừng tỉnh Điện Biên</t>
  </si>
  <si>
    <t>Dự án điều tra động, thực vật rừng nguy cấp quý hiếm trên địa bàn tỉnh Điện Biên</t>
  </si>
  <si>
    <t>Dự án Đầu tư phương tiện, trang bị, thiết bị bảo vệ rừng tỉnh Điện Biên giai đoạn 2021-2025</t>
  </si>
  <si>
    <t>Dự án Trồng cây phân tán tỉnh Điện Biên giai đoạn 2021-2025</t>
  </si>
  <si>
    <t>1116/QĐ-UBND ngày 30/10/2017</t>
  </si>
  <si>
    <t>Chương trình mục tiêu Phát triển lâm nghiệp bền vững</t>
  </si>
  <si>
    <t>Chương trình mục tiêu cấp điện nông thôn, miền núi và hải đảo</t>
  </si>
  <si>
    <t>Chương trình mục tiêu Đầu tư phát triển hệ thống y tế địa phương</t>
  </si>
  <si>
    <t xml:space="preserve">Giai đoạn II - Dự án Cải tạo nâng cấp BVĐK tỉnh (giai đoạn II) </t>
  </si>
  <si>
    <t>1343/QĐ-UBND 9/11/2010; 1114/QĐ-UBND 30/10/2017</t>
  </si>
  <si>
    <t>Cải tạo, nâng cấp CSVC, trang thiết bị Bệnh viện Y học cổ truyền (giai đoạn 3)</t>
  </si>
  <si>
    <t>Đầu tư xây mới Bệnh viện Tâm Thần quy mô 100 giường bệnh</t>
  </si>
  <si>
    <t xml:space="preserve">Chương trình mục tiêu Phát triển văn hóa </t>
  </si>
  <si>
    <t>Dự án Bảo tàng chiến thắng Điện Biên Phủ - Giai đoạn II</t>
  </si>
  <si>
    <t>903/QĐ-UBND 08/9/2011</t>
  </si>
  <si>
    <t>Bảo tồn tôn tạo khu trung tâm đề kháng Him Lam (gđ II)</t>
  </si>
  <si>
    <t>Khoanh vùng bảo vệ, cắm mốc, giải phóng mặt bằng, cấp Giấy chứng nhận quyền sử dụng đất các điểm di tích thuộc Di tích Chiến trường Điện Biên Phủ</t>
  </si>
  <si>
    <t>Bảo tồn, tôn tạo di tích Trung tâm tập đoàn cứ điểm Điện Biên Phủ giai đoạn II</t>
  </si>
  <si>
    <t>Bảo tồn giai đoạn II Khu trung tâm đề kháng Him Lam (cứ điểm 3)</t>
  </si>
  <si>
    <t>Bảo tồn, tôn tạo Di tích Đồi A1 giai đoạn II</t>
  </si>
  <si>
    <t>Xây dựng khu trưng bày hiện vật ngoài trời tại Bảo tàng chiến thắng Điện Biên Phủ</t>
  </si>
  <si>
    <t>Bảo tồn, tôn tạo phục dựng di tích trụ sở Ủy ban kháng chiến hành chính tỉnh Lai Châu thuộc di tích lịch sử Quốc gia đặc biệt chiến trường Điện Biên Phủ</t>
  </si>
  <si>
    <t>Chương trình mục tiêu Phát triển hạ tầng du lịch</t>
  </si>
  <si>
    <t>Đường khu du lịch sinh thái Noong Luống - Pa Thơm huyện Điện Biên</t>
  </si>
  <si>
    <t>Chương trình tái cơ cấu kinh tế nông nghiệp và phòng chống giảm nhẹ thiên tai, ổn định đời sống dân cư (Chương trình 1776/QĐ-TTg)</t>
  </si>
  <si>
    <t>Dự án di chuyển dân cư Huổi Thẩu Đeng, bản Nậm Nèn 1, bản Nậm Nèn 2, xã Pa Ham</t>
  </si>
  <si>
    <t>Dự án ổn định dân cư vùng ĐBKK bản Ma Lù Thàng, xã Huổi Lèng</t>
  </si>
  <si>
    <t>Dự án khu trung tâm hành chính và tái định cư xã Huổi Só (Khu trung tâm hiện tại đang bị sụt, lún do thiên tai)</t>
  </si>
  <si>
    <t>Dự án bố trí ổn định dân cư vùng thiên tai Tà Chí Đùa, xã Lao Xả Phình huyện Tủa Chùa</t>
  </si>
  <si>
    <t>Dự án bố trí ổn định dân cư vùng thiên tai bản Làng Giang, xã Sín Chải, huyện Tủa Chùa</t>
  </si>
  <si>
    <t>Di chuyển khu trung tâm hành chính xã và bố trí ổn định dân cư vùng có nguy cơ sụt lún, trượt lở khu vực trung tâm xã Tìa Dình, huyện Điện Biên Đông</t>
  </si>
  <si>
    <t>Chương trình phòng chống thiên tai cấp bách và biến đổi khí hậu</t>
  </si>
  <si>
    <t>Kè bảo vệ khu dân cư, đất sản xuất và công trình công cộng suối Nậm Cọ, huyện Điện Biên</t>
  </si>
  <si>
    <t>Kè suối Nặm Mền, bản Mển, xã Thanh Nưa, huyện Điện Biên</t>
  </si>
  <si>
    <t>Kè suối Hồng Lệnh, bản Tông Khao, xã Thanh Nưa, huyện Điện Biên</t>
  </si>
  <si>
    <t>Chương trình mục tiêu Quốc phòng an ninh trên địa bàn trọng điểm</t>
  </si>
  <si>
    <t>Dự án: Đường Na Phay - Huổi Chanh - Bản Gia Phú A,B (đường ra Biên giới), huyện Điện Biên</t>
  </si>
  <si>
    <t>Đường ra biên giới Mường Nhà - Pha Lay - Mốc 130 kết hợp Kè bảo vệ chân Mốc 130, huyện Điện Biên</t>
  </si>
  <si>
    <t>1260/QĐ-UBND ngày 12/10/2016</t>
  </si>
  <si>
    <t>Cầu qua suối Sen Thượng huyện Mường Nhé</t>
  </si>
  <si>
    <t>Đường Huổi Lèng - Ka Dí Nhè - Nậm Chua</t>
  </si>
  <si>
    <t>Đường Km24 - Huổi Hạ (mốc B6)</t>
  </si>
  <si>
    <t>Đường TT xã Sá Tổng - bản Há Mùa Lừ, xã Sá Tổng</t>
  </si>
  <si>
    <t>Nâng cấp đường Sen Thượng - Lò San Chái xã Sen Thượng</t>
  </si>
  <si>
    <t>Hoàn thiện doanh trại kho vũ khí Nà tấu</t>
  </si>
  <si>
    <t xml:space="preserve"> Chương trình mục tiêu Phát triển hệ thống trợ giúp xã hội</t>
  </si>
  <si>
    <t>Sửa chữa, cải tạo, nâng cấp và mua sắm trang thiết bị trung tâm Bảo trợ xã hội tỉnh Điện Biên</t>
  </si>
  <si>
    <t xml:space="preserve"> Chương trình mục tiêu đầu tư hạ tầng khu kinh tế cửa khẩu</t>
  </si>
  <si>
    <t>Đường từ Trung tâm xã Pa Thơm đi bản Pa Thơm</t>
  </si>
  <si>
    <t>Chương trình mục tiêu Công nghệ thông tin</t>
  </si>
  <si>
    <t>Cơ sở hạ tầng bảo vệ môi trường</t>
  </si>
  <si>
    <t>Dự án đầu tư các trạm quan trắc môi trường không khí tự động</t>
  </si>
  <si>
    <t>Bố trí vốn để hoàn ứng</t>
  </si>
  <si>
    <t xml:space="preserve"> Đường Quảng Lâm - Na Cô Sa</t>
  </si>
  <si>
    <t>01-04/1/2010; 1367-12/11/2010' 833-7/9/2013</t>
  </si>
  <si>
    <t>ok</t>
  </si>
  <si>
    <t>Ngân sách huyện</t>
  </si>
  <si>
    <t>Vốn Việt Lào</t>
  </si>
  <si>
    <t>Xây dựng trụ sở làm việc công an thị trấn Điện Biên Đông</t>
  </si>
  <si>
    <t>Xây dựng trụ sở làm việc công an thị trấn Mường Ảng</t>
  </si>
  <si>
    <t>Xây dựng trụ sở làm việc công an thị trấn Mường Chà</t>
  </si>
  <si>
    <t>Xây dựng trụ sở làm việc công an thị trấn Tủa Chùa</t>
  </si>
  <si>
    <t xml:space="preserve">Nâng cấp Đường vào Đồn Biên phòng Thanh Luông (423) đến Mốc 111, xã Thanh Luông, huyện Điện Biên </t>
  </si>
  <si>
    <t xml:space="preserve">Đường vào Trạm kiểm soát BP Nậm Là và cụm dân cư bản Nậm Là, xã Mường Nhé, huyện Mường Nhé </t>
  </si>
  <si>
    <t>1148/QĐ-UBND 30/10/2015</t>
  </si>
  <si>
    <t>Chương trình mục tiêu Giáo dục vùng núi, vùng dân tộc thiểu số, vùng khó khăn</t>
  </si>
  <si>
    <t>394/QĐ-UBND  08/5/2017</t>
  </si>
  <si>
    <t>svh</t>
  </si>
  <si>
    <t>D/c 2 tỷ năm 2020</t>
  </si>
  <si>
    <t xml:space="preserve">Cơ sở hạ tầng các khu bảo tồn tỉnh Điện Biên </t>
  </si>
  <si>
    <t xml:space="preserve"> 1327/QĐ-UBND ngày 29/12/2017</t>
  </si>
  <si>
    <t>Kè và đường tổ dân phố 1, phường Mường Thanh, TP Điện Biên Phủ</t>
  </si>
  <si>
    <t>Giải quyết kiến nghị cử tri</t>
  </si>
  <si>
    <t>Kè bảo vệ dân cư và đất sản xuất khu vực trung tâm huyện Nậm Pồ</t>
  </si>
  <si>
    <t>Kè chống sạt lở bảo vệ khu dân cư bản Chiềng An, Che Phai, Kép, bản Dửn, xã Chiềng Sinh, huyện Tuần Giáo</t>
  </si>
  <si>
    <t>Ban NN</t>
  </si>
  <si>
    <t>Nghĩa trang nhân dân huyện Mường Ảng</t>
  </si>
  <si>
    <t>Trường Mầm non Hoa Hồng</t>
  </si>
  <si>
    <t>Thủy lợi khu khối 7, 8 và bản Co Có xã Ẳng Tở</t>
  </si>
  <si>
    <t xml:space="preserve">Hệ thống cấp nước sạch trung tâm xã Búng Lao                      </t>
  </si>
  <si>
    <t>0k</t>
  </si>
  <si>
    <t>1487 QĐ-UB 17/03/2011
06/12//2007
'249/QĐ-UB</t>
  </si>
  <si>
    <t>Nâng cấp đường dân sinh Hồng Sọt - Pá Sáng</t>
  </si>
  <si>
    <t>Đường nội thị trục 27m giai đoạn II (TDP8 đi TT hành chính huyện), đoạn từ Km 38+400 QL279 đi bản Hón và các tuyến nhánh đấu nối</t>
  </si>
  <si>
    <t>Bố trí dân cư vùng có nguy cơ thiên tai khu vực bản Mường Tỉnh A xã Xa Dung huyện Điện Biên Đông</t>
  </si>
  <si>
    <t>Nâng cấp đường Phì Nhừ - Xa Dung (Đoạn Phì Nhừ - Nà Sản - Xa Dung B)</t>
  </si>
  <si>
    <t>Nâng cấp đường giao thông Nà Nếnh C (xã Pú Hồng) - Na Su - Chua Ta (xã Tìa Dình)</t>
  </si>
  <si>
    <t>Nâng cấp, cải tạo nhà máy nước thị trấn Điện Biên đông</t>
  </si>
  <si>
    <t xml:space="preserve">Đường bê tông bản Púng Báng đến ngã ba Háng Sua </t>
  </si>
  <si>
    <t>Nâng cấp 1 số đoạn đường Na Sang - Nong U</t>
  </si>
  <si>
    <t>Đường bê tông  bản Phì Nhừ A xã Phì Nhừ</t>
  </si>
  <si>
    <t>Đường bê tông vào bản Nậm Bó xã Pu Nhi</t>
  </si>
  <si>
    <t>Đường bê tông bản Suối Lư I, II, III xã Keo Lôm</t>
  </si>
  <si>
    <t>Đường bê tông  bản Huổi Xa I xã Keo Lôm</t>
  </si>
  <si>
    <t>Cầu cứng bản Nà Nếnh A,B,C xã Pú Hồng</t>
  </si>
  <si>
    <t>Đường bê tông  bản Từ Xa xã Keo Lôm</t>
  </si>
  <si>
    <t>Đường bê tông bản Tà Té C xã Nong U</t>
  </si>
  <si>
    <t>Đường bê tông  bản Chua Ta A xã Phì Nhừ</t>
  </si>
  <si>
    <t xml:space="preserve">Nâng cấp đường giao thông bản Ten Luống - bản Thẩm Trẩu </t>
  </si>
  <si>
    <t xml:space="preserve">Cầu treo qua suối Na Hay từ Na Hay Sang Háng Sua </t>
  </si>
  <si>
    <t>Đường bê tông bản Háng Trợ xã Phì Nhừ</t>
  </si>
  <si>
    <t>Đường Bê tông bản Huổi Hu xã Chiềng Sơ</t>
  </si>
  <si>
    <t>Thủy lợi Háng Trợ xã Phì Nhừ</t>
  </si>
  <si>
    <t>Thủy lợi Na Chả bản Giói A, B xã Luân Giói</t>
  </si>
  <si>
    <t>Thủy lợi Pá Ban bản Huổi Tao A  xã Pu Nhi</t>
  </si>
  <si>
    <t>Thủy lợi đầu bản Pá Ban xã Nong U</t>
  </si>
  <si>
    <t>Thủy lợi Huổi Hin Phon, bản Chả B,C xã Pú Hồng</t>
  </si>
  <si>
    <t>Thủy lợi suối Háng Chế bản Phù Lồng A,B xã Pu Nhi</t>
  </si>
  <si>
    <t>Thủy lợi Púng Liu bản Mường Luân 1</t>
  </si>
  <si>
    <t>Thủy lợi bản Trống Giông A xã Phì Nhừ</t>
  </si>
  <si>
    <t>Chợ trung tâm xã Háng Lìa</t>
  </si>
  <si>
    <t>Xây dựng trận địa phòng không trong khu vực phòng thủ thị xã</t>
  </si>
  <si>
    <t>Xây dựng trường tiểu học Lay Nưa</t>
  </si>
  <si>
    <t>Sửa chữa nhà điều hành, nhà ở sĩ quan của ban CHQS thị xã</t>
  </si>
  <si>
    <t xml:space="preserve"> Sửa chữa nâng cấp sân vận động thị xã Mường Lay</t>
  </si>
  <si>
    <t xml:space="preserve"> Sửa chữa nâng cấp Trung tâm dịch vụ nông nghiệp thị xã Mường Lay</t>
  </si>
  <si>
    <t xml:space="preserve"> Sửa chữa nâng cấp Trung tâm văn TTTH và tháp truyền hình thị xã Mường Lay</t>
  </si>
  <si>
    <t xml:space="preserve"> Sửa chữa nâng cấp Trụ sở Thị ủy Mường Lay</t>
  </si>
  <si>
    <t xml:space="preserve"> Sửa chữa nâng cấp Trụ sở Hợp khối HĐND-UBND thị xã Mường Lay</t>
  </si>
  <si>
    <t xml:space="preserve"> Sửa chữa nâng cấp Trung tâm hội nghị thị xã Mường Lay</t>
  </si>
  <si>
    <t>Sửa chữa, cải tạo, nâng cấp Nhà khách UBND thị xã</t>
  </si>
  <si>
    <t>Dự án Quy hoạch đầu tư cơ sở hạ tầng  Bản Hô Nận Cản xã Lay Nưa thị xã Mường Lay</t>
  </si>
  <si>
    <t>Dự án Quy hoạch đầu tư cơ sở hạ tầng  Bản Huổi Luân xã Lay Nưa thị xã Mường Lay</t>
  </si>
  <si>
    <t>Quy hoạch chung, quy hoạch chi tiết khôi phục khu nghỉ mát Pú Vạp</t>
  </si>
  <si>
    <t>Quy hoạch thao trường huấn luyện tổng hợp cho LLVT thị xã Mường Lay</t>
  </si>
  <si>
    <t>Lập quy hoạch chung nghĩa trang nhân dân thị xã Mường Lay</t>
  </si>
  <si>
    <t>Đường giao thông nội thị các khu thị xã Mường Lay (khu TĐC Đồi Cao, Cơ Khí, Chi Luông, Nậm Cản thuộc dự án san nền GT,TN, kè các khu tái định cư TXML)</t>
  </si>
  <si>
    <t>Thủy lợi bản Đớ</t>
  </si>
  <si>
    <t>Thủy lợi Nậm Cản</t>
  </si>
  <si>
    <t>Thuỷ lợi Bản Mo</t>
  </si>
  <si>
    <t>Thuỷ lợi Huổi Luân</t>
  </si>
  <si>
    <t>Thuỷ lợi Na Tung (giai đoạn I)</t>
  </si>
  <si>
    <t>Thuỷ lợi Tạo Sen</t>
  </si>
  <si>
    <t>Kênh mương  bản Ổ</t>
  </si>
  <si>
    <t>Mương dẫn nước bản NaKa</t>
  </si>
  <si>
    <t>Hệ thống thoát nước bẩn và vệ sinh môi trường Phường Sông Đà (Khu tái định cư Đồi Cao)</t>
  </si>
  <si>
    <t>Hệ thống thoát nước vệ sinh môi trường Phường Na Lay</t>
  </si>
  <si>
    <t>Hệ thống thoát nước bẩn vệ sinh môi trường Phường Na Lay</t>
  </si>
  <si>
    <t>Xây dựng, tôn tạo di tích khu nghỉ mát Pú Vạt- đường giao thông Đồi Cao - Pú Vạt -  Nậm Cản</t>
  </si>
  <si>
    <t>Quốc Lộ 279 (Trạm khí tượng) đi trung tâm Pú Tửu xã Thanh Xương, huyện Điện Biên</t>
  </si>
  <si>
    <t>Sân vận động huyện Điện Biên</t>
  </si>
  <si>
    <t>Nâng cấp đập đầu mối Co Sản xã Hẹ Muông</t>
  </si>
  <si>
    <t>Đường trung tâm xã Thanh Yên, huyện Điện Biên</t>
  </si>
  <si>
    <t>Đường bê tông từ trạm biên phòng cử khẩu Huổi Puốc đi bản Noong É xã Mường Lói, huyện Điện Biên</t>
  </si>
  <si>
    <t>Đường bê tông liên thôn, bản Trạm Hải Quan cửa khẩu Huổi Puốc đi bản Na Chén từ km5 đến bản Na Chén xã Mường Lói, huyện Điện Biên</t>
  </si>
  <si>
    <t xml:space="preserve"> Nâng cấp tuyến đường vào trung tâm huyện Điện Biên ( GĐ II)</t>
  </si>
  <si>
    <t>Chợ thị trấn huyện Điện Biên</t>
  </si>
  <si>
    <t>Mở mới truyến đường từ bản Tin Tốc đi bản Huổi Chon xã Mường Lói, huyện Điện Biên</t>
  </si>
  <si>
    <t xml:space="preserve"> Đầu tư cơ sở hạ tầng tái định cư  huyện Điện Biên</t>
  </si>
  <si>
    <t>Trường Tiểu học số 2 xã Thanh Xương, huyện Điện Biên</t>
  </si>
  <si>
    <t>Xây dựng trường THCS xã Thanh Chăn</t>
  </si>
  <si>
    <t>Bồi thường GPMB dọc đường 42 m Trung tâm huyện lỵ, bản Pú Tửu xã Thanh Xương, huyện Điện Biên</t>
  </si>
  <si>
    <t>Nâng cấp NSH bản Khăm Pọm, bản Xôm, bản Pá Chả, bản Huổi Cảnh, bản Loọng Ngua, bản Xẻ 1, 2, bản Na Há 1,2 xã Phu Luông</t>
  </si>
  <si>
    <t>Nâng cấp NSH bản Na Chén, bản Na Cọ, bản Huổi Không, bản Co Đứa xã Mường Lói</t>
  </si>
  <si>
    <t xml:space="preserve"> Trụ sở xã Noong Luống, huyện Điện Biên</t>
  </si>
  <si>
    <t xml:space="preserve"> Trụ sở xã Thanh An, huyện Điện Biên</t>
  </si>
  <si>
    <t xml:space="preserve"> Trụ sở xã Pa Thơm, huyện Điện Biên</t>
  </si>
  <si>
    <t xml:space="preserve"> Trụ sở xã Pom Lót, huyện Điện Biên</t>
  </si>
  <si>
    <t xml:space="preserve"> Trụ sở xã Mường Nhà, huyện Điện Biên</t>
  </si>
  <si>
    <t xml:space="preserve"> Trụ sở xã Thanh Yên, huyện Điện Biên</t>
  </si>
  <si>
    <t>Nâng cấp trường PTDTBT TH&amp;THCS xã Mường Lói</t>
  </si>
  <si>
    <t>Xây dựng trường PTDTBT TH&amp;THCS xã Na Tông huyện Điện Biên</t>
  </si>
  <si>
    <t>Xây dựng trường TH &amp; THCS xã Hua Thanh</t>
  </si>
  <si>
    <t xml:space="preserve">Xây dựng khu nội trú cho các trường TH và THCS xã Mường Pồn </t>
  </si>
  <si>
    <t>Xây dựng khu nội trú cho các trường TH và THCS xã Phu Luông</t>
  </si>
  <si>
    <t xml:space="preserve"> Kè bản Tâu xã Hua Thanh, huyện Điện Biên</t>
  </si>
  <si>
    <t xml:space="preserve"> Cầu BTCT nối QL 279 đi bản U Va xã Noong Luống, huyện Điện Biên</t>
  </si>
  <si>
    <t>H ĐB</t>
  </si>
  <si>
    <t>ĐBĐ</t>
  </si>
  <si>
    <t>Đường C10 từ xã Sam Mứn đi xã Hẹ Muông huyện Điện Biên</t>
  </si>
  <si>
    <t>HĐB</t>
  </si>
  <si>
    <t>Huyện Đề xuất LG NSTW bố trí 49.800 triệu đồng</t>
  </si>
  <si>
    <t>Sắp xếp, ổn định dân cư vùng thiên tai bản Tin Tốc (Tin Tốc II), xã Mường Lói, huyện Điện Biên, tỉnh Điện Biên</t>
  </si>
  <si>
    <t>933/QĐ-UBND ngày 29/9/2019; QĐ 443 ngày 15/5/2020</t>
  </si>
  <si>
    <t>Nhà ăn nhà bếp, hạ tầng cấp thoát nước mạng ngoài cơ quan Bộ CHQS tỉnh</t>
  </si>
  <si>
    <t>Nhà chỉ huy tiểu đoàn,Nhà vệ sinh + nhà phơi cBB2, cBB3, doanh trại dBB1-Bộ CHQS tỉnh</t>
  </si>
  <si>
    <t>Công trình sở chỉ huy cơ bản TP. Điện Biên tỉnh Điện Biên</t>
  </si>
  <si>
    <t>Kho tang chứng, vật chứng, hạ tầng phụ trợ công an tỉnh</t>
  </si>
  <si>
    <t>CAT</t>
  </si>
  <si>
    <t>BCHQS</t>
  </si>
  <si>
    <t>DT TMDT 14,5 tỷ</t>
  </si>
  <si>
    <t>Mcha</t>
  </si>
  <si>
    <t>Dự án di chuyển dân ra khỏi vùng thiên tai Bản Huổi Tóong 1, xã Huổi Lèng, huyện Mường Chà</t>
  </si>
  <si>
    <t>Dự án di chuyển dân ra khỏi vùng thiên tai Khu Huổi Đo, bản Phiên Đất B, xã Nậm Nèn, huyện Mường Chà</t>
  </si>
  <si>
    <t>M cha</t>
  </si>
  <si>
    <t>Biên phòng</t>
  </si>
  <si>
    <t>Ban QLDA Dân dụng công nghiệp</t>
  </si>
  <si>
    <t xml:space="preserve"> Hạ tầng( san mặt bằng, GPMB) Khu hành chính, chính trị tập trung tỉnh Điện Biên </t>
  </si>
  <si>
    <t>Xây dựng trụ sở làm việc kết hợp trung tâm kỹ thuật sản xuất chương trình phát thanh truyền hình</t>
  </si>
  <si>
    <t>Ban DD</t>
  </si>
  <si>
    <t>Dự án bảo tàng chiến thắng Điện Biên Phủ giai đoạn II tỉnh ĐB</t>
  </si>
  <si>
    <t xml:space="preserve"> 903 QĐ- UBND ngày 8/9/2011</t>
  </si>
  <si>
    <t>ĐC TMĐT</t>
  </si>
  <si>
    <t xml:space="preserve"> 528 QĐ- UBND ngày 17/5/2006</t>
  </si>
  <si>
    <t>Đài TH</t>
  </si>
  <si>
    <t>Sở TT</t>
  </si>
  <si>
    <t>Sở TNMT</t>
  </si>
  <si>
    <t>CHI TIẾT DỰ KIẾN KẾ HOẠCH ĐẦU TƯ TRUNG HẠN 5 NĂM GIAI ĐOẠN 2021 - 2025 VỐN TPCP</t>
  </si>
  <si>
    <t>SLD</t>
  </si>
  <si>
    <t xml:space="preserve">Dự án xử lý chất thải lỏng BVĐK huyện Tuần Giáo do WB tài trợ </t>
  </si>
  <si>
    <t>Dự án Nâng cấp trang thiết bị y tế cho bệnh viện đa khoa tỉnh Điện Biên từ nguồn ODA của Chính phủ Hàn Quốc.</t>
  </si>
  <si>
    <t>Chương trình đầu tư phát triển mạng lưới y tế cơ sở vùng khó khăn vay vốn ODA và viện trợ không hoàn lại của ADB giai đoạn 2019-2025  (vốn đối ứng)</t>
  </si>
  <si>
    <t>6689/QĐ-BYT 02/11/2018
3826/QĐ-BYT 28/6/2019</t>
  </si>
  <si>
    <t>SYT</t>
  </si>
  <si>
    <t>BAN Giao thông</t>
  </si>
  <si>
    <t>Dự án nâng cấp đường Đông Điện Biên (ĐT.147)</t>
  </si>
  <si>
    <t>Dự án Nâng cấp đường Tây Lòng Chảo huyện Điện Biên</t>
  </si>
  <si>
    <t>Dự án Đầu tư xây dựng đường Chà Cang - Nà Khoa - Nậm Pồ, huyện Nậm Pồ, tỉnh Điện Biên</t>
  </si>
  <si>
    <t>CÁC DỰ ÁN NGÀNH GIAO THÔNG</t>
  </si>
  <si>
    <t>- Dự án hoàn thành và bàn giao đưa vào sử dụng giai đoạn2021-2025</t>
  </si>
  <si>
    <t xml:space="preserve">Dự án cải tạo, nâng cấp đường hành lang biên giới đoạn QL.12 (Mường Lay) - QL.4H (Chà Cang) - Nà Khoa - Nà Hỳ - Cửa khẩu Nà Bủng/Lao Bu Chai, tỉnh Điện Biên </t>
  </si>
  <si>
    <t>Dự án Cải tạo, nâng cấp đường tỉnh ĐT.143 đoạn Noong Bua - Pu Nhi - Na Son, tỉnh Điện Biên</t>
  </si>
  <si>
    <t>Dự án Cải tạo, nâng cấp đường tỉnh ĐT.144B: Huổi Lèng - Hừa Ngài - Nậm Nèn,  tỉnh Điện Biên</t>
  </si>
  <si>
    <t>Dự án Đường Na Sang Km146+200/QL12) - TT. xã Huổi Mí - Nậm Mức (Km452+300/QL6) - Thị trấn Tủa Chùa - Huổi Lóng, tỉnh Điện Biên (Phân đoạn TT. Xã Huổi Mí - Na Sang)</t>
  </si>
  <si>
    <t>THỦY LỢI</t>
  </si>
  <si>
    <t>NGÀNH GIÁO DỤC &amp; ĐÀO TẠO</t>
  </si>
  <si>
    <t>Dự án hoàn thành và bàn giao đưa vào sử dụng giai đoạn2021-2025</t>
  </si>
  <si>
    <t>TÁI ĐỊNH CƯ THỦY ĐIỆN SƠN LA</t>
  </si>
  <si>
    <t>Dự án chuyển tiếp từ giai đoạn từ năm 2016-2020 sang giai đoạn 2021-2025</t>
  </si>
  <si>
    <t>Dự án di dân tái định cư thủy điện Sơn La, tỉnh Điện Biên</t>
  </si>
  <si>
    <t>Đề án ổn định dân cư, phát triển kinh tế xã hội vùng tái định cư thủy điện Sơn La</t>
  </si>
  <si>
    <t>Tổng nguồn</t>
  </si>
  <si>
    <t>Nguồn được phân bổ (90%)</t>
  </si>
  <si>
    <t>Dự phòng (10%)</t>
  </si>
  <si>
    <t>A1</t>
  </si>
  <si>
    <t>Trả nợ vay, lãi vay (tạm tính)</t>
  </si>
  <si>
    <t>A2</t>
  </si>
  <si>
    <t>Chi tiết phân bổ (90%)</t>
  </si>
  <si>
    <t>Phân bổ theo địa bàn</t>
  </si>
  <si>
    <t>Chỉnh trang đô thị phục vụ lễ kỷ niệm 70 năm chiến thắng lịch sử Điện Biên Phủ</t>
  </si>
  <si>
    <t>Xây dựng trường Mầm non Nam Thanh</t>
  </si>
  <si>
    <t xml:space="preserve"> 772/QĐ-UBND; 17/9/2018</t>
  </si>
  <si>
    <t>Cải tạo, nâng cấp trường Tiểu học Hoàng Văn Nô</t>
  </si>
  <si>
    <t>Trường Mầm Non Mường Phăng</t>
  </si>
  <si>
    <t>Trường Mầm Non số 2, Pá Khoang</t>
  </si>
  <si>
    <t>Trường Mầm Non Hoa Sen</t>
  </si>
  <si>
    <t>M Lay</t>
  </si>
  <si>
    <t>H MA</t>
  </si>
  <si>
    <t>Trụ sở làm việc Huyện ủy Nậm Pồ</t>
  </si>
  <si>
    <t>Trụ sở làm việc HĐND-UBND huyện Nậm Pồ</t>
  </si>
  <si>
    <t>Mở mới tuyến đường 32 mét trong Quy hoạch xây dựng huyện lỵ Nậm Pồ (làn bên phải tuyến)</t>
  </si>
  <si>
    <t>Nâng cấp tuyến đường giao thông vào khu sản xuất các bản Nậm Chim 2, Tân Phong 1,2; Long Dạo, xã Si Pa Phìn huyện Nậm Pồ</t>
  </si>
  <si>
    <t>H Nam Po</t>
  </si>
  <si>
    <t>Vỉa hè + đường nội thị các khối Tân Giang, Trường Xuân, 20/7 thị trấn Tuần Giáo</t>
  </si>
  <si>
    <t>Kè bảo vệ khu dân cư khối Tân Tiến + khối Thắng Lợi + bản Chiềng An</t>
  </si>
  <si>
    <t>Đường TT xã Phình Sáng - Xã Ta Ma - Giáp xã Mường Giàng (Quỳnh Nhai)</t>
  </si>
  <si>
    <t>H Tuần giáo</t>
  </si>
  <si>
    <t>Nâng cấp, sửa chữa Trụ sở Huyện ủy - Khối Đoàn thể huyện Mường Nhé</t>
  </si>
  <si>
    <t>Sửa chưa, cải tạo, nâng cấp trung tâm dịch vụ nông nghiệp huyện Mường Nhé</t>
  </si>
  <si>
    <t>Trận địa súng máy phòng không 12,7mm huyện Mường Nhé</t>
  </si>
  <si>
    <t>Nâng cấp nhà ở sỹ quan Ban chỉ huy quân sự huyện Mường Nhé</t>
  </si>
  <si>
    <t>Nâng cấp cổng, sửa chữa tường rào Công an huyện Mường Nhé</t>
  </si>
  <si>
    <t>Kè chống sạt lở, tường rào Ban chỉ huy quân sự huyện Mường Nhé</t>
  </si>
  <si>
    <t>Nâng cấp các tuyến đường nội thị thị trấn Tủa Chùa, huyện Tủa Chùa</t>
  </si>
  <si>
    <t>Nhà thi đấu đa năng huyện Tủa Chùa</t>
  </si>
  <si>
    <t>Trùng tu, tôn tạo kiến trúc thành Vàng Lồng xã Tả Phìn</t>
  </si>
  <si>
    <t>Sân vận động thị trấn Tủa Chùa (xây mới theo quy hoạch)</t>
  </si>
  <si>
    <t xml:space="preserve">Phê duyệt 3 NV: NSTW+NSĐP+ XHH </t>
  </si>
  <si>
    <t>Tổng hợp đang tạm thời chuyển các dự án trạm y tế xuống phần XSKT</t>
  </si>
  <si>
    <t>Ban CN DD</t>
  </si>
  <si>
    <t xml:space="preserve"> Nhà bếp, ăn và các hạng mục phụ trợ Trường Cao đẳng nghề Điện Biên </t>
  </si>
  <si>
    <t>Nâng cấp, sửa chữa  đường giao thông Ma Thì Hồ - Nậm Chua</t>
  </si>
  <si>
    <t>1000- 17/10/2019</t>
  </si>
  <si>
    <t>DK d/c 2020</t>
  </si>
  <si>
    <t>Đường giao thông Huổi Hạ (xã Na Sang) - Huổi Quang 1 (xã Ma Thì Hồ)</t>
  </si>
  <si>
    <t>Ban GT</t>
  </si>
  <si>
    <t>Đơn vị đề xuất nhu cầu</t>
  </si>
  <si>
    <t>K thấy đề xuất nữa</t>
  </si>
  <si>
    <t>H ĐBĐ</t>
  </si>
  <si>
    <t>TX Mlay</t>
  </si>
  <si>
    <t>Tpho DBP</t>
  </si>
  <si>
    <t>Chưa gửi lại</t>
  </si>
  <si>
    <t>K thấy đề xuất lại</t>
  </si>
  <si>
    <t>chuyển NSĐP sang</t>
  </si>
  <si>
    <t>Theo đề xuất PVX</t>
  </si>
  <si>
    <t>S GD</t>
  </si>
  <si>
    <t>chuyển từ NSĐP Sang</t>
  </si>
  <si>
    <t>Ban DT</t>
  </si>
  <si>
    <t>XIX</t>
  </si>
  <si>
    <t>Thu hồi vốn ứng</t>
  </si>
  <si>
    <t xml:space="preserve">Trận địa phòng không và các hạng mục bổ trợ trong khu căn cứ chiến đấu tỉnh Điện Biên </t>
  </si>
  <si>
    <t>Q</t>
  </si>
  <si>
    <t>1403/QĐ-UBND ngày 31/10/2016 của UBND tỉnh</t>
  </si>
  <si>
    <t>Dự án dự án rà phá bom mìn vật nổ còn sót lại sau chiến tranh trên địa bàn tỉnh Điện Biên</t>
  </si>
  <si>
    <t>Đường Chà Nưa - Nậm Đích - Mốc B4</t>
  </si>
  <si>
    <t>Đầu tư = vốn 30a</t>
  </si>
  <si>
    <t>Đường vào bản Pá Mỳ 3 (Nhóm 1 )</t>
  </si>
  <si>
    <t>Bỏ, chuyển sang danh mục vốn TPCP</t>
  </si>
  <si>
    <t>Dự án cải tạo, nâng cấp đường tỉnh ĐT.146: Búng Lao - Mường Lạn - Xa Dung - Na Son, tỉnh Điện Biên</t>
  </si>
  <si>
    <t>Dự án đầu tư xây dựng hạ tầng kỹ thuật Cụm công nghiệp hỗn hợp xã Ảng Tở, huyển Mường Ảng, tỉnh Điện Biên</t>
  </si>
  <si>
    <t>585/QĐ-UBND ngày 19/7/2018</t>
  </si>
  <si>
    <t>PCN bổ sung</t>
  </si>
  <si>
    <t>802/QĐ-UBND
22/10/2014; 660/QĐ-UBND ngày 8/8/2018; 1740/QĐ-TTg ngày 13/12/2018</t>
  </si>
  <si>
    <t>'nhờ phòng TH chuyển sang biểu ODA</t>
  </si>
  <si>
    <t>802/QĐ-UBND
22/10/2014; 660/QĐ-UBND ngày 8/8/2018; 1740/QĐ-TTg ngày 13/12/2019</t>
  </si>
  <si>
    <t xml:space="preserve"> Dự án cấp điện nông thôn từ lưới điện quốc gia tỉnh Điện Biên giai đoạn 2014- 2020 (ODA)</t>
  </si>
  <si>
    <t>Xây dựng hạ tầng kỹ thuật chính quyền điện tử tỉnh Điện Biên</t>
  </si>
  <si>
    <t>PVX đề nghị TP bố trí vốn SN theo QĐ phê duyệt</t>
  </si>
  <si>
    <t>TP đề nghị 5 dự án CBDT 2020 khác</t>
  </si>
  <si>
    <t>835/QĐ-UBND  10/9/2012; 1102/QĐ-UBND 01/9/2016; 876/QĐ 17/9/2019</t>
  </si>
  <si>
    <t>Xây Nhà phục vụ các khoa chuyên môn và nâng cấp trang thiết bị của Trung tâm Kiểm soát bệnh tật</t>
  </si>
  <si>
    <t xml:space="preserve">877/UBND-KGVX ngày 02/4/2019   </t>
  </si>
  <si>
    <t>2801/KH-UBND ngày 26/9/2017</t>
  </si>
  <si>
    <t>Vốn chưa phân bổ (sau khi có Thông báo KN vốn trung hạn và đối tượng đầu tư vốn XSKT sẽ phân bổ chi tiết cho LV giáo dục)</t>
  </si>
  <si>
    <t>Số 664/TTg-QHQT 29/5/2020; 3159/BKHĐT-KTĐN 14/5/2020</t>
  </si>
  <si>
    <t>Số 1525/UBND-KTN</t>
  </si>
  <si>
    <t>1098a/UBND-KGVX 17/4/2020</t>
  </si>
  <si>
    <t>Hỗ trợ kỹ thuật "Chương trình phát triển các đô thị loại II (Các đô thị xanh), tỉnh Điện Biên</t>
  </si>
  <si>
    <t xml:space="preserve">Chương trình mục tiêu Hỗ trợ đối ứng ODA cho địa phương </t>
  </si>
  <si>
    <t>Chương trình đô thị miền núi phía Bắc - thành phố Điện Biên Phủ</t>
  </si>
  <si>
    <t>Dự án Cấp điện nông thôn từ lưới điện quốc gia tỉnh Điện Biên</t>
  </si>
  <si>
    <t xml:space="preserve">2) </t>
  </si>
  <si>
    <t>Dự án phát triển nông thôn thích ứng với thiên tai (Vốn JICA)</t>
  </si>
  <si>
    <t>Dự án đầu tư năng cấp trang thiết bị cho Bệnh viện đa khoa tỉnh từ nguồn ODA của chính phủ Hàn Quốc</t>
  </si>
  <si>
    <t>Dự án hỗ trợ kỹ thuật : Chương trình phát triển các đô thị loại II (Các đô thị xanh), tỉnh Điện Biên</t>
  </si>
  <si>
    <t>XX</t>
  </si>
  <si>
    <t>189/QĐ-TTg ngày 25/01/2014; 370/QĐ-BXD ngày 16/4/2014</t>
  </si>
  <si>
    <t>802/QĐ-UBND ngày 22/10/2014; 660/QĐ-UBND ngày 08/8/2018; 1740/QĐ-TTg ngày 13/12/2019</t>
  </si>
  <si>
    <t>Chương trình mục tiêu hỗ trợ doanh nghiệp Đầu tư vào nông nghiệp nông thôn theo Nghị định 57/2018/NĐ-CP</t>
  </si>
  <si>
    <t>Sở Nông nghiệp và PTNT</t>
  </si>
  <si>
    <t>Sửa chữa, nâng cấp Trại sản xuất giống thủy sản cấp I, thuộc Trung tâm Khuyến nông - Giống cây trồng vật nuôi tỉnh Điện Biên</t>
  </si>
  <si>
    <t>Xây dựng các Hạt Kiểm lâm (Tủa Chùa, Tuần Giáo, Mường Lay)</t>
  </si>
  <si>
    <t>Dự án xây dựng nhà kho bảo quản vũ khí, công cụ hỗ trợ; nhà kho bảo quản tang vật phương tiện vi phạm; nhà tạm giữ người và tang vật phương tiện vi phạm hành chính; phòng tiếp dân; phòng quản trị hệ thống công nghê thông tin tại Chi cục Kiểm lâm và các cơ quan trực thuộc Chi cục Kiểm lâm</t>
  </si>
  <si>
    <t>Mới bổ sung</t>
  </si>
  <si>
    <t>Dự án Nâng cấp đường cứu hộ, cứu nạn Nà Hỳ - Nà Bủng, huyện Mường Nhé (nay là huyện Nậm Pồ), tỉnh Điện Biên</t>
  </si>
  <si>
    <t>Quyết định 322/QĐ-UBND ngày 15/4/2011</t>
  </si>
  <si>
    <t xml:space="preserve">Dự án Bảo vệ và phát triển rừng đến năm 2020 trên địa bàn các huyện, thị xã, thành phố, tỉnh Điện Biên </t>
  </si>
  <si>
    <t xml:space="preserve"> 574/QĐ-UBND ngày 14/6/2019</t>
  </si>
  <si>
    <t>PNN BC</t>
  </si>
  <si>
    <t>Dự án sắp xếp ổn định dân cư biên giới Việt - Lào, bản Kêt Tinh, xã Mường Mươn, huyện Mường Chà</t>
  </si>
  <si>
    <t>932/QĐ-UBND ngày 29/9/2018</t>
  </si>
  <si>
    <t>Dự án sắp xếp, ổn định dân di cư tự do bản Huổi Cắn, xã Mường Toong, huyện Mường Nhé</t>
  </si>
  <si>
    <t>Thành phố Điện Biên Phủ</t>
  </si>
  <si>
    <t>Dự án khởi công mới giai đoạn 2021-2025</t>
  </si>
  <si>
    <t>Trường Mầm non Thanh Bình và Trường mầm non Nam Thanh</t>
  </si>
  <si>
    <t>Trường Mầm non số 2 xã Nà Nhạn</t>
  </si>
  <si>
    <t>Trường Mầm non xã Mường Phăng</t>
  </si>
  <si>
    <t>Trường Mầm non số 2 xã Pá Khoang</t>
  </si>
  <si>
    <t>Trường Mầm non Thanh Minh</t>
  </si>
  <si>
    <t>Trường Mầm non số 1 xã Pá Khoang</t>
  </si>
  <si>
    <t>Trường tiểu học Số  1 Nà Nhạn</t>
  </si>
  <si>
    <t>Trường tiểu học Mường Phăng</t>
  </si>
  <si>
    <t>Trường THCS Nà Tấu và Trường THCS Thanh trường</t>
  </si>
  <si>
    <t>Trường tiểu học Hà Nội Điện Phủ và trường tiểu học Noong Bua</t>
  </si>
  <si>
    <t xml:space="preserve">Trường tiểu học Tà cáng và Trường tiểu học số 2 Nà Tấu </t>
  </si>
  <si>
    <t xml:space="preserve">Trường tiểu học xã Mường Phăng và trường tiểu học Võ Nguyên Giáp </t>
  </si>
  <si>
    <t xml:space="preserve"> Trường tiểu học Tô Vĩnh Diện và Trường Tiểu học Bế Văn Đàn</t>
  </si>
  <si>
    <t xml:space="preserve">Trường tiểu  học Số 2 Nà Nhạn </t>
  </si>
  <si>
    <t>Trường THCS Thanh Bình</t>
  </si>
  <si>
    <t>Trường THCS Thanh Minh</t>
  </si>
  <si>
    <t xml:space="preserve">Trường THCS Him lam </t>
  </si>
  <si>
    <t>Trường THCS Tân Bình</t>
  </si>
  <si>
    <t>Trường THCS Mường Thanh và Trường THCS Nam Thanh</t>
  </si>
  <si>
    <t>Trường THCS Trần Can</t>
  </si>
  <si>
    <t>Trường Mầm non Noong Hẹt</t>
  </si>
  <si>
    <t>Trường Mầm non xã Mường Pồn</t>
  </si>
  <si>
    <t>Trường Mầm non số 2 xã Mường Pồn</t>
  </si>
  <si>
    <t>Trường Mầm non xã Mường Lói</t>
  </si>
  <si>
    <t>Trường Mầm non Noong Luống</t>
  </si>
  <si>
    <t>Trường Mầm non xã Mường Nhà</t>
  </si>
  <si>
    <t xml:space="preserve">Trường Mầm non xã Thanh Luông </t>
  </si>
  <si>
    <t>Trường Mầm non xã Pa Thơm</t>
  </si>
  <si>
    <t>Trường Mầm non xã Thanh Chăn</t>
  </si>
  <si>
    <t>Trường Mầm non xã Núa Ngam</t>
  </si>
  <si>
    <t>Trường Mầm non xã Thanh Yên</t>
  </si>
  <si>
    <t>Trường Mầm non xã Hẹ Muông</t>
  </si>
  <si>
    <t xml:space="preserve">Trường Mầm non Thanh An </t>
  </si>
  <si>
    <t>Trường Mầm non Thanh Hưng</t>
  </si>
  <si>
    <t>Trường Mầm non xã Na Ư</t>
  </si>
  <si>
    <t>Trường Mầm non số 1 xã Na Tông</t>
  </si>
  <si>
    <t>Trường Mầm non  xã Pom Lót</t>
  </si>
  <si>
    <t>Trường PTDTBT TH xã mường lói</t>
  </si>
  <si>
    <t>Trường PTDTBT TH số 1 xã Na Tông</t>
  </si>
  <si>
    <t>Trường PTDTBT TH số 2 xã Na Tông</t>
  </si>
  <si>
    <t>Trường Tiểu học Yên Cang xã Sam Mứn</t>
  </si>
  <si>
    <t>Trường Tiểu học số 1 xã Thanh Yên</t>
  </si>
  <si>
    <t>Trường PTDTBT TH số 1 xã Mường Nhà</t>
  </si>
  <si>
    <t>Trường Tiểu học Pu Lau</t>
  </si>
  <si>
    <t>Trường Tiểu học Thanh Luông</t>
  </si>
  <si>
    <t>Trường Tiểu học Noong Hẹt</t>
  </si>
  <si>
    <t>Trường Tiểu học xã Pom Lót</t>
  </si>
  <si>
    <t>Trường PTDTBTTH xã Mường Pồn</t>
  </si>
  <si>
    <t>Trường Tiểu học số 1 thanh xương</t>
  </si>
  <si>
    <t>Trường Tiểu học xã Thanh An</t>
  </si>
  <si>
    <t>Trường Tiểu học xã Thanh Hưng</t>
  </si>
  <si>
    <t>Trường Tiểu học số 2 Thanh Xương</t>
  </si>
  <si>
    <t>Trường PTDTBT TH xã Phu Luông</t>
  </si>
  <si>
    <t>Trường THCS xã Thanh Chăn</t>
  </si>
  <si>
    <t>Trường THCS xã Thanh Luông</t>
  </si>
  <si>
    <t>Trường TH&amp;THCS xã Pa Thơm</t>
  </si>
  <si>
    <t>Trường THCS Thanh Hưng</t>
  </si>
  <si>
    <t>Trường THCS Noong Luống</t>
  </si>
  <si>
    <t>Trường THCS xã Thanh Nưa</t>
  </si>
  <si>
    <t>Trường THCS xã Mường Pồn</t>
  </si>
  <si>
    <t>Đầu tư bổ sung tăng cường csvc các trường Tiểu học trên địa bàn huyện Điện Biên</t>
  </si>
  <si>
    <t>Đầu tư bổ sung tăng cường csvc các trường THCS trên địa bàn huyện Điện Biên</t>
  </si>
  <si>
    <t>Trường MN Chiềng Sơ</t>
  </si>
  <si>
    <t>Trường MN Pú Hồng</t>
  </si>
  <si>
    <t>Trường MN Sư Lư</t>
  </si>
  <si>
    <t>Trường MN Sa Dung</t>
  </si>
  <si>
    <t>Trường MN Keo Lôm</t>
  </si>
  <si>
    <t>Trường MN Háng Trợ</t>
  </si>
  <si>
    <t>Trường MN Thị trấn</t>
  </si>
  <si>
    <t>Trường MN Tìa Dình</t>
  </si>
  <si>
    <t>Trường MN Nong U</t>
  </si>
  <si>
    <t>Trường MN Ban Mai</t>
  </si>
  <si>
    <t>Trường MN Luân Giói</t>
  </si>
  <si>
    <t>Trường MN Suối Lư</t>
  </si>
  <si>
    <t>Trường MN Pá Vạt</t>
  </si>
  <si>
    <t>Trường MN Phình Giàng</t>
  </si>
  <si>
    <t>Trường MN Pu Nhi</t>
  </si>
  <si>
    <t>Trường MN Sao Mai</t>
  </si>
  <si>
    <t>Trường MN Phì Nhừ</t>
  </si>
  <si>
    <t>Trường  MN Hoa Ban</t>
  </si>
  <si>
    <t>Xây dựng nhà lớp học, phòng chuyên môn Trường  PTDTBT TH Quang Trung, Mường Tỉnh</t>
  </si>
  <si>
    <t>Xây dựng nhà lớp học, phòng chuyên môn Trường  PTDTBT TH Pú Hồng</t>
  </si>
  <si>
    <t>Trường  PTDTBT TH  Xam Măn , TH Keo Lôm</t>
  </si>
  <si>
    <t>Trường  PTDTBT TH  Phình Giàng</t>
  </si>
  <si>
    <t xml:space="preserve"> Xây dựng nhà lớp học, phòng chuyên môn Trường  PTDTBT TH Pu Nhi</t>
  </si>
  <si>
    <t xml:space="preserve"> Xây dựng nhà lớp học, phòng chuyên môn Trường  PTDTBT TH Phì Nhừ, Chua Ta, Suối lư</t>
  </si>
  <si>
    <t xml:space="preserve"> Xây dựng nhà lớp học, phòng chuyên môn Trường  PTDTBT TH Tân Lập</t>
  </si>
  <si>
    <t xml:space="preserve"> Xây dựng nhà lớp học, phòng chuyên môn Trường TH Nong U, TH Tà Té</t>
  </si>
  <si>
    <t>Xây dựng phòng chuyên môn Trường  PTDTBT TH Chiềng Sơ</t>
  </si>
  <si>
    <t xml:space="preserve"> Xây dựng phòng chuyên môn Trường TH Pá Vạt, TH Mường Luân</t>
  </si>
  <si>
    <t xml:space="preserve"> Xây dựng phòng chuyên môn Trường TH Na Phát, Sư lư</t>
  </si>
  <si>
    <t xml:space="preserve"> Xây dựng phòng chuyên môn Trường TH Thị trấn</t>
  </si>
  <si>
    <t xml:space="preserve"> Xây dựng phòng chuyên môn Trường TH Tìa Dình</t>
  </si>
  <si>
    <t xml:space="preserve"> Xây dựng phòng chuyên môn Trường TH Na Ngua, TH Luân Giói</t>
  </si>
  <si>
    <t>Xây dựng nhà lớp học, phòng chuyên mônTrường PTDTBT THCS Phình Giàng</t>
  </si>
  <si>
    <t xml:space="preserve"> Xây dựng nhà lớp học, phòng chuyên mônTrường PTDTBT THCS Phì Nhừ, Suối Lư</t>
  </si>
  <si>
    <t xml:space="preserve">  Xây dựng nhà lớp học, phòng chuyên môn Trường PTDTBT THCS Chiềng Sơ</t>
  </si>
  <si>
    <t>Xây dựng nhà lớp học, phòng chuyên môn Trường THCS Luân Giói</t>
  </si>
  <si>
    <t>Xây dựng nhà lớp học, phòng chuyên môn Trường PTDTBT THCS Na Son</t>
  </si>
  <si>
    <t>Xây dựng nhà lớp học, phòng chuyên môn Trường PTDTBT THCS Tân Lập</t>
  </si>
  <si>
    <t>Xây dựng nhà lớp học, phòng chuyên môn Trường PTDTBT THCS Tìa DÌnh</t>
  </si>
  <si>
    <t>Xây dựng nhà lớp học, phòng chuyên môn Trường PTDTBT THCS Keo Lôm</t>
  </si>
  <si>
    <t>Xây dựng nhà lớp học, phòng chuyên môn Trường PTDTBT THCS Pu Nhi</t>
  </si>
  <si>
    <t>Xây dựng nhà lớp học, phòng chuyên môn Trường THCS Mường Luân</t>
  </si>
  <si>
    <t>Xây dựng nhà lớp học, phòng chuyên môn Trường PTDTBT THCS Sa Dung</t>
  </si>
  <si>
    <t>Xây dựng nhà lớp học, phòng chuyên môn Trường THCS Thị trấn</t>
  </si>
  <si>
    <t>Xây dựng  phòng chuyên môn Trường PTDTBT THCS Pú Hồng</t>
  </si>
  <si>
    <t>Xây dựng  phòng chuyên môn Trường THCS Nong U</t>
  </si>
  <si>
    <t>Kiên cố hóa Trường Mầm non bản Lé xã Lay Nưa</t>
  </si>
  <si>
    <t>Kiên cố hóa Trường tiểu học Lay Nưa xã Lay Nưa</t>
  </si>
  <si>
    <t>Kiên cố hóa Trường THCS Lay Nưa thị xã Mường Lay</t>
  </si>
  <si>
    <t>Bổ sung tăng cường cơ sở vật chất các trường tiểu học</t>
  </si>
  <si>
    <t>Trường MN Huổi Lèng, xã
Huổi Lèng</t>
  </si>
  <si>
    <t>Trường MN Hừa Ngài, xã Hừa
Ngài</t>
  </si>
  <si>
    <t>Trường MN Mường Tùng, xã
Mường Tùng</t>
  </si>
  <si>
    <t>Trường MN Nậm Nèn, xã Nậm
Nèn</t>
  </si>
  <si>
    <t>Trường MN số 1 Mường Mươn, xã Mường Mươn</t>
  </si>
  <si>
    <t>Trường MN số 1 Na Sang, xã Na Sang</t>
  </si>
  <si>
    <t>Trường PTDT BT Tiểu học Ma Thì Hồ, xã Ma Thì Hồ</t>
  </si>
  <si>
    <t>Trường Tiểu học Sa Lông, xã
Sa Lông</t>
  </si>
  <si>
    <t>Trường PTDTBT Tiểu học Hừa Ngài, xã Hừa Ngài</t>
  </si>
  <si>
    <t>Trường Tiểu học Nậm Nèn, xã Nậm Nèn</t>
  </si>
  <si>
    <t>Trường PTDTBT THCS Sa Lông, xã Sa Lông</t>
  </si>
  <si>
    <t>Trường Tiểu học và THCS Mường Tùng, xã Mường Tùng</t>
  </si>
  <si>
    <t>Trường PTDTBT THCS Huổi Mí, xã Huổi Mí</t>
  </si>
  <si>
    <t>Trường PTDTBT Tiểu học và THCS Sá Tổng, xã Sá Tổng</t>
  </si>
  <si>
    <t>Trường MN Thị trấn Mường Chà</t>
  </si>
  <si>
    <t>Trường MN Sa Lông, xã Sa Lông</t>
  </si>
  <si>
    <t>Trường MN Sá Tổng, xã Sá Tổng</t>
  </si>
  <si>
    <t>Trường MN Huổi Mí, xã Huổi Mí</t>
  </si>
  <si>
    <t>Trường MN số 2 Mường Mươn, xã Mường Mươn</t>
  </si>
  <si>
    <t>Trường MN số 2 Na Sang, xã Na Sang</t>
  </si>
  <si>
    <t>Trường PTDTBT Tiểu học Huổi Lèng, xã Huổi Lèng</t>
  </si>
  <si>
    <t>Trường PTDTBT Tiểu học Nậm He, xã Mường Tùng</t>
  </si>
  <si>
    <t>Trường PTDTBT Tiểu học số 2 Sá Tổng, xã Sá Tổng</t>
  </si>
  <si>
    <t>Trường PTDTBT Tiểu học Huổi Mí, xã Huổi Mí</t>
  </si>
  <si>
    <t>Trường TH số 1 Mường Mươn, xã Mường Mươn</t>
  </si>
  <si>
    <t>Trường TH số 2 Mường Mươn, xã Mường Mươn</t>
  </si>
  <si>
    <t>Trường TH số 1 Na Sang, xã Na Sang</t>
  </si>
  <si>
    <t>Trường TH số 2 Na Sang, xã Na Sang</t>
  </si>
  <si>
    <t>Trường PTDTBT THCS Huổi Lèng, xã Huổi Lèng</t>
  </si>
  <si>
    <t>Trường PTDT BT THCS Ma Thì Hồ, xã Ma Thì Hồ</t>
  </si>
  <si>
    <t>Trường PTDTBT THCS Hừa Ngài, xã Hừa Ngài</t>
  </si>
  <si>
    <t>Trường PTDTBT THCS Na Sang, xã Na Sang</t>
  </si>
  <si>
    <t>Trường THCS Mường Mươn, xã Mường Mươn</t>
  </si>
  <si>
    <t>Trường THCS Nậm Nèn, xã Nậm Nèn</t>
  </si>
  <si>
    <t>Trường PTDTBT Tiểu học và THCS Mường Anh, xã Pa Ham</t>
  </si>
  <si>
    <t>Kiên cố hóa, bổ sung cở vật chất Trường Mầm non Sín Thầu và Trường Mầm non Quảng Lâm</t>
  </si>
  <si>
    <t>Kiên cố hóa, bổ sung cở vật chất Trường Mầm non Sen Thượng</t>
  </si>
  <si>
    <t>Kiên cố hóa, bổ sung cở vật chất Trường Mầm non Leng Su Sìn</t>
  </si>
  <si>
    <t>Kiên cố hóa, bổ sung cở vật chất Trường Mầm non Pá Mỳ</t>
  </si>
  <si>
    <t>Kiên cố hóa, bổ sung cở vật chất Trường Mầm non Chung Chải</t>
  </si>
  <si>
    <t>Kiên cố hóa, bổ sung cở vật chất Trường Mầm non Mường nhé</t>
  </si>
  <si>
    <t>Kiên cố hóa, bổ sung cở vật chất Trường Mầm non Nậm Vì</t>
  </si>
  <si>
    <t>Kiên cố hóa, bổ sung cở vật chất Trường Mầm non Mường Toong</t>
  </si>
  <si>
    <t>Kiên cố hóa, bổ sung cở vật chất Trường Mầm non Nậm Kè</t>
  </si>
  <si>
    <t>Kiên cố hóa, bổ sung cở vật chất Trường Mầm non Huổi Lếch</t>
  </si>
  <si>
    <t>Tiểu học</t>
  </si>
  <si>
    <t>Kiên cố hóa, bổ sung cở vật chất Trường Tiểu học Leng Su Sìn</t>
  </si>
  <si>
    <t xml:space="preserve">Kiên cố hóa, bổ sung cở vật chất Trường Tiểu học Chung Chải </t>
  </si>
  <si>
    <t>Kiên cố hóa, bổ sung cở vật chất Trường Tiểu học Trần Văn Thọ</t>
  </si>
  <si>
    <t>Kiên cố hóa, bổ sung cở vật chất Trường Tiểu học Nậm Pố</t>
  </si>
  <si>
    <t>Kiên cố hóa, bổ sung cở vật chất Trường Tiểu học Mường Toong số 1</t>
  </si>
  <si>
    <t>Kiên cố hóa, bổ sung cở vật chất Trường Tiểu học Nậm Kè số 1</t>
  </si>
  <si>
    <t>Kiên cố hóa, bổ sung cở vật chất Trường Tiểu học Nậm Kè Số 2</t>
  </si>
  <si>
    <t>Kiên cố hóa, bổ sung cở vật chất Trường Tiểu học Huổi Lếch</t>
  </si>
  <si>
    <t>Kiên cố hóa, bổ sung cở vật chất Trường Tiểu học Pá Mỳ</t>
  </si>
  <si>
    <t xml:space="preserve">Kiên cố hóa, bổ sung cở vật chất Trường Tiểu học Quảng Lâm số 1 </t>
  </si>
  <si>
    <t>Kiên cố hóa, bổ sung cở vật chất Trường Tiểu học Quảng Lâm Số 2</t>
  </si>
  <si>
    <t xml:space="preserve">Bổ sung cở vật chất Trường tiểu học Sín Thầu </t>
  </si>
  <si>
    <t xml:space="preserve">Bổ sung cở vật chất Trường tiểu học Sen Thượng </t>
  </si>
  <si>
    <t>Bổ sung cở vật chất Trường tiểu học Nậm Vì</t>
  </si>
  <si>
    <t>Trung học cơ sở</t>
  </si>
  <si>
    <t>Kiên cố hóa, bổ sung cở vật chất Trường THCS Sen Thượng</t>
  </si>
  <si>
    <t>Kiên cố hóa, bổ sung cở vật chất Trường THCS Leng Su Sìn</t>
  </si>
  <si>
    <t>Kiên cố hóa, bổ sung cở vật chất Trường THCS Mường Nhé</t>
  </si>
  <si>
    <t>Kiên cố hóa, bổ sung cở vật chất Trường THCS Chung Chải</t>
  </si>
  <si>
    <t>Kiên cố hóa, bổ sung cở vật chất Trường THCS Mường Toong</t>
  </si>
  <si>
    <t xml:space="preserve">Bổ sung cở vật chất Trường THCS Sín Thầu </t>
  </si>
  <si>
    <t>Bổ sung cở vật chất Trường THCS Nậm Vì</t>
  </si>
  <si>
    <t>Bổ sung cở vật chất Trường THCS Nậm Kè</t>
  </si>
  <si>
    <t>Bổ sung cở vật chất Trường THCS Huổi Lếch</t>
  </si>
  <si>
    <t>Bổ sung cở vật chất Trường THCS Pá Mỳ</t>
  </si>
  <si>
    <t>Bổ sung cở vật chất Trường THCS Quảng Lâm</t>
  </si>
  <si>
    <t>Trường Mầm non Nà Khoa</t>
  </si>
  <si>
    <t>Trường Mầm non Vàng Đán</t>
  </si>
  <si>
    <t>Trường Mầm non Si Pa Phìn.</t>
  </si>
  <si>
    <t>Trường Mầm non Phìn Hồ</t>
  </si>
  <si>
    <t>Trường Mầm non Chà Tở , Nậm Khăn</t>
  </si>
  <si>
    <t>Trường Mầm non Nậm Nhừ, Pa Tần</t>
  </si>
  <si>
    <t>Trường Mầm non Na Cô Sa</t>
  </si>
  <si>
    <t>Trường Mầm non Nà Hỳ, Nậm Tin, Nâm Chua</t>
  </si>
  <si>
    <t>Trường Mầm non Nà Bủng</t>
  </si>
  <si>
    <t>Trường PTDTBT TH Nà Khoa</t>
  </si>
  <si>
    <t>Trường PTDTBT TH Vàng Đán</t>
  </si>
  <si>
    <t>Trường  PTDTBT TH Tân Phong , Pa Tần</t>
  </si>
  <si>
    <t>Trường PTDTBT TH Phìn Hồ</t>
  </si>
  <si>
    <t>Trường Tiểu học - THCS Nậm Khăn</t>
  </si>
  <si>
    <t>Trường  PTDTBT TH Nậm Nhừ</t>
  </si>
  <si>
    <t>Trường PTDTBT TH Na Cô Sa</t>
  </si>
  <si>
    <t>Trường Tiểu học Nà Hỳ số 1, 2</t>
  </si>
  <si>
    <t>Trường Tiểu học nậm tin</t>
  </si>
  <si>
    <t>Trường Tiểu học Nà Bủng</t>
  </si>
  <si>
    <t>Trường PTDTBT TH Chà Nưa</t>
  </si>
  <si>
    <t>Trường Tiểu học Chà Cang</t>
  </si>
  <si>
    <t>Trường Tiểu học Si Pa Phìn</t>
  </si>
  <si>
    <t>Trường THCS Nà Khoa, Vàng Đán</t>
  </si>
  <si>
    <t>Trường THCS Tân Phong, Chà Cang</t>
  </si>
  <si>
    <t>Trường THCS Chà tở, Nậm Nhừ</t>
  </si>
  <si>
    <t xml:space="preserve">Trường THCS Na Cô Sa </t>
  </si>
  <si>
    <t>Trường Mầm non Hua Nguống</t>
  </si>
  <si>
    <t>Trường THCS Ẳng Cang</t>
  </si>
  <si>
    <t>Trường tiểu học Hua Nguống</t>
  </si>
  <si>
    <t>TrườngTiểu học Ẳng Nưa</t>
  </si>
  <si>
    <t>Trường Mầm non Ẳng Tở</t>
  </si>
  <si>
    <t>PTDTBTTH Ẳng Tở</t>
  </si>
  <si>
    <t>PTDTBTTH bản Bua</t>
  </si>
  <si>
    <t>Trường Mầm non Mường Đăng</t>
  </si>
  <si>
    <t>Trường Tiểu học Mường Đăng</t>
  </si>
  <si>
    <t>Trường THCS Nặm Lịch</t>
  </si>
  <si>
    <t>Trường Tiểu học Nặm Lịch</t>
  </si>
  <si>
    <t>Trường Mầm non Ngối Cáy</t>
  </si>
  <si>
    <t>Trường Tiểu học Mường Lạn</t>
  </si>
  <si>
    <t>Trường mầm non Mường Lạn</t>
  </si>
  <si>
    <t>Trường THCS Mường Lạn</t>
  </si>
  <si>
    <t>Trường THCS Ngối Cáy</t>
  </si>
  <si>
    <t>*</t>
  </si>
  <si>
    <t>Dự án vượt hạn mức</t>
  </si>
  <si>
    <t>Trường Mầm non Ẳng Cang</t>
  </si>
  <si>
    <t>Trường Mầm non Sơn Ca</t>
  </si>
  <si>
    <t>Trường TH thị trấn Mường Ảng</t>
  </si>
  <si>
    <t xml:space="preserve">Trường MN Thị Trấn </t>
  </si>
  <si>
    <t>Trường Mầm non Quài Cang</t>
  </si>
  <si>
    <t xml:space="preserve">Trường Mầm non Quài Nưa </t>
  </si>
  <si>
    <t xml:space="preserve">Trường Mầm non Hoa Ban </t>
  </si>
  <si>
    <t>Trường Mầm non Tênh Phông</t>
  </si>
  <si>
    <t>Trường Mầm non Toả Tình</t>
  </si>
  <si>
    <t>Trường Mầm non Khong Hin</t>
  </si>
  <si>
    <t>Trường Mầm non Ta Ma</t>
  </si>
  <si>
    <t>Trường MN Mùn Chung</t>
  </si>
  <si>
    <t>Trường Mầm non Mường Mùn</t>
  </si>
  <si>
    <t>Trường Mầm non An Bình</t>
  </si>
  <si>
    <t>Trường MN Pú Xi</t>
  </si>
  <si>
    <t>Trường Mầm non Sao Mai</t>
  </si>
  <si>
    <t xml:space="preserve">Trường MN Mường Thín </t>
  </si>
  <si>
    <t>Trường MN Phình Sáng</t>
  </si>
  <si>
    <t>Trường Mầm non Nậm Din</t>
  </si>
  <si>
    <t>Trường Mầm non Rạng Đông</t>
  </si>
  <si>
    <t>Trường Mầm non Pú Nhung</t>
  </si>
  <si>
    <t>Trường TH Số 2 Quài Cang</t>
  </si>
  <si>
    <t xml:space="preserve">Trường TH Quài Nưa </t>
  </si>
  <si>
    <t>Trường TH Chiềng Sinh</t>
  </si>
  <si>
    <t>Trường TH Bình Minh</t>
  </si>
  <si>
    <t>Trường TH Khong Hin</t>
  </si>
  <si>
    <t>Trường TH Ta Ma</t>
  </si>
  <si>
    <t>Trường TH Nậm Mức</t>
  </si>
  <si>
    <t>Trường TH Nà Tòng</t>
  </si>
  <si>
    <t>Trường TH Phình Sáng</t>
  </si>
  <si>
    <t>Trường TH Nậm Din</t>
  </si>
  <si>
    <t>Trường TH Rạng Đông</t>
  </si>
  <si>
    <t>Trường TH Pú Nhung</t>
  </si>
  <si>
    <t xml:space="preserve">Trường THCS Chiềng Sinh </t>
  </si>
  <si>
    <t>Trường PTDTBT THCS Ta Ma</t>
  </si>
  <si>
    <t xml:space="preserve">Trường THCS Mường Mùn </t>
  </si>
  <si>
    <t>Trường TH&amp;THCS Pú Xi</t>
  </si>
  <si>
    <t>Trường THCS Mường Thín</t>
  </si>
  <si>
    <t xml:space="preserve">Trường THCS Rạng Đông </t>
  </si>
  <si>
    <t xml:space="preserve">Trường THCS Vừ A Dính </t>
  </si>
  <si>
    <t>Đầu tư bổ sung tăng cường csvc các trường Tiểu học trên địa bàn huyện Tuần Giáo</t>
  </si>
  <si>
    <t>Đầu tư bổ sung tăng cường csvc các trường THCS trên địa bàn huyện Tuần Giáo</t>
  </si>
  <si>
    <t>Xây dựng nhà lớp học, thư viện và các phòng học bộ môn cho các trường học trên địa bàn xã Xá Nhè, huyện Tủa Chùa</t>
  </si>
  <si>
    <t>Xây dựng nhà lớp học, thư viện và các phòng học bộ môn cho các trường học trên địa bàn xã Tủa Thàng, huyện Tủa Chùa</t>
  </si>
  <si>
    <t>Xây dựng nhà lớp học, thư viện và các phòng học bộ môn cho các trường học trên địa bàn thị trấn Tủa Chùa, huyện Tủa Chùa</t>
  </si>
  <si>
    <t>Xây dựng nhà lớp học, thư viện và các phòng học bộ môn cho các trường học trên địa bàn xã Mường Báng, huyện Tủa Chùa</t>
  </si>
  <si>
    <t>Xây dựng nhà lớp học, thư viện và các phòng học bộ môn cho các trường học trên địa bàn xã Mường Đun, huyện Tủa Chùa</t>
  </si>
  <si>
    <t>Xây dựng nhà lớp học, thư viện và các phòng học bộ môn cho các trường học trên địa bàn xã Huổi Só, huyện Tủa Chùa</t>
  </si>
  <si>
    <t>Xây dựng nhà lớp học, thư viện và các phòng học bộ môn cho các trường học trên địa bàn xã Sính Phình, huyện Tủa Chùa</t>
  </si>
  <si>
    <t>Xây dựng nhà lớp học, thư viện và các phòng học bộ môn cho các trường học trên địa bàn xã Trung Thu, huyện Tủa Chùa</t>
  </si>
  <si>
    <t>Xây dựng nhà lớp học, thư viện và các phòng học bộ môn cho các trường học trên địa bàn xã Lao Xả Phình, huyện Tủa Chùa</t>
  </si>
  <si>
    <t>Xây dựng nhà lớp học, thư viện và các phòng học bộ môn cho các trường học trên địa bàn xã Tả Phìn, huyện Tủa Chùa</t>
  </si>
  <si>
    <t>Xây dựng nhà lớp học, thư viện và các phòng học bộ môn cho các trường học trên địa bàn xã Tả Sìn Thàng, huyện Tủa Chùa</t>
  </si>
  <si>
    <t>Xây dựng nhà lớp học, thư viện và các phòng học bộ môn cho các trường học trên địa bàn xã Sìn Chải, huyện Tủa Chùa</t>
  </si>
  <si>
    <t>Sở Giáo dục &amp; Đào tạo</t>
  </si>
  <si>
    <t>Trường THCS THPTQuyết Tiến</t>
  </si>
  <si>
    <t>Trường THCS THPT Quài Tở</t>
  </si>
  <si>
    <t>Trường THPT Mường Chà</t>
  </si>
  <si>
    <t>Trường THPT Mường Nhé</t>
  </si>
  <si>
    <t>Trường THPT Chà Cang</t>
  </si>
  <si>
    <t>Trường THPT thành phố Điện Biên Phủ</t>
  </si>
  <si>
    <t>Trường PT DTNT tỉnh (cơ sở 2)</t>
  </si>
  <si>
    <t>Trường PTDTNT THPT huyện Điện Biên</t>
  </si>
  <si>
    <t>Trường PTDTNT THPT huyện Mường Ảng</t>
  </si>
  <si>
    <t>Trường PTDTNT THPT huyện Mường Chà</t>
  </si>
  <si>
    <t>Trường PTDTNT THPT huyện Tủa Chùa</t>
  </si>
  <si>
    <t>Trường PTDTNT THPT huyện Mường Nhé</t>
  </si>
  <si>
    <t>Trường PTDTNT THPT huyện Nậm Pồ</t>
  </si>
  <si>
    <t>Trường PTDTNT THPT huyện Điện Biên Đông</t>
  </si>
  <si>
    <t>Trường PT DTNT THPT huyện Tuần Giáo</t>
  </si>
  <si>
    <t>Trường Mầm non và phổ thông Nguyễn Du (trường thực hành sư phạm)</t>
  </si>
  <si>
    <t>Trường THPT tại cụm xã Nậm Nèn, Pa Ham, Huổi Mí, Xá Tổng</t>
  </si>
  <si>
    <t>Trường THCS và THPT Mường Lạn</t>
  </si>
  <si>
    <t>Trường THCS và THPT cụm xã Chung Chải, Sín Thầu, Sen Thượng, Leng Su Sìn</t>
  </si>
  <si>
    <t>Trường THPT Nam Thanh</t>
  </si>
  <si>
    <t>Trường THCS và THPT Quài Nưa</t>
  </si>
  <si>
    <t>Trường THCS và THPT Si Pa Phìn</t>
  </si>
  <si>
    <t>Dự án này số liệu pCn và KTDN k khớp nhau</t>
  </si>
  <si>
    <t>CHI TIẾT DỰ KIẾN KẾ HOẠCH ĐẦU TƯ TRUNG HẠN 5 NĂM GIAI ĐOẠN 2021-2025 VỐN CHƯƠNG TRÌNH MỤC TIÊU QUỐC GIA (CHƯƠNG TRÌNH 30A + CHƯƠNG TRÌNH 275)</t>
  </si>
  <si>
    <t>Số TT</t>
  </si>
  <si>
    <t>Giai đoạn 2021-2025</t>
  </si>
  <si>
    <t>Nhu cầu đầu tư 5 năm giai đoạn 2021-2025</t>
  </si>
  <si>
    <t>Dự kiến kế hoạch 5 năm giai đoạn 2021-2025</t>
  </si>
  <si>
    <t>Chương trình mục tiêu quốc gia giảm nghèo bền vững (Chương trình 30a + Chương trình 275)</t>
  </si>
  <si>
    <t>CHƯƠNG TRÌNH 30a</t>
  </si>
  <si>
    <t>Nâng cấp đường vào bản Nậm Pồ Con, xã Nà Khoa</t>
  </si>
  <si>
    <t>Đường vào bản Nậm Chua 2, xã Nậm Chua</t>
  </si>
  <si>
    <t>Đường liên bản Nộc Côc 1 - bản Ham Xoong 1</t>
  </si>
  <si>
    <t>Thủy lợi Huổi Hoi xã Nà Hỳ</t>
  </si>
  <si>
    <t>Nâng cấp đường vào bản Huổi Nỏong, xã Nậm Khăn</t>
  </si>
  <si>
    <t>Đường vào nhóm 2 thuộc bản Na Cô Sa 3</t>
  </si>
  <si>
    <t>Nâng cấp đường vào bản Pắc A1 và Pắc A2</t>
  </si>
  <si>
    <t xml:space="preserve"> Nước sin hoạt bản Nà Bủng 1, 2, 3 xã Nà Bủng</t>
  </si>
  <si>
    <t>Thủy lợi bản Vàng Lếch xã Nậm Tin</t>
  </si>
  <si>
    <t>Thủy lợi Phiêng Củ xã Chà Cang</t>
  </si>
  <si>
    <t>Thủy lợi Nậm Hài xã Chà Cang</t>
  </si>
  <si>
    <t>Cầu bản Sín Chải xã Nà Hỳ</t>
  </si>
  <si>
    <t xml:space="preserve">Đường bê tông nội bộ bản Huổi Hoi, xã Nà Hỳ </t>
  </si>
  <si>
    <t>Đường bê tông nội bản Nương xã Nà Bủng</t>
  </si>
  <si>
    <t>Đường từ bản Nậm Chua 2 đến bản Huổi Cơ Mông xã Nậm Chua</t>
  </si>
  <si>
    <t>Cầu  bản Pa Có, xã Chà Nưa</t>
  </si>
  <si>
    <t>Nâng cấp đường vào bản Nậm Nhừ 1, xã Nậm Nhừ</t>
  </si>
  <si>
    <t>Cầu bản Hô Củng, xã Chà Tở</t>
  </si>
  <si>
    <t>Đường vào nhóm cháy thuộc bản Nậm Chua 3 xã Nậm Nhừ</t>
  </si>
  <si>
    <t>Đường bê tông nội bộ bản Vàng Đán</t>
  </si>
  <si>
    <t>Cầu vào nhóm bản Huổi Xổm thuộc bản Huổi Hâu  xã Nà Khoa</t>
  </si>
  <si>
    <t>Đường bê tông bản Nậm Tin 4, xã Nậm Tin</t>
  </si>
  <si>
    <t>Đường vào khu sản xuất suối Nậm Nghèn bản Nà Sự 1, 2 xã Chà Nưa</t>
  </si>
  <si>
    <t>Đường vào khu sản xuất bản Cấu</t>
  </si>
  <si>
    <t>Đường vào khu sản xuất bản Nà Cang + bản Hô Bai  xã Chà Nưa</t>
  </si>
  <si>
    <t>Cầu bản Nà Sự 1, 2, xã Chà Nưa</t>
  </si>
  <si>
    <t>Xây dựng kè bảo vệ ruộng cánh đồng Nà Lầu bản Nà Sự và bản Pa Có  xã Chà Nưa</t>
  </si>
  <si>
    <t>Xây dựng kè bảo vệ TRường tiểu học và ruộng cánh đồng Nà Hum bản Pa Có  xã Chà Nưa</t>
  </si>
  <si>
    <t xml:space="preserve">Đường vào khu sản xuất vằng xôn 1, xã Nậm Khăn  </t>
  </si>
  <si>
    <t>Đường bản vằng xôn 1,2 đi Lòng Hồ, xã Nậm Khăn</t>
  </si>
  <si>
    <t>Đường bê tông nội bộ bản Huổi Khương xã Vàng Đán</t>
  </si>
  <si>
    <t>Thủy lợi Huổi Sa xã Nà Hỳ</t>
  </si>
  <si>
    <t>Thủy lợi Púng Luông xã Nà Hỳ</t>
  </si>
  <si>
    <t>Cầu bản Ngải Thầu 1,2 xã Nà Bủng</t>
  </si>
  <si>
    <t>Cầu bản Nậm Tắt 1 xã Nà Bủng</t>
  </si>
  <si>
    <t>Cầu bản Nậm Tắt 2 xã Nà Bủng</t>
  </si>
  <si>
    <t>Nước sinh hoạt bản Nậm Tắt 2</t>
  </si>
  <si>
    <t>Đường bản Mốc 4 (nhóm 2), xã Nậm Tin</t>
  </si>
  <si>
    <t>Đường bê tông vào bản Huổi Đắp, xã Nậm Tin</t>
  </si>
  <si>
    <t>Đường  bê tông bản Nậm Tin 3, xã Nậm Tin</t>
  </si>
  <si>
    <t>Nâng cấp đường Vào bản Nậm Ngà 1</t>
  </si>
  <si>
    <t>Cấp nước tập trung bản Chuyên Gia 1 xã Nậm Kè</t>
  </si>
  <si>
    <t>Cứng hóa đường giao thông nội bản Phứ Ma xã Leng Su Sìn</t>
  </si>
  <si>
    <t>Cứng hóa đường giao thông nội bản Á Di xã Leng Su Sìn</t>
  </si>
  <si>
    <t>Mở mới đường bê tông ngõ xóm bản Xà Quế xã Chung Chải</t>
  </si>
  <si>
    <t>Đường bê tông nội bản Mường Toong 6 xã Mường Toong</t>
  </si>
  <si>
    <t>Đường bê tông nội bản Mường Toong 8 xã Mường Toong</t>
  </si>
  <si>
    <t>Đường bê tông nội bản Mường Toong 9 xã Mường Toong</t>
  </si>
  <si>
    <t>Nâng cấp thủy lợi bản Pa Ma xã Sen Thượng</t>
  </si>
  <si>
    <t>Kè bảo vệ khu dân cư đầu bản Cà Là Pá, xã Leng Su Sìn</t>
  </si>
  <si>
    <t>Nâng cấp sửa chữa nước sinh hoạt bản Suối Voi xã Leng Su Sìn</t>
  </si>
  <si>
    <t>Nâng cấp nước sinh hoạt bản Phiêng Kham xã Mường Nhé</t>
  </si>
  <si>
    <t>Nâng cấp nước sinh hoạt bản Nậm San 1 xã Mường Nhé</t>
  </si>
  <si>
    <t>Nâng cấp công trình cấp nước tập trung bản Nậm Pố 1,2,3 xã Mường Nhé</t>
  </si>
  <si>
    <t>Nâng cấp nước sinh hoạt bản Yên xã Mường Toong</t>
  </si>
  <si>
    <t>Nâng cấp nước sinh hoạt bản Nậm Xả, xã Mường Toong</t>
  </si>
  <si>
    <t>Sửa chữa thủy lợi Trạm Púng xã Quảng Lâm</t>
  </si>
  <si>
    <t>Cứng hóa đường giao thông nội bản Cà Là Pá xã Leng Su Sìn</t>
  </si>
  <si>
    <t>Nhà văn hóa, sân thể thao (02 bản) bản Co Lót và bản Co Lót 1 xã Mường Nhé</t>
  </si>
  <si>
    <t>Nhà văn hóa, sân thể thao (03 bản) bản Mường Toong 1, bản Mường Toong 2, bản Huổi Lanh xã Mường Toong</t>
  </si>
  <si>
    <t>Nhà văn hóa, sân thể thao bản Dền Thàng xã Quảng Lâm</t>
  </si>
  <si>
    <t>Kè chống sạt lở trường tiểu học Sín Thầu</t>
  </si>
  <si>
    <t>Cấp nước thô cho nhà máy nước huyện Mường Nhé</t>
  </si>
  <si>
    <t>25</t>
  </si>
  <si>
    <t>Nâng cấp đường Nậm Kè - Huổi Thanh - Huổi Đá xã Nậm Kè</t>
  </si>
  <si>
    <t>26</t>
  </si>
  <si>
    <t>Nâng cấp, sửa chữa các tuyến đường giao thông nội thị trung tâm huyện Mường Nhé</t>
  </si>
  <si>
    <t>27</t>
  </si>
  <si>
    <t>Nâng cấp Trung tâm Giáo dục thường xuyên - Giáo dục nghề nghiệp huyện Mường Nhé</t>
  </si>
  <si>
    <t>28</t>
  </si>
  <si>
    <t>Nâng cấp đường Mường Toong - Huổi Lếch - Nậm Mỳ</t>
  </si>
  <si>
    <t>29</t>
  </si>
  <si>
    <t>30</t>
  </si>
  <si>
    <t>I.3</t>
  </si>
  <si>
    <t>Công trình giao thông</t>
  </si>
  <si>
    <t>Nâng cấp đường Pá Vạt - Háng Lìa</t>
  </si>
  <si>
    <t>Nâng cấp đường giao thông Nà Sản - Mường Tỉnh A,B,C - bản Chóng</t>
  </si>
  <si>
    <t>Nâng cấp đường giao thông ngã 3 Keo Lôm - Tìa Ló</t>
  </si>
  <si>
    <t>Nâng cấp đường giao thông Tìa Mùng B đi cầu treo Thanh Ngám</t>
  </si>
  <si>
    <t>Nâng cấp đường giao thông bản Huổi Va B đi  bản Tìa Mùng xã Háng Lìa</t>
  </si>
  <si>
    <t>Đường giao thông Tin Tốc A - Nậm Ma - Mường Ten</t>
  </si>
  <si>
    <t>Đường Km7+400 Na Son - Thẩm Mỹ A,B - Nà Sản</t>
  </si>
  <si>
    <t>Đường giao thông bản Chua Ta B - Trống Mông - Tào Xa - Na Phát</t>
  </si>
  <si>
    <t>Đường giao thông bản Huổi Sông đi  Háng Lìa  giai đoạn 2 (Đoạn km0 đến km13+500) xã Háng Lìa</t>
  </si>
  <si>
    <t>Đường  giao thông Phá Khẩu - Phì Sua (xã Phình Giàng, huyện Điện Biên Đông) - Phì Cao (xã Mường Nhà, huyện Điện Biên)</t>
  </si>
  <si>
    <t>Nâng cấp đường giao thông Tìa Dình 2 - Tìa Ghếnh - Háng Sua - Sam Kha</t>
  </si>
  <si>
    <t>Đường giao thông bản Huổi Tống B - Huổi Va B xã Háng Lìa</t>
  </si>
  <si>
    <t>Đường giao thông bản Trống Giông - Bản Háng Sông Dưới</t>
  </si>
  <si>
    <t>Công trình thủy lợi</t>
  </si>
  <si>
    <t>Thủy lợi bản Chả A xã Pú Hồng</t>
  </si>
  <si>
    <t>Thủy lợi khu Po Mối bản Na Hay xã Tìa Dình</t>
  </si>
  <si>
    <t>Thủy lợi Na Ngựu xã Phì Nhừ</t>
  </si>
  <si>
    <t>Thủy lợi Huổi Xa bản Mường Ten xã Pú Hồng</t>
  </si>
  <si>
    <t>Thủy lợi Na Co Tậu bản Na Ngua xã Luân Giói</t>
  </si>
  <si>
    <t>(*)</t>
  </si>
  <si>
    <t>I.4</t>
  </si>
  <si>
    <t>Đường Sính Phình - Trung Thu - Lao Xả Phình - Tả Sìn Thàng (từ trung tâm xã Trung Thu - Bản Phô)</t>
  </si>
  <si>
    <t>Nâng cấp tuyến đường liên thôn Huổi Lóng - Pa Phông, xã Huổi Só</t>
  </si>
  <si>
    <t>Nâng cấp tuyến đường Làng Vùa 1- Phi Giàng 1, xã Tủa Thàng</t>
  </si>
  <si>
    <t>Nâng cấp tuyến đường Lầu Câu Phình (xã Lao Xả Phình) - Làng Sảng (xã Tả Sìn Thàng)</t>
  </si>
  <si>
    <t>Đường Sính Phình - Trung Thu - Lao Xả Phình - Tả Sìn Thàng (Nâng cấp từ Thôn 3 xã Lao Xả Phình - Trung Thu)</t>
  </si>
  <si>
    <t>Nhà văn hóa xã Trung Thu</t>
  </si>
  <si>
    <t>Sửa Chữa NSH trung tâm xã Tả Sìn Thàng</t>
  </si>
  <si>
    <t>Sửa Chữa NSH trung tâm xã Tủa Thàng</t>
  </si>
  <si>
    <t>Nâng cấp tuyến đường liên thôn Trung Thu - Phình Hồ Ke, xã Trung Thu</t>
  </si>
  <si>
    <t>Nâng cấp, mở mới Đường Thị Trấn - Sín Chải (km 41) rẽ vào bản Háng Là, xã Sín Chải</t>
  </si>
  <si>
    <t>Nâng cấp tuyến đường Páo Tỉnh Làng 2 - Phàng Mủ Phình, xã Tả Sìn Thàng</t>
  </si>
  <si>
    <t>Nâng cấp tuyến đường Huổi Trẳng - Phi Giàng I</t>
  </si>
  <si>
    <t>Nhà văn hóa xã Huổi Só</t>
  </si>
  <si>
    <t xml:space="preserve">Nâng cấp tuyến đường Thị trấn - Đề Dê Hu - Sính Phình </t>
  </si>
  <si>
    <t>Đường Mảng Chiềng - Lồng Sử Phình, xã Sín Chải</t>
  </si>
  <si>
    <t>Đường Phi Giàng II - bờ Sông Đà, xã Tủa Thàng</t>
  </si>
  <si>
    <t>Nâng cấp tuyến đường vào bản Háng Pàng, xã Huổi Só</t>
  </si>
  <si>
    <t>Nâng cấp tuyến đường Mường Đun - Bản Hột, xã Mường Đun</t>
  </si>
  <si>
    <t>Đường liên thôn Cáng Chua 1 - Cáng Chua 2, xã Sín Chải</t>
  </si>
  <si>
    <t>Nâng cấp tuyến đường Xá Nhè - Phình Sáng, Tuần Giáo</t>
  </si>
  <si>
    <t>Nâng cấp đường liên thôn Huổi Lóng - Hồng Ngài xã Huổi Só</t>
  </si>
  <si>
    <t>Nâng cấp đường Phi Giàng 1 - Phi Giàng 2 xã Tủa Thàng</t>
  </si>
  <si>
    <t>Nâng cấp tuyến đường ra khu sản xuất Trung Vàng Khổ - Pô Ca Dao - Háng Mù Tỷ, xã Trung Thu</t>
  </si>
  <si>
    <t>Đường nội thôn Háng Là, xã Sín Chải</t>
  </si>
  <si>
    <t>Nâng cấp mặt đường tuyến Củ Dỉ Sang (xã Tả Phìn) - Lầu Câu Phình (xã lao Xả Phình)</t>
  </si>
  <si>
    <t>Nâng cấp tuyến đường Mường Đun - Nà Sa (Km0 - Km1 + 200), xã Mường Đun</t>
  </si>
  <si>
    <t>Đường dân sinh bản Pá Liếng, xã Ẳng Cang</t>
  </si>
  <si>
    <t>Đường liên bản Hua Nguống - bản Kéo, xã Ẳng Cang</t>
  </si>
  <si>
    <t>Đường dân sinh bản Mánh Đanh, xã Ẳng Cang</t>
  </si>
  <si>
    <t>Đường đi khu sản xuất bản Pom Ké, xã Ẳng Cang</t>
  </si>
  <si>
    <t>Nối dài kênh mương bản Cói + bản Sáng, xã Ẳng Cang</t>
  </si>
  <si>
    <t>Nước sinh hoạt các bản thuộc trung tâm xã Ẳng Cang</t>
  </si>
  <si>
    <t>Khu thể thao xã Ẳng Cang (giai đoạn 2), xã Ẳng Cang</t>
  </si>
  <si>
    <t>Đường liên bản Na Hán - Co sáng, xã Ẳng Nưa</t>
  </si>
  <si>
    <t>Đường liên xã Ẳng Nưa - Ẳng Cang</t>
  </si>
  <si>
    <t>Đường dân sinh bản Huổi Háo khu B, xã Ẳng Tở</t>
  </si>
  <si>
    <t>Đường lên rừng sản xuất bản Bua I, II (Huổi Púa), xã Ẳng Tở</t>
  </si>
  <si>
    <t xml:space="preserve"> Đường đi khu sản xuất bản Bua I, II (Huổi Bua), xã Ẳng Tở</t>
  </si>
  <si>
    <t>Thủy Lợi Chan I, Chan II, xã Mường Đăng</t>
  </si>
  <si>
    <t>Thủy Lợi Huổi Dên 2, xã Mường Đăng</t>
  </si>
  <si>
    <t>Nước sinh hoạt trung tâm xã Mường Đăng và các bản lân cận</t>
  </si>
  <si>
    <t>Đường liên bản Huổi Lướng - Lịch Tở, xã Nặm Lịch</t>
  </si>
  <si>
    <t>Đường liên xã Lịch tở (Nặm Lịch) - Huổi Lỵ (Mường Lạn)</t>
  </si>
  <si>
    <t>Đường dân sinh bản Ngối, Xuân Ban kết hợp đường sản xuất, xã Ngối Cáy</t>
  </si>
  <si>
    <t>Nâng cấp mặt đường từ điểm trường Chan III đến bản Pơ Mu, xã Ngối Cáy</t>
  </si>
  <si>
    <t>Đường nội bản Hồng Sọt, xã Búng Lao</t>
  </si>
  <si>
    <t>Đường đi khu sản xuất bản Xuân Tre 1 + Xuân Tre 2, xã Búng Lao</t>
  </si>
  <si>
    <t>Đường đi khu sản xuất bản Kéo Nánh</t>
  </si>
  <si>
    <t>Sửa chữa nâng thủy lợi Xuân Tre, xã Búng Lao</t>
  </si>
  <si>
    <t>Mương tưới tiêu nội bản Búng 1, Búng 2, Nà Lấu, Lấu Cang, Xuân Món, xã Búng Lao</t>
  </si>
  <si>
    <t>Khu tái định cư Pom Lót, xã Búng Lao</t>
  </si>
  <si>
    <t>Khu tái định cư bản Hồng Sọt, xã Búng Lao</t>
  </si>
  <si>
    <t>Đường liên bản Lạn B - bản Nhộp, xã Mường Lạn</t>
  </si>
  <si>
    <t>Chợ trung tâm xã + đấu giá đất + trụ sở chỉ huy công an - quân sự xã Mường Lạn</t>
  </si>
  <si>
    <t>Đường liên bản Co Muông - Hua Pí, xã Xuân Lao</t>
  </si>
  <si>
    <t>Đường liên bản Hua Pí - Thẳm Tọ, xã Xuân Lao</t>
  </si>
  <si>
    <t>Đường Phiêng Lao - Hua Chăn, xã Xuân Lao</t>
  </si>
  <si>
    <t>Khu giãn dân xã Nặm Lịch</t>
  </si>
  <si>
    <t>Chợ trung tâm xã Búng Lao</t>
  </si>
  <si>
    <t>Đường dân sinh bản Món Hà xã Xuân Lao</t>
  </si>
  <si>
    <t>Cầu BTCT từ Co Hón - Món Hà xã Xuân Lao</t>
  </si>
  <si>
    <t>CHƯƠNG TRÌNH THEO QĐ 275</t>
  </si>
  <si>
    <t>II.1</t>
  </si>
  <si>
    <t>Dự án hoàn thành và bàn giao đưa vào sử dụng đến ngày 31/12/2020</t>
  </si>
  <si>
    <t>- Dự án dự kiến hoàn thành sau năm 2025</t>
  </si>
  <si>
    <t>Dự án giãn hoãn tiến độ thi công và chuyển đổi hình thức đầu tư trong giai đoạn 2021-2025</t>
  </si>
  <si>
    <t>Thủy lợi bản Nậm He 2, xã Mường Tùng</t>
  </si>
  <si>
    <t>Thủy lợi bản Huổi Xuân, xã Huổi Mí</t>
  </si>
  <si>
    <t>(3)</t>
  </si>
  <si>
    <t>Nhà Văn hóa - Thể thao; Sân vận động xã Nậm Nèn</t>
  </si>
  <si>
    <t>Đường ngõ xóm các bản Nậm Nèn 1, Nậm Nèn 2, Hô Mức, Cứu Táng;  Nâng cấp đường từ QL6 - bản Nậm Nèn 1 - bản Nậm Nèn 2, xã Nậm Nèn</t>
  </si>
  <si>
    <t>(5)</t>
  </si>
  <si>
    <t>NSH bản Sa Lông 1, xã Sa Lông</t>
  </si>
  <si>
    <t>(6)</t>
  </si>
  <si>
    <t>Thủy lợi bản Xà Phình 1, xã Sá Tổng</t>
  </si>
  <si>
    <t>(7)</t>
  </si>
  <si>
    <t>Thủy lợi Chì Vàng Cua Chế bản Sa Lông 2, xã Sa Lông</t>
  </si>
  <si>
    <t>(8)</t>
  </si>
  <si>
    <t>Thủy lợi Đề Nụ Trúng, bản Huổi Toóng 1, xã Huổi Lèng</t>
  </si>
  <si>
    <t>(9)</t>
  </si>
  <si>
    <t>Nâng cấp đường từ Nậm Pó - Huổi Hạ, xã Na Sang</t>
  </si>
  <si>
    <t>(10)</t>
  </si>
  <si>
    <t>Nâng cấp cầu bản Mường Mươn  và cầu bản Púng Giắt</t>
  </si>
  <si>
    <t>(11)</t>
  </si>
  <si>
    <t>Thủy lợi bản Mường Tùng, xã Mường Tùng</t>
  </si>
  <si>
    <t>(12)</t>
  </si>
  <si>
    <t>Thủy lợi bản Huổi Pấng, xã Huổi Mí</t>
  </si>
  <si>
    <t>(13)</t>
  </si>
  <si>
    <t>NSH bản Phiêng Đất A, xã Nậm Nèn</t>
  </si>
  <si>
    <t>(14)</t>
  </si>
  <si>
    <t>NSH bản Háng Trở, xã Nậm Nèn</t>
  </si>
  <si>
    <t>(15)</t>
  </si>
  <si>
    <t>NSH bản Huổi Mí, xã Ma Thì Hồ</t>
  </si>
  <si>
    <t>(16)</t>
  </si>
  <si>
    <t>Đường trục xã từ QL6 - bản Hô Cút (giao với đường Na Sang - TT xã Huổi Mí - Nậm Mức  - Thị trấn Tủa Chùa)</t>
  </si>
  <si>
    <t>(17)</t>
  </si>
  <si>
    <t>NSH bản San Sả Hồ, xã Hừa Ngài</t>
  </si>
  <si>
    <t>(18)</t>
  </si>
  <si>
    <t>Đường giao thông QL12 - bản Huổi Nhả, xã Mường Mươn</t>
  </si>
  <si>
    <t>(19)</t>
  </si>
  <si>
    <t>Nâng cấp đường giao thông từ Tỉnh lộ 150 - bản Nậm Piền, xã Mường Tùng</t>
  </si>
  <si>
    <t>(20)</t>
  </si>
  <si>
    <t>Đường giao thông từ bản Huổi Quang 2 - bản Huổi Y, xã Ma Thì Hồ</t>
  </si>
  <si>
    <t>(21)</t>
  </si>
  <si>
    <t>Đường giao thông bản Lùng Thàng 2 - bản Pa Xoan 1, xã Huổi Mí</t>
  </si>
  <si>
    <t>(22)</t>
  </si>
  <si>
    <t>Nâng cấp đường từ QL12 - Huổi Xuân, xã Na Sang</t>
  </si>
  <si>
    <t>(23)</t>
  </si>
  <si>
    <t>Nâng cấp thủy lợi bản Nậm Pó, xã Na Sang</t>
  </si>
  <si>
    <t>(24)</t>
  </si>
  <si>
    <t>Nâng cấp trạm y tế xã Ma Thì Hồ</t>
  </si>
  <si>
    <t>(25)</t>
  </si>
  <si>
    <t>Nâng cấp công trình cấp NSH  trung tâm xã Mường Mươn</t>
  </si>
  <si>
    <t>II.2</t>
  </si>
  <si>
    <t xml:space="preserve">Nhà văn hóa bản Phiêng Pi </t>
  </si>
  <si>
    <t>Trường tiểu học Khoong Hin xã Mường Khong</t>
  </si>
  <si>
    <t>NSH bản Xá Tự</t>
  </si>
  <si>
    <t>NSH bản Hua Mùn</t>
  </si>
  <si>
    <t>Trường PTDTBT tiểu học Ta Ma</t>
  </si>
  <si>
    <t>Hạng mục phụ trợ Trường TH và THCS Chiềng Đông</t>
  </si>
  <si>
    <t>Trường TH Mường Mùn</t>
  </si>
  <si>
    <t>Đường từ bản Nôm đi bản Hua Nạ</t>
  </si>
  <si>
    <t>Trường PTDTBT THCS và Tiểu học Pú Xi</t>
  </si>
  <si>
    <t>Nâng cấp đường Nà Sáy - bản Hồng Lực</t>
  </si>
  <si>
    <t>Trụ sở xã Pú Xi</t>
  </si>
  <si>
    <t>Kiên cố hoá các điểm trường Mầm non Pá Tong, Co Phát, Co Muông - trường mầm non Sao Mai</t>
  </si>
  <si>
    <t>Trường TH Quài Tở</t>
  </si>
  <si>
    <t xml:space="preserve">Trụ sở xã Rạng Đông </t>
  </si>
  <si>
    <t>Trụ sở xã Mường Khong</t>
  </si>
  <si>
    <t>Nâng cấp đường bản Hồng Lực  - TT xã Mường Khong</t>
  </si>
  <si>
    <t>Đường QL6 - Khu du lịch bản Sáng, xã Quài Cang</t>
  </si>
  <si>
    <t>Đường từ ngã ba đi Nà Đắng đến Phiêng Vang, Trạm Củ</t>
  </si>
  <si>
    <t>Trường tiểu học Rạng Đông xã Rạng Đông</t>
  </si>
  <si>
    <t>Tỉnh Điện Biên</t>
  </si>
  <si>
    <t>CHI TIẾT DỰ KIẾN KẾ HOẠCH ĐẦU TƯ TRUNG HẠN 5 NĂM GIAI ĐOẠN 2021-2025 VỐN CÁC CHƯƠNG TRÌNH MỤC TIÊU QUỐC GIA (NÔNG THÔN MỚI + 135)
 NÔNG THÔN MỚI VÀ CHƯƠNG TRÌNH 135</t>
  </si>
  <si>
    <t xml:space="preserve">Trong đó: vốn NSTW </t>
  </si>
  <si>
    <t>Chương trình mục tiêu quốc gia xây dựng nông thôn mới</t>
  </si>
  <si>
    <t>Dự án trong hạn mức</t>
  </si>
  <si>
    <t>Xã Mường Báng</t>
  </si>
  <si>
    <t>Nân cấp đường từ nhà ông Vừ Gàng Dinh thôn từ ngài 2 đến nhà ông Cứ a Chứ thôn Từ ngài 1, xã Mường Báng</t>
  </si>
  <si>
    <t>Nân cấp đường từ nhà ông Cứ A Chứ  thôn từ ngài 1 đến đường bê tông thôn Háng trở 2, xã Mường Báng</t>
  </si>
  <si>
    <t>Đường nội thôn Pú Ôn, xã Mường Báng</t>
  </si>
  <si>
    <t>Nâng cấp đường từ nhà Văn hóa thôn Sông Ún đến thôn Kể Cải, xã Mường Báng</t>
  </si>
  <si>
    <t>Đường nội thôn Háng Trở 1 từ nhà ông Tính đến đường bê tông thôn Háng trở 2, xã Mường Báng</t>
  </si>
  <si>
    <t>Xã Xá Nhè</t>
  </si>
  <si>
    <t>Sân văn hóa truyền thống của xã Xá Nhè</t>
  </si>
  <si>
    <t>Đường nội thôn Pàng Dề A1, xã Xá Nhè</t>
  </si>
  <si>
    <t>Đường trục thôn Bản Lịch 1, xã Xá Nhè</t>
  </si>
  <si>
    <t>Đường nội thôn Sông A1, xã Xá Nhè</t>
  </si>
  <si>
    <t>Nhà văn hóa thôn Bản Hẹ, xã Xá Nhè</t>
  </si>
  <si>
    <t>Nhà văn hóa thôn Bản Lịch 1, xã Xá Nhè</t>
  </si>
  <si>
    <t>Nhà văn hóa thôn Bản Lịch 2, xã Xá Nhè</t>
  </si>
  <si>
    <t>Đường nội thôn Sông A2, xã Xá Nhè</t>
  </si>
  <si>
    <t>Đường nội thôn Pàng Dề B, xã Xá Nhè</t>
  </si>
  <si>
    <t>Xã Mường Đun</t>
  </si>
  <si>
    <t xml:space="preserve">Thủy lợi Nà Luông Tinh Bản Đun, xã Mường Đun </t>
  </si>
  <si>
    <t>Nước sinh hoạt Bản Kép, xã Mường Đun</t>
  </si>
  <si>
    <t xml:space="preserve">Đường nội thôn Nà Sa, xã Mường Đun </t>
  </si>
  <si>
    <t>Đường nội thôn Bản Túc, xã Mường Đun</t>
  </si>
  <si>
    <t>Đường nội thôn Pá Ỏ (nhánh bản Dao), xã Mường Đun</t>
  </si>
  <si>
    <t>Đường giao thông từ trung tâm xã đi thôn Bản Hột, Bản Kép, xã Mường Đun</t>
  </si>
  <si>
    <t>Đường giao thông nội thôn Lọong Phạ, xã Mường Đun</t>
  </si>
  <si>
    <t>Sửa chữa nước sinh hoạt thôn Đề Tâu, xã Mường Đun</t>
  </si>
  <si>
    <t>Xã Tủa Thàng</t>
  </si>
  <si>
    <t>Đường nội đồng thôn Phi Giàng 1, xã Tủa Thàng</t>
  </si>
  <si>
    <t>Đường giao thông nội đồng Phi Giàng 1 từ nhà ông Hạng chù Di đến Lông La, xã Tủa Thàng</t>
  </si>
  <si>
    <t>Nước sinh hoạt thôn Tủa Thàng, xã Tủa Thàng</t>
  </si>
  <si>
    <t>Nước sinh hoạt thôn Phi Giàng 2, xã Tủa Thàng</t>
  </si>
  <si>
    <t>Nhà Văn hóa thôn Đề Chu, xã Tủa Thàng</t>
  </si>
  <si>
    <t>Nhà Văn hóa thôn Phi Giàng 1, xã Tủa Thàng</t>
  </si>
  <si>
    <t>Nhà Văn hóa thôn Tà Huổi Tráng 1, xã Tủa Thàng</t>
  </si>
  <si>
    <t>Nâng cấp lại tuyến đường từ nhà ông Lò Văn Đất đến suối Hô Na, xã Tủa Thàng</t>
  </si>
  <si>
    <t>Xã Huổi Só</t>
  </si>
  <si>
    <t xml:space="preserve"> Đường nội đồng thôn Háng Pàng, xã Huổi Só</t>
  </si>
  <si>
    <t xml:space="preserve"> Đường nội thôn Huổi Lóng, xã Huổi Só</t>
  </si>
  <si>
    <t>Đường nội thôn II xã Huổi Só, xã Huổi Só</t>
  </si>
  <si>
    <t xml:space="preserve"> Nhà Văn Hóa thôn II, xã Huổi Só</t>
  </si>
  <si>
    <t xml:space="preserve"> Nhà văn hóa thôn Căn Hồ, xã Huổi Só</t>
  </si>
  <si>
    <t>Nhà văn hóa thôn Pê Răng Ky, xã Huổi Só</t>
  </si>
  <si>
    <t>Xã Sính Phình</t>
  </si>
  <si>
    <t>Sân Văn hóa xã Sính Phình</t>
  </si>
  <si>
    <t>Nhà Văn Hóa thôn Đề Dê Hu 2, xã Sính Phình</t>
  </si>
  <si>
    <t>Nhà Văn Hóa thôn Tào Pao, xã Sính Phình</t>
  </si>
  <si>
    <t>Nâng cấp kéo dài Thủy lợi Háng Đề Dê,  xã Sính Phình</t>
  </si>
  <si>
    <t>Thủy lợi Háng Chí Gò, xã Sính Phình</t>
  </si>
  <si>
    <t>Nâng cấp kéo dài Thủy lợi Đề Dê Hu, xã Sính Phình</t>
  </si>
  <si>
    <t>Nhà Văn hóa thôn Phi Dinh, xã Sính Phình</t>
  </si>
  <si>
    <t>Nhà Văn hóa thôn 4, xã Sính Phình</t>
  </si>
  <si>
    <t>Nhà Văn hóa thôn 3, xã Sính Phình</t>
  </si>
  <si>
    <t>Xã Tả Phìn</t>
  </si>
  <si>
    <t>Đầu tư đường nội thôn từ nhà trường mẫu giáo đến nhà ông Mùa A Giàng, xã Tả Phìn</t>
  </si>
  <si>
    <t>Bê tông đường từ Tà Dê vào Háng Sùa, xã Tả Phìn</t>
  </si>
  <si>
    <t>Nâng cấp sửa chữa kênh mương Củ Dỉ Sang, xã Tả Phìn</t>
  </si>
  <si>
    <t>Sửa chữa kênh mương từ nhà Chang A Dao đến nhà ông Giàng A Keng, xã Tả Phìn</t>
  </si>
  <si>
    <t>Nâng cấp kênh mương từ Tả Phìn 2 Đề Chờ Chua đến nhà ông Sùng A Dinh, xã Tả Phìn</t>
  </si>
  <si>
    <t>Nhà văn hóa thôn  Củ Dỉ Sang, xã Tả Phìn</t>
  </si>
  <si>
    <t>Nhà văn hóa thôn Séo Phình, xã Tả Phìn</t>
  </si>
  <si>
    <t>Nhà văn hóa thôn Là Xa, xã Tả Phìn</t>
  </si>
  <si>
    <t>Nhà văn hóa thôn Tào Cu Nhe, xã Tả Phìn</t>
  </si>
  <si>
    <t>Nhà văn hóa thôn Tủa Chử Phồng, xã Tả Phìn</t>
  </si>
  <si>
    <t>Đầu tư  kênh mương từ ruộng ông Thào A Páo đến ruộng ông Thào A Sang, xã Tả Phìn</t>
  </si>
  <si>
    <t>Xã Trung Thu</t>
  </si>
  <si>
    <t>Bể chứa nước sinh hoạt thôn Trung Thu</t>
  </si>
  <si>
    <t>Đường ra khu sản xuất từ thôn Pô Ca Dao đi Háng Mù Tỷ, xã Trung Thu</t>
  </si>
  <si>
    <t>Nối tiếp kênh mương thôn Háng Cu Tâu, xã Trung Thu</t>
  </si>
  <si>
    <t>Nhà Văn hóa thôn Háng Cu Tâu, xã Trung Thu</t>
  </si>
  <si>
    <t>Nhà Văn hóa xã Trung Thu</t>
  </si>
  <si>
    <t>Xã Lao Xả Phình</t>
  </si>
  <si>
    <t>Bê tông hóa tuyến đường giao thông Trung Tua Di đi Bản Cáng Phình, xã Lao Xả Phình</t>
  </si>
  <si>
    <t>Hạng mục phụ trợ Kè và Tường bao Nhà văn hóa xã Lao Xả Phình</t>
  </si>
  <si>
    <t>Sửa chữa đường nước sinh hoạt thôn Lầu Câu Phình, xã Lao Xả Phình</t>
  </si>
  <si>
    <t>Nâng cấp, sửa chữa Thủy lợi Háng Lồng Dê, xã Lao Xả Phình</t>
  </si>
  <si>
    <t>Thủy lợi Thôn 2, xã Lao Xả Phình</t>
  </si>
  <si>
    <t>Nhà văn hóa thôn 1, xã Lao Xả Phình</t>
  </si>
  <si>
    <t>Nhà văn hóa thôn 2, xã Lao Xả Phình</t>
  </si>
  <si>
    <t>Nhà văn hóa thôn 3, xã Lao Xả Phình</t>
  </si>
  <si>
    <t>Nhà văn hóa thôn Cáng Phình, xã Lao Xả Phình</t>
  </si>
  <si>
    <t>Xã Tả Sìn Thàng</t>
  </si>
  <si>
    <t>Đường giao thông nội thôn Tả Sìn Thàng xã Tả Sìn Thàng</t>
  </si>
  <si>
    <t>Thủy lợi thôn Páo Tỉnh Làng 2 xã Tả Sìn Thàng</t>
  </si>
  <si>
    <t>Đường giao thông thôn Háng Trơ xã Tả Sìn Thàng</t>
  </si>
  <si>
    <t>Điểm trường Mầm non Háng Sùa, xã Tả Sìn Thàng</t>
  </si>
  <si>
    <t>Sửa chữa, nâng cấp nhà Văn Hoá thôn Páo Tỉnh Làng 2, xã Tả Sìn Thàng</t>
  </si>
  <si>
    <t>Đường giao thông nội thôn Làng Sảng 1 xã Tả Sìn Thàng</t>
  </si>
  <si>
    <t>Đường giao thông Làng Sảng 1 đi thôn Lầu Câu Phình, xã Tả Sìn Thàng</t>
  </si>
  <si>
    <t>Xã Sín Chải</t>
  </si>
  <si>
    <t>Đường giao thông nội thôn Sín Chải, xã Sín Chải</t>
  </si>
  <si>
    <t>Đường giao thông nội thôn Trung Gầu Bua, xã Sín Chải</t>
  </si>
  <si>
    <t>Đường nội đồng thôn Cáng Tỷ, xã Sín Chải</t>
  </si>
  <si>
    <t>Đường giao thông nội thôn Háng Là, xã Sín Chải</t>
  </si>
  <si>
    <t>Nhà văn hóa thôn Séo Mí Chải, xã Sín Chải</t>
  </si>
  <si>
    <t>Nhà văn hóa thôn Hấu Chua, xã Sín Chải</t>
  </si>
  <si>
    <t>Nhà văn hóa thôn Cáng Chua I, xã Sín Chải</t>
  </si>
  <si>
    <t>Dự án khởi công mới  giai đoạn 2021-2025</t>
  </si>
  <si>
    <t xml:space="preserve">Đường Bê tông bản Lọng Chuông </t>
  </si>
  <si>
    <t>Đường bê tông  bản Tìa Mùng B xã Nong U</t>
  </si>
  <si>
    <t xml:space="preserve">Đường bê tông bản Na Hay - bản Chua Ta </t>
  </si>
  <si>
    <t>Cầu treo khu SX Tìa Mùng - Thanh Ngám xã Nong U</t>
  </si>
  <si>
    <t>Đường bê tông  bản Trống Mông A,B xã Phì Nhừ</t>
  </si>
  <si>
    <t>Đường bê tông vào bản Huổi Dụa xã Phình Giàng</t>
  </si>
  <si>
    <t>Đường bê tông bản Pú Hồng A,B xã Pú Hồng</t>
  </si>
  <si>
    <t>Cầu treo bản Tà Té A,B,C,D xã Nong U</t>
  </si>
  <si>
    <t>Đường Bê tông bản kéo xã Chiềng Sơ</t>
  </si>
  <si>
    <t>Đường bê tông bản Tìa Ló B xã Nong U</t>
  </si>
  <si>
    <t>Đường bê tông bản Chua Ta C xã Phì Nhừ</t>
  </si>
  <si>
    <t>Công trình NSH</t>
  </si>
  <si>
    <t>NSH bản Háng Trợ xã Phì Nhừ</t>
  </si>
  <si>
    <t>NSH bản Tào La xã Tìa Dình</t>
  </si>
  <si>
    <t>NSH bản Giói B xã Luân Giói</t>
  </si>
  <si>
    <t>NSH bản Ao Cá xã Pú Hồng</t>
  </si>
  <si>
    <t>NSH bản Púng Báng  xã Tìa Dình</t>
  </si>
  <si>
    <t>NSH bản Háng Sua  xã Tìa Dình</t>
  </si>
  <si>
    <t>Thủy lợi Na Mạt bản Lọng Chuông xã Na Son</t>
  </si>
  <si>
    <t>Thủy lợi Cô Đôn bản Sư Lư xã Na Son</t>
  </si>
  <si>
    <t>Thủy lợi suối Huổi Mứng bản Thanh Ngám xã Nong U</t>
  </si>
  <si>
    <t>Thủy lợi Nà Lay bản Che Phai xã Luân Giói</t>
  </si>
  <si>
    <t>Thủy lợi Na Hốc bản Phiêng Muông xã Luân Giói</t>
  </si>
  <si>
    <t>Thủy lợi Huổi Bó, bản Na Ten, xã Mường Luân</t>
  </si>
  <si>
    <t>Thủy lợi Na Tát Pa bản Mường Luân 1</t>
  </si>
  <si>
    <t>Thủy lợi  suối Háng Chơ bản Pu Cai xã Pu Nhi</t>
  </si>
  <si>
    <t>Thủy lợi Suối Đề Tro bản Phì Nhừ B xã Phì Nhừ</t>
  </si>
  <si>
    <t>Công trình Điện</t>
  </si>
  <si>
    <t>Đường điện bản Trung Phu</t>
  </si>
  <si>
    <t>Đường điện bản Pá Chuông</t>
  </si>
  <si>
    <t>Đường điện bản Ho Cớ</t>
  </si>
  <si>
    <t>Đường điện bản Tìa Ló</t>
  </si>
  <si>
    <t>Đường điện bản Pu Cai</t>
  </si>
  <si>
    <t>Đường điện bản Háng Sua</t>
  </si>
  <si>
    <t>Đường điện bản Kéo Đứa</t>
  </si>
  <si>
    <t xml:space="preserve">Đường điện bản Háng Lia </t>
  </si>
  <si>
    <t>Đường điện bản Háng Tây</t>
  </si>
  <si>
    <t>Đường điện bản Thẩm Mỹ A,B</t>
  </si>
  <si>
    <t>Đường điện bản Mường Ten</t>
  </si>
  <si>
    <t>Đường điện bản Phì Cao</t>
  </si>
  <si>
    <t>Đường điện bản Huổi Sông</t>
  </si>
  <si>
    <t>Đường điện bản Na Hay</t>
  </si>
  <si>
    <t>Đường điện bản Thẩm Trẩu</t>
  </si>
  <si>
    <t>Đường điện bản Xì Cơ</t>
  </si>
  <si>
    <t>Đường điện bản Ca Tâu</t>
  </si>
  <si>
    <t>Đường điện bản Nậm Ma</t>
  </si>
  <si>
    <t>Đường điện bản Phà Só B</t>
  </si>
  <si>
    <t>Đường điện bản Nà Ly</t>
  </si>
  <si>
    <t>Đường điện bản Tìa Mùng</t>
  </si>
  <si>
    <t>Đường điện bản Tào La</t>
  </si>
  <si>
    <t>Đường điện bản Tìa Ghếnh</t>
  </si>
  <si>
    <t>Đường điện bản Púng Páng</t>
  </si>
  <si>
    <t>Đường điện bản Na Su</t>
  </si>
  <si>
    <t>Đường điện bản Mẽ</t>
  </si>
  <si>
    <t>Đường điện bản Huổi Tấu</t>
  </si>
  <si>
    <t>Đường điện bản Háng Pa</t>
  </si>
  <si>
    <t xml:space="preserve">Đường điện bản Háng tầu </t>
  </si>
  <si>
    <t>Đường điện bản Huổi Múa B</t>
  </si>
  <si>
    <t>Đường điện bản Huổi Hoa A1, A2</t>
  </si>
  <si>
    <t>Đường điện bản Huổi Va A,B</t>
  </si>
  <si>
    <t>Đường điện bản Huổi Hịa</t>
  </si>
  <si>
    <t>Đường điện bản Mường Tỉnh A</t>
  </si>
  <si>
    <t xml:space="preserve">Đường điện bản Háng Tầu </t>
  </si>
  <si>
    <t>Đường điện bản Ao Cá</t>
  </si>
  <si>
    <t>Đường điện bản Tồng Sớ</t>
  </si>
  <si>
    <t>Công trình Sân thể thao xã, bản</t>
  </si>
  <si>
    <t>Sân thể thao xã Na Son</t>
  </si>
  <si>
    <t>Sân  thể thao bản (13 bản)  xã Na Son</t>
  </si>
  <si>
    <t>Sân thể thao xã Háng Lìa</t>
  </si>
  <si>
    <t>Sân thể thao xã Keo Lôm</t>
  </si>
  <si>
    <t>Sân thể thao xã Xa Dung</t>
  </si>
  <si>
    <t>Sân thể thao xã Chiềng Sơ</t>
  </si>
  <si>
    <t>Sân thể thao xã Luân Giói</t>
  </si>
  <si>
    <t>Sân thể thao xã Tìa Dình</t>
  </si>
  <si>
    <t>Sân thể thao xã Phình Giàng</t>
  </si>
  <si>
    <t>Sân thể thao xã Pú Hồng</t>
  </si>
  <si>
    <t>Sân thể thao xã Phì Nhừ</t>
  </si>
  <si>
    <t>Sân thể thao xã Nong U</t>
  </si>
  <si>
    <t>Năm 2021</t>
  </si>
  <si>
    <t>Thủy lợi bản Cò Chạy 1,2, Na Búng, Na Co Pháy bản Mường Pồn 1, Nà Phen, Na Sang bản Cò Chạy 1,2 xã Mường Pồn</t>
  </si>
  <si>
    <t>Đường giao thông nội thôn 4a, 4b Sam Mứn</t>
  </si>
  <si>
    <t>Nâng cấp tuyến đường từ ngã ba bản Tin Lán đi bản Huổi Hua,  xã Núa Ngam</t>
  </si>
  <si>
    <t>Bê tông hóa tuyến đường liên thôn đội 4- đội 1, bản Nà Ngum - bản Hạ,  Nối tiếp đường trục bản Pa Bó,  bản Chiềng Tông, nối tiếp đường trục bản Phượn, xã Thanh Yên</t>
  </si>
  <si>
    <t xml:space="preserve">Sửa nâng cấp tuyến đường trục xã từ Co mỵ - đội 11; tuyến đường trục xã từ thôn Thanh Hà - Na Khưa, tuyến đường liên thôn từ Pa lếch - Na Khưa; tuyến đường liên thôn, từ Na Khưa, đường trục chính từ quốc lộ 12 (bản Pa lếch) lên trung tâm xã đến thôn Việt Thanh 4  xã Thanh Chăn                                                          </t>
  </si>
  <si>
    <t>Xây dựng nhà Văn hóa bản Pá Chả, bản Loọng Ngua, bản C5, bản Khăn Pọm, bản Phu Luông, xã Phu Luông</t>
  </si>
  <si>
    <t>Đường bê tông ngõ xóm bản Noong Ứng, thôn Hồng Cúm, bản Chiềng An, thông Đông Biên, bản Sáng, thôn Đông Biên, bản Cha, bản Co Chai, xã Thanh An</t>
  </si>
  <si>
    <t>Sửa chữa Đường bê tông QL279- Trung tâm huyện lỵ Pú Tửu xã Thanh Xương</t>
  </si>
  <si>
    <t>Đường giao thông nội bản Na Tông 1, bản Pa Kín, bản Na Ố, bản Hin Phon, bản Huổi Chanh, bản Gia Phú A, B, bản Tân Quang, xã Na Tông</t>
  </si>
  <si>
    <t>Bê tông hóa đường dân sinh bản Na Hai I, II, thôn 3, thôn 19, thôn 6, thôn 17, thôn 1, thôn 7B, bản Na Vai xã Pom Lót</t>
  </si>
  <si>
    <t>Đường giao thông nội bản Công Binh, xã Hẹ Muông</t>
  </si>
  <si>
    <t>Đường giao thông nội bản Pa Xa Xá</t>
  </si>
  <si>
    <t>Đường nội thôn bản Pha Lay, Pha Thanh, bản Na Phay 1,2, bản Na Khoang, xã Mường Nhà</t>
  </si>
  <si>
    <t xml:space="preserve">Nâng cấp sửa chữa tuyến đường Co Đứa đi bản Huổi Chon, bản Noong É, xã Mường Lói, huyện Điện Biên </t>
  </si>
  <si>
    <t>Nhà sinh hoạt học tập cộng đồng trung tâm UBND xã Thanh Luông</t>
  </si>
  <si>
    <t>Mương nhánh từ nhà ông Tòng Văn Núi đến khu ruộng Na Máy Phay bản Na Ten, mương nhánh  từ nhà ông Lò Văn Hải đến khu Na Lo Tửa bản Na Ten xã Hua Thanh</t>
  </si>
  <si>
    <t>Đường ngõ xóm Đội 12, 13 bản Mển, đội 14 bản Pom Khoang, đội 15 bản Na Lốm, đội 18 Quyết Thắng, đội 23 bản Tông Khao, đội 25,26 bản Hồng Lệnh xã Thanh Nưa</t>
  </si>
  <si>
    <t>Đường cấp phối nhánh Háng Chua bản Na Ư, Háng Lìa, bản Con Cang, xã Na Ư</t>
  </si>
  <si>
    <t>Kênh mương đội 9 đến đội 14 xã Thanh Hưng</t>
  </si>
  <si>
    <t>Nhà văn hóa thôn 24, thôn Văn Biên, thôn Văn Tân, bản Noong Bua, bản Mớ, thôn Hợp Thành xã Noong Hẹt</t>
  </si>
  <si>
    <t>Đường giao thông nông thôn trục thôn A1,  trục thôn Đại Thành, bản Noong Luống "Trục đường ngã ba ông Cuông đi bãi dong", trục Bản U, Trục Bản Co Luống, xã Noong Luống</t>
  </si>
  <si>
    <t>Năm 2022</t>
  </si>
  <si>
    <t>Nhà văn hóa bản Cang 1, bản Chiềng Xôm, Bản Yên Cang 1 xã Sam Mứn</t>
  </si>
  <si>
    <t>Đường giao thông nội bản Na Sang 1,2, bản Huổi Hua, bản Ten Núa xã Núa Ngam</t>
  </si>
  <si>
    <t>Đường nội đồng bản Pá Bông, bản Pá Ngam1 , bản Ten Núa 1 xã Núa Ngam</t>
  </si>
  <si>
    <t>Sửa chữa, nâng cấp Đập thủy lợi Thanh Hồng xã Thanh Chăn</t>
  </si>
  <si>
    <t>Bê tông hóa đường bản Xôm, bản Pá Chả, bản Huổi Cảnh, Bản C5, bản Loọng Ngua, xã Phu Luông</t>
  </si>
  <si>
    <t>Nhà Văn hóa thôn Trại Giống xã Thanh An</t>
  </si>
  <si>
    <t>Nhà văn hóa cộng đồng đội 3, đội 14, 15, 16, đội C17, phụ trợ nhà VH C17 xã Thanh Xương</t>
  </si>
  <si>
    <t>Xây dựng nhà đa năng  xã Pom Lót</t>
  </si>
  <si>
    <t>Nối tiếp đường giao thông nội bản Nậm Hẹ 2, xã Hẹ Muông</t>
  </si>
  <si>
    <t>Đường giao thông từ trung tâm xã đi Púng Bon</t>
  </si>
  <si>
    <t>Kênh mương nội đồng nối tiếp các bản xã Thanh Luông</t>
  </si>
  <si>
    <t>Đường ngõ xóm đội 6, trục bản đội 16, sửa chữa đường liên xã, xã Thanh Hưng</t>
  </si>
  <si>
    <t>Kè dòng suối Huổi Lé bản Noong Bua, xã Noong Hẹt</t>
  </si>
  <si>
    <t>Năm 2023</t>
  </si>
  <si>
    <t>Đường nội đồng đường đi trại giam c10, Đường bờ vùng bản Đon Đứa đến nghĩa trang nhân dân bản Yên, đường nội đồng bản Cang 1, bản Cang 2  xã Sam Mứn</t>
  </si>
  <si>
    <t>Sửa chữa, nâng cấp cầu bà Lan Thanh Hồng, cầu Ông Luân xã Thanh Chăn</t>
  </si>
  <si>
    <t>Kiên cố hóa kênh mương từ cống 3 cửa đến cầu ông So bản Noong Ứng, từ 3 mương theo đường nội đồng bản Hồng Khoang,  từ trường tiểu học Púng Thanh đến mương cấp 1 bản Cha, từ nhánh giữa đồng (đường vùng lò vôi) đến cầu 2 thôn Đông Biên, xã Thanh An</t>
  </si>
  <si>
    <t>Nhà Văn hóa, khu thể thao xã Thanh Xương</t>
  </si>
  <si>
    <t>xây dựng nhà văn hóa bản Na Ten xã Pom Lót</t>
  </si>
  <si>
    <t>Đường giao thông nội bản Na Côm, xã Hẹ Muông</t>
  </si>
  <si>
    <t>Đường nội đồng Từ nhà ông Lò Văn Tiến đến khu nghĩa địa  bản Na Hý xã Hua Thanh</t>
  </si>
  <si>
    <t>Đường bê tông nội đồng bản Ca Hâu, bản Na Ư, xã Na Ư</t>
  </si>
  <si>
    <t>Xây mới nhà văn hóa bản Ca Hâu xã Na Ư</t>
  </si>
  <si>
    <t>Đường Giao thông liên thôn Hợp Thành - Bản Bông, thôn 24, thôn Tân Lập, thôn Văn Biên, thôn Trần Phú, thôn Duyên Long xã Noong Hẹt</t>
  </si>
  <si>
    <t>Nhà văn hóa bản Nôm, bản Thanh Chính xã Noong Luống</t>
  </si>
  <si>
    <t>Năm 2024</t>
  </si>
  <si>
    <t>Nâng cấp đập đầu mối kênh Na Lốm bản Mường Pồn 2 xã Mường Pồn</t>
  </si>
  <si>
    <t>Làm mới tuyến đường từ đội 4 (thôn Việt Thanh ) sang ban Pom Mỏ Thổ, tuyến đường từ đội 10a lên bản Hoong Lếch Cang  xã Thanh Chăn</t>
  </si>
  <si>
    <t>Xây dựng 26 điểm thu gom, xử lý chất thải rắn, nước thải</t>
  </si>
  <si>
    <t>Nhà văn hóa, sân vận động trung tâm, xã Mường Nhà</t>
  </si>
  <si>
    <t>Đường giao thông thônnội bản nối tiếp C1, C1B, thôn 5C, thôn 2A, từ đường vành đai đến nhà ông Lịch xã Thanh Luông</t>
  </si>
  <si>
    <t>Đường BT ngõ vào nhà Ông Mùa Dũng Nhè, Vừ Súa Cở, Vừ A Khá, Sùng Pá Chía, bản Pá Sáng, bản Na Ten, bản Na Hý, bản Tâu, xã Hua Thanh</t>
  </si>
  <si>
    <t>Kiên cố kênh mương chính Na Nay nối kênh mương bản Mển xã Thanh Nưa</t>
  </si>
  <si>
    <t>Nâng cấp, sửa chữa kênh mương bản Na Ư, bản Chua Lía xã Na Ư</t>
  </si>
  <si>
    <t>Năm 2025</t>
  </si>
  <si>
    <t>Sửa chữa nước sinh hoạt bản Pá Chả, bản Lĩnh, bản Huổi Chan 1 xã Mường Pồn</t>
  </si>
  <si>
    <t>Kiên cố hóa kênh mương đội 6 xuống đội 3, đội 7 xuống đội 14 (dọc đường trục xã), đội 4  (cánh đồng Noong vai), xã Thanh Chăn</t>
  </si>
  <si>
    <t>Nâng cấp cầu gần trạm BA đội 14 xã Thanh Chăn</t>
  </si>
  <si>
    <t>Bể thu gom, xử lý chất thải rắn, nước thải 28 thôn, bản thuộc xã Thanh An</t>
  </si>
  <si>
    <t xml:space="preserve"> Nhà văn hóa bản Pha Lay 2, bản Khon Kén, bản Huổi Hương, bản Pa Lay, bản Pha Thanh, bản trung tâm xã Mường Nhà</t>
  </si>
  <si>
    <t xml:space="preserve"> Nâng cấp sân hoạt động thể thao bản Pu Lau xã Mường Nhà</t>
  </si>
  <si>
    <t>Nhà Văn Hóa  Bản Pe Nọi xã Thanh Luông</t>
  </si>
  <si>
    <t>Đường bê tông nội bản Púng Bửa, bản Na Ư, xã Na Ư</t>
  </si>
  <si>
    <t>Xây mới nhà văn hóa bản Na Láy, bản Con Cang xã Na Ư</t>
  </si>
  <si>
    <t>Đường Mường Khong - Hua Sát (giai đoạn II)</t>
  </si>
  <si>
    <t>Đường từ bản Chăn đi bản Hua Chăn</t>
  </si>
  <si>
    <t>Đường Tỉnh lộ 142 - Co Muông xã Nà Tòng</t>
  </si>
  <si>
    <t>Đường từ bản Háng Á - Xá Nhè, xã Rạng Đông</t>
  </si>
  <si>
    <t xml:space="preserve">Trụ sở xã Chiềng Đông </t>
  </si>
  <si>
    <t>Đường từ bản Phiêng Hoa vào khu Á Lềnh</t>
  </si>
  <si>
    <t>Nhà văn hóa xã Pú Nhung</t>
  </si>
  <si>
    <t>Trường Tiểu học Nậm Din xã Phình Sáng</t>
  </si>
  <si>
    <t xml:space="preserve">Nhà Văn hóa bản Hiệu </t>
  </si>
  <si>
    <t>Nhà văn hóa bản Hốc + bản Chứn</t>
  </si>
  <si>
    <t>Nhà văn hóa xã Pú Xi</t>
  </si>
  <si>
    <t>Nhà văn hoá bản Bó Lếch</t>
  </si>
  <si>
    <t xml:space="preserve">Nhà văn hoá bản Phiêng Pẻn </t>
  </si>
  <si>
    <t>Nhà văn hóa bản Chu Lú</t>
  </si>
  <si>
    <t>Nhà văn hóa xã Rạng Đông</t>
  </si>
  <si>
    <t>Nhà văn hóa xã Ta Ma</t>
  </si>
  <si>
    <t>Nhà văn hóa bản Kể Cải</t>
  </si>
  <si>
    <t>Nhà văn hóa bản Lồng</t>
  </si>
  <si>
    <t>Nhà văn hóa bản Phiêng Cải</t>
  </si>
  <si>
    <t>Nhà văn hóa bản Mý Làng B</t>
  </si>
  <si>
    <t>Nhà văn hóa bản Hồng Lực</t>
  </si>
  <si>
    <t>Nhà văn hóa bản Nà Sáy 2</t>
  </si>
  <si>
    <t>NSH các bản Ten Hon + Thẳm Nậm xã Tênh Phông</t>
  </si>
  <si>
    <t>Trụ sở xã Quài Cang</t>
  </si>
  <si>
    <t>Trụ sở xã Nà Tòng</t>
  </si>
  <si>
    <t>Trường THCS Chiềng Sinh</t>
  </si>
  <si>
    <t>I.5</t>
  </si>
  <si>
    <t>Xã Ẳng Cang</t>
  </si>
  <si>
    <t>Đường nội bản Hua Nguống</t>
  </si>
  <si>
    <t>Đường dân sinh bản Noong Háng (Noong Háng đi lò đốt rác)</t>
  </si>
  <si>
    <t>Dự án thủy lợi</t>
  </si>
  <si>
    <t>Sửa chữa, nâng cấp đầu mối 3 thủy lợi Ẳng Cang</t>
  </si>
  <si>
    <t>Dự án nước sinh hoạt</t>
  </si>
  <si>
    <t>Sửa chữa nước sinh hoạt bản Pú Súa</t>
  </si>
  <si>
    <t>Sửa chữa nước sinh hoạt bản Hồng Sọt</t>
  </si>
  <si>
    <t>Dự án văn hóa - thể thao</t>
  </si>
  <si>
    <t>Nhà Văn hóa bản Co Sản</t>
  </si>
  <si>
    <t>Nhà Văn hóa bản Kéo</t>
  </si>
  <si>
    <t>Nhà Văn hóa bản Mánh Đanh</t>
  </si>
  <si>
    <t>Nhà Văn hóa bản Pá Liếng</t>
  </si>
  <si>
    <t>Nhà Văn hóa bản Pú Khớ</t>
  </si>
  <si>
    <t>Nhà Văn hóa Hồng Sọt</t>
  </si>
  <si>
    <t>Nhà Văn hóa bản Hua Nặm</t>
  </si>
  <si>
    <t>Xã Ẳng Nưa</t>
  </si>
  <si>
    <t xml:space="preserve">Đường liên bản co Sáng - Tin Tốc </t>
  </si>
  <si>
    <t>Đường nội đồng bản Cang - bản Lé - bản Mới</t>
  </si>
  <si>
    <t>Xã Ẳng Tở</t>
  </si>
  <si>
    <t>Đường nội đồng Bản Co Có</t>
  </si>
  <si>
    <t>Đường nội bản Pá Cha (Ten) - Nhà ông Họp</t>
  </si>
  <si>
    <t>Nước sinh hoạt Tọ Cuông</t>
  </si>
  <si>
    <t>Nhà văn hóa bản Cha Nọ</t>
  </si>
  <si>
    <t>Nhà văn hóa bản Tọ Nọ, Tọ Cang</t>
  </si>
  <si>
    <t>Nhà văn hóa bản Bua I, II</t>
  </si>
  <si>
    <t>Xã Mường Đăng</t>
  </si>
  <si>
    <t>Đường nội bản Ban vào khu Huổi Cói</t>
  </si>
  <si>
    <t xml:space="preserve">Thủy lợi Huổi cói Ná Pến </t>
  </si>
  <si>
    <t>Nước sinh hoạt bản Chan II</t>
  </si>
  <si>
    <t>Sửa chữa, nâng cấp nước sinh hoạt bản Chan I</t>
  </si>
  <si>
    <t>Nhà văn hóa bản Co Pháy</t>
  </si>
  <si>
    <t>Nhà văn hóa bản Chan I</t>
  </si>
  <si>
    <t>Xã Nặm Lịch</t>
  </si>
  <si>
    <t>Đường nội bản Ít Nọi</t>
  </si>
  <si>
    <t>Thủy lợi bản Ten Muông</t>
  </si>
  <si>
    <t>Sửa nâng cấp nước sinh hoạt bản Thẳm Hóng</t>
  </si>
  <si>
    <t>Nhà văn hóa bản Pá Khôm</t>
  </si>
  <si>
    <t>Nhà văn hóa bản Lịch Nưa</t>
  </si>
  <si>
    <t>Nhà văn hóa bản Thẳm Hóng</t>
  </si>
  <si>
    <t>Nhà văn hóa bản Thẳm Phẩng</t>
  </si>
  <si>
    <t>Nhà văn hóa bản Huổi Lướng</t>
  </si>
  <si>
    <t>Xã Ngối Cáy</t>
  </si>
  <si>
    <t>Đường sang khu dân cư và sản xuất bản Nong Pom Phai)</t>
  </si>
  <si>
    <t>Sửa chữa, nâng cấp thủy lợi bản Chan III</t>
  </si>
  <si>
    <t>Sửa chữa, nâng cấp công trình nước sinh hoạt Bản Sẳng</t>
  </si>
  <si>
    <t>Nhà Văn hóa bản Nong</t>
  </si>
  <si>
    <t>Nhà Văn hóa Bản Sẳng</t>
  </si>
  <si>
    <t>Nhà văn hóa Bản Nặm Cứm</t>
  </si>
  <si>
    <t>Nhà Văn hóa Bản Chan III</t>
  </si>
  <si>
    <t>Khu thể thao xã Ngối Cáy</t>
  </si>
  <si>
    <t>Xã Búng Lao</t>
  </si>
  <si>
    <t>Đường nội bản Huổi Cắm</t>
  </si>
  <si>
    <t>Nâng cấp đường liên bản Nà Dên - Búng 1</t>
  </si>
  <si>
    <t>Đường nội bản Xuân tre 1 + Xuân tre 2</t>
  </si>
  <si>
    <t>Thủy lợi bản Pá Tong</t>
  </si>
  <si>
    <t xml:space="preserve">Sửa chữa nâng cấp nước sinh hoạt bản Hồng Sọt                                                      </t>
  </si>
  <si>
    <t>Nhà văn hóa Bản Huổi Cắm</t>
  </si>
  <si>
    <t>Nhà văn hóa Bản Kéo Nánh</t>
  </si>
  <si>
    <t>Nhà văn hóa Bản Pá Sáng</t>
  </si>
  <si>
    <t>Nhà Văn hóa bản Búng 2</t>
  </si>
  <si>
    <t>Nhà văn hóa bản Nà Dên</t>
  </si>
  <si>
    <t>Xã Mường Lạn</t>
  </si>
  <si>
    <t>Đường nội bản, Bản Nhộp</t>
  </si>
  <si>
    <t>Sửa chữa Nâng cấp thủy lợi Mường Lạn</t>
  </si>
  <si>
    <t>Nước sinh hoạt bản Xuân Lứa</t>
  </si>
  <si>
    <t>Nhà văn hóa Bản Co Sản</t>
  </si>
  <si>
    <t>Nhà văn hóa bản Có</t>
  </si>
  <si>
    <t>Xã Xuân Lao</t>
  </si>
  <si>
    <t>Đường liên bản Co Muông - Bản Pí</t>
  </si>
  <si>
    <t>Thủy lợi bản Thẩm Tọ (khu Hồng Cạn)</t>
  </si>
  <si>
    <t>SC NSH bản Hua Chăn, xã Xuân Lao</t>
  </si>
  <si>
    <t>Nước sinh hoạt bản Co Hón</t>
  </si>
  <si>
    <t>Nhà văn Hóa bản Pha Hún</t>
  </si>
  <si>
    <t>Nhà văn hóa bản Co Hón</t>
  </si>
  <si>
    <t>Vượt hạn mức</t>
  </si>
  <si>
    <t>Đường nội bản Co En</t>
  </si>
  <si>
    <t>Đường nội bản Pú Súa</t>
  </si>
  <si>
    <t>Kênh nội đồng bản Kéo - bản Bánh</t>
  </si>
  <si>
    <t>Thủy lợi bản Pá Liếng</t>
  </si>
  <si>
    <t>Đường nội bản Co Hắm</t>
  </si>
  <si>
    <t>Đường liên Bản Tin Tốc - Na Luông</t>
  </si>
  <si>
    <t>Đường lên khu sản xuất bản Tọ Nọ</t>
  </si>
  <si>
    <t>Đường nội bản Cha Nọ</t>
  </si>
  <si>
    <t>Nhà văn hóa bản Cha Cuông</t>
  </si>
  <si>
    <t>Nhà văn hóa bản Huổi Háo</t>
  </si>
  <si>
    <t>Nhà văn hóa bản Thổ Lộ</t>
  </si>
  <si>
    <t>Khu thể thao xã Ẳng Tở</t>
  </si>
  <si>
    <t>Đường Nội đồng bản Đắng ra khu sản xuất Pá té</t>
  </si>
  <si>
    <t>Đường nội bản Co Muông đi Pá Củ</t>
  </si>
  <si>
    <t>Đường nội đồng khu Ná Pá Tóng đi Búa bon</t>
  </si>
  <si>
    <t>Đường nội đồng đi khu sản xuất Ná Dên</t>
  </si>
  <si>
    <t>Thủy lợi Huổi Co Pục Ná Mu Lóng Pá Heo</t>
  </si>
  <si>
    <t>Thủy Lợi bản Ban</t>
  </si>
  <si>
    <t>Nhà văn hóa bản Pơ Mu</t>
  </si>
  <si>
    <t>Nhà văn hóa bản Xôm</t>
  </si>
  <si>
    <t>Nhà văn hóa bản Chan II</t>
  </si>
  <si>
    <t>Đường nội bản Lịch Nưa</t>
  </si>
  <si>
    <t>Đường đi khu sản xuất bảnTen Muông</t>
  </si>
  <si>
    <t>Đường nội bản Thẳm Phẩng</t>
  </si>
  <si>
    <t>Đường nội bản Thẳm Hóng</t>
  </si>
  <si>
    <t>Sân thể thao trung tâm xã</t>
  </si>
  <si>
    <t>Nâng cấp đường nội bản Nặm Cứm</t>
  </si>
  <si>
    <t>Đường đi Khu Sản xuất Ngối Cuông</t>
  </si>
  <si>
    <t>Đường nội đồng bản Quyết Tiến</t>
  </si>
  <si>
    <t>Đường từ Hua Ná B - Xuân Lứa</t>
  </si>
  <si>
    <t>Đường đi khu sản xuất bản Lạn A</t>
  </si>
  <si>
    <t>Đường đi khu sản xuất bản Xuân Lứa</t>
  </si>
  <si>
    <t>Sửa chữa nâng cấp Thủy lợi Nhộp</t>
  </si>
  <si>
    <t>Nhà văn hóa Bản Pá Nặm</t>
  </si>
  <si>
    <t>Nhà văn hóa Bản Nhộp</t>
  </si>
  <si>
    <t>Đường nội đồng bản Pháy</t>
  </si>
  <si>
    <t>Đường nội bản Phiêng Lao</t>
  </si>
  <si>
    <t>Sửa chữa Nước sinh hoạt bản Co Muông</t>
  </si>
  <si>
    <t>Nhà văn hóa bản Hua Pí</t>
  </si>
  <si>
    <t>Chợ trung tâm xã Xuân Lao + đấu giá đất</t>
  </si>
  <si>
    <t>Các điểm dân cư bản Món Hà</t>
  </si>
  <si>
    <t>Các điểm dân cư bản Pí</t>
  </si>
  <si>
    <t>I.6</t>
  </si>
  <si>
    <t>Xã Chà Cang</t>
  </si>
  <si>
    <t xml:space="preserve">Quy hoạch chung xây dựng xã Chà Cang </t>
  </si>
  <si>
    <t>Đường bê tông nội bản Nậm Hài, xã Chà Cang</t>
  </si>
  <si>
    <t>Nhà văn hóa bản Huổi Chá, xã Chà Cang</t>
  </si>
  <si>
    <t>Thủy lợi Nong Bon xã Chà Cang</t>
  </si>
  <si>
    <t>Kè ruộng Nà Heo  xã Chà Cang</t>
  </si>
  <si>
    <t>Kè chống sói mòn bản Mới 1 xã Chà Cang</t>
  </si>
  <si>
    <t>Xã Si Pa Phìn</t>
  </si>
  <si>
    <t>Quy hoạch chung xây dựng xã Si Pa Phìn</t>
  </si>
  <si>
    <t>Nhà Văn Hóa các bản Chế Nhù, Phi Lĩnh, Long Dạo, Nậm Chim xã Si Pa Phìn</t>
  </si>
  <si>
    <t>Chợ xã Si Pa Phìn</t>
  </si>
  <si>
    <t>Đường bê tông nội bản Pú Đao (nhóm 1), xã Si Pa Phìn</t>
  </si>
  <si>
    <t>Cầu qua cua tay áo đường ngã ba ông Giàng - đầu cầu treo tân phong  xã Si Pa Phìn</t>
  </si>
  <si>
    <t>Xã Nậm Tin</t>
  </si>
  <si>
    <t xml:space="preserve">QH chung xây dựng xã Nậm Tin </t>
  </si>
  <si>
    <t>Đường bê tông nội bản Nậm Tin 2, xã Nậm Tin</t>
  </si>
  <si>
    <t>Đường vào bản Huổi Tang xã Nậm Tin</t>
  </si>
  <si>
    <t>Nhà văn hóa bản Nậm Tin 1, Mốc 4, Huổi Tang, Huổi Đắp xã Nậm Tin</t>
  </si>
  <si>
    <t>Trụ sở làm việc Công an - Quân sự xã Nậm Tin</t>
  </si>
  <si>
    <t>Xã Nà Hỳ</t>
  </si>
  <si>
    <t>QH chung xây dựng xã Nà Hỳ</t>
  </si>
  <si>
    <t xml:space="preserve">Đường bê tông nội bộ bản Huổi Cơ Dạo,Lai Khoang, Nà Hỳ 1,2 xã Nà Hỳ </t>
  </si>
  <si>
    <t>Nhà Văn hóa các bản Huổi Cơ Dạo, Lai Khoang, Huổi Hoi, Huổi Sang,  xã Nà Hỳ</t>
  </si>
  <si>
    <t>Nhà Văn hóa bản Nà Hỳ 1,3, Sam Lang xã Nà Hỳ</t>
  </si>
  <si>
    <t xml:space="preserve">Trụ sở làm việc Công an - Quân sự xã </t>
  </si>
  <si>
    <t>Nâng cấp, tu sửa đường nước sinh hoạt bản Sam Lang, Huổi Cơ Dạo, Nà Hỳ 1 xã Nà Hỳ</t>
  </si>
  <si>
    <t>Xã Nà Bủng</t>
  </si>
  <si>
    <t>QH chung xây dựng xã  Nà Bủng</t>
  </si>
  <si>
    <t>Đường bê tông nội các bản Nà Bủng 1,2  xã Nà Bủng</t>
  </si>
  <si>
    <t>Đường bê tông nội bản Ngài Thầu 1, Pa Kha xã Nà Bủng</t>
  </si>
  <si>
    <t>Nhà Văn hóa bản Nà Bủng 2,3, Nậm Tắt 1 xã Nà Bủng</t>
  </si>
  <si>
    <t>Xã Nà Khoa</t>
  </si>
  <si>
    <t xml:space="preserve">QH chung xây dựng xã  Nà Khoa </t>
  </si>
  <si>
    <t>Nhà Văn hóa bản Huổi Đáp xã Nà Khoa</t>
  </si>
  <si>
    <t>Nước sinh hoạt Nhóm Chăn Nuôi  xã Nà Khoa</t>
  </si>
  <si>
    <t>Nhà Văn hóa bản Nà Khoa 1, Huổi Lụi 1 xã Nà Khoa</t>
  </si>
  <si>
    <t>Nâng cấp, sửa chữa Nước sinh hoạt bản Huổi Đáp, Bản Huổi Hâu  xã Nà Khoa</t>
  </si>
  <si>
    <t>Xã Vàng Đán</t>
  </si>
  <si>
    <t xml:space="preserve">Quy hoạch chung xây dựng xã Vàng Đán </t>
  </si>
  <si>
    <t>Nhà Văn hóa bản Vàng Đán, Huổi Dạo, Nộc Cốc 2  xã Vàng Đán</t>
  </si>
  <si>
    <t>Xã Chà Tở</t>
  </si>
  <si>
    <t xml:space="preserve">QH chung xây dựng xã  Chà Tở </t>
  </si>
  <si>
    <t>Đường bê tông từ nhóm 1 đến nhóm 2 bản Nậm Chua, xã Chà Tở</t>
  </si>
  <si>
    <t>Nhà văn hóa bản Nà Én, Nà Mười, Hô Hằng xã Chà Tở</t>
  </si>
  <si>
    <t>Nâng cấp Thủy lợi Nà Sen bản Nà Mười  xã Chà Tở</t>
  </si>
  <si>
    <t>Nâng cấp Thủy lợi Na Cốc Sang bản Nà Én  xã Chà Tở</t>
  </si>
  <si>
    <t>Xây dựng nhà làm việc Công An - Quân Sự  xã Chà Tở</t>
  </si>
  <si>
    <t>Xã Nậm Khăn</t>
  </si>
  <si>
    <t>QH chung xây dựng xã Nậm Khăn</t>
  </si>
  <si>
    <t>Đường bê tông nội bộ bản Huổi Nỏong  xã Nậm Khăn</t>
  </si>
  <si>
    <t>Đường bê tông nội bộ bản Nậm Pang, Hô Tâu xã Nậm Khăn</t>
  </si>
  <si>
    <t>Cầu Ta Cân, Nậm Khăn xã Nậm Khăn</t>
  </si>
  <si>
    <t>Nhà văn hóa bản Huổi Văng, Huổi Noỏng xã Nậm Khăn</t>
  </si>
  <si>
    <t>Xã Nậm Nhừ</t>
  </si>
  <si>
    <t>Quy hoạch chung xây dựng xã Nậm Nhừ</t>
  </si>
  <si>
    <t>Đường bê tông nội bộ bản Nậm Chua 1 xã Nậm Nhừ</t>
  </si>
  <si>
    <t>Câu qua suối bản Nậm Chua 1, xã Nậm Nhừ</t>
  </si>
  <si>
    <t>Nhà văn hóa bản Nậm Chua 1, 3, Huổi Lụ 3 xã Nậm Nhừ</t>
  </si>
  <si>
    <t>Xã Phìn Hồ</t>
  </si>
  <si>
    <t xml:space="preserve">Quy hoạch  chung xây dựng xã Phìn Hồ </t>
  </si>
  <si>
    <t>Nhà văn hóa bản Đề Tinh 1, Chăn Nuôi xã Phìn Hồ</t>
  </si>
  <si>
    <t>Đường bê tông nội bản Mo Công, xã Phìn Hồ</t>
  </si>
  <si>
    <t>Cầu qua suối vào bản Mo Công, xã Phìn Hồ</t>
  </si>
  <si>
    <t>Nhà văn hóa bản Đề Tinh 2, Mo Công, Mạy Hốc, Pháng Chủ xã Phìn Hồ</t>
  </si>
  <si>
    <t>Xây dựng khu xử lý rác thải tập chung xã Phìn Hồ</t>
  </si>
  <si>
    <t>Xã Pa Tần</t>
  </si>
  <si>
    <t>Quy hoạch chung xây dựng xã Pa Tần</t>
  </si>
  <si>
    <t>Đường bê tông nội bản Huổi Quang, Huổi Púng, xã Pa Tần</t>
  </si>
  <si>
    <t>Kè ruộng Tạo Mới xã Pa Tần</t>
  </si>
  <si>
    <t>Nhà văn hóa bản Huổi Khương, Huổi Quang xã Pa Tần</t>
  </si>
  <si>
    <t>Xã Chà Nưa</t>
  </si>
  <si>
    <t>Quy hoạch chung xây dựng xã Chà Nưa</t>
  </si>
  <si>
    <t>Thủy lợi Nậm Đắc xã Chà Nưa</t>
  </si>
  <si>
    <t>Nhà văn hóa bản Nà Ín, bản Cấu xã Chà Nưa</t>
  </si>
  <si>
    <t>Đường bê tông trường TH và THCS Chà Nưa</t>
  </si>
  <si>
    <t>Xã Nậm Chua</t>
  </si>
  <si>
    <t>Quy hoạch chung xây dựng xã Nậm Chua</t>
  </si>
  <si>
    <t xml:space="preserve">Nước sinh hoạt bản Nậm Chua 4, 5 xã Nậm Chua  </t>
  </si>
  <si>
    <t>Đường bê tông nội bản Nậm Chua 4,5</t>
  </si>
  <si>
    <t>Cầu bản Nậm Chua 2 xã Nậm Chua</t>
  </si>
  <si>
    <t>Nhà Văn hóa bản Nậm Ngà 1,Nậm Chua 5 xã Nậm Chua</t>
  </si>
  <si>
    <t>Nâng cấp, sửa chữa Thủy lợi Nậm Ngà 1 xã Nậm Chua</t>
  </si>
  <si>
    <t>Xã Na Cô Sa</t>
  </si>
  <si>
    <t>Quy hoạch chung xây dựng xã Na Cô Sa</t>
  </si>
  <si>
    <t>Thủy lợi Na Cô Sa 2, Nậm Chẩn xã Na Cô Sa</t>
  </si>
  <si>
    <t>Nâng cấp, sửa chữa Nước sinh hoạt trụ sở  xã Na Cô Sa</t>
  </si>
  <si>
    <t>Nước sinh hoạt bản Huổi Po xã Na Cô Sa</t>
  </si>
  <si>
    <t>Nhà Văn hóa bản Na Cô Sa 1,2,3, Pắc A2  xã Na Cô Sa</t>
  </si>
  <si>
    <t>Nâng cấp Thủy lợi bản Na Cô Sa 3,4 xã Na Cô Sa</t>
  </si>
  <si>
    <t>Nước sinh hoạt bản Pắc A 2, Na cô Sa 2, Hổi Thủng 3 (nhóm 2) xã Na Cô Sa</t>
  </si>
  <si>
    <t>Đường vào khu sản xuất Nà Phù, Nà Dân, xã Chà Cang</t>
  </si>
  <si>
    <t>Kè ruộng Nà Khuyết, Nà Sứng  xã Chà Cang</t>
  </si>
  <si>
    <t>Thủy lợi khe trại bò, Tân Phong 1+2, Mốc 6-km28, Nông Pê, Phi Lĩnh 3, Nậm Chim 1 (thác 3), 3, Pá Chim Nọi, Vân Hồ, Sân Bay xã Si Pa Phìn</t>
  </si>
  <si>
    <t>Đường bê tông nội bản Nậm Tin3, 4, Huổi Đăp , Mốc 4 xã Nậm Tin</t>
  </si>
  <si>
    <t>Thủy lợi bản Huổi đắp, Tàng Do xã Nậm Tin</t>
  </si>
  <si>
    <t>Nước sinh hoạt bản Huổi Đắp, Nậm Tin 1,2 Mốc 4 xã Nậm Tin</t>
  </si>
  <si>
    <t>Nhà văn hóa bản Nậm Tin 2,3,4 xã Nậm Tin</t>
  </si>
  <si>
    <t>Nâng cấp Nước sinh hoạt bản Nà Hỳ 2 xã Nà Hỳ</t>
  </si>
  <si>
    <t>Đường trục bản khu Đội SX số 8 xã Nà Hỳ</t>
  </si>
  <si>
    <t>Nhà Văn hóa bản Nương, Ngải Thầu 1,2 xã Nà Bủng</t>
  </si>
  <si>
    <t>Xây dựng mới công trình Nước sinh hoạt bản Nà Bủng 3 xã Nà Bủng</t>
  </si>
  <si>
    <t>Sân vận động và Nhà Đa năng xã Nà Bủng</t>
  </si>
  <si>
    <t>Chợ Trung tâm xã Nà Bủng</t>
  </si>
  <si>
    <t>Nâng cấp, sửa chữa thủy lợi Nậm Tắt 2 xã Nà Bủng</t>
  </si>
  <si>
    <t>Nâng cấp, sửa chữa nước sinh hoạt bản Pá Kha xã Nà Bủng</t>
  </si>
  <si>
    <t>Thủy lợi nhóm Chăn Nuôi, Na Hay - Nà Khoa 1, Nà Bon - Nà Khoa 2, Huổi Lụ 1 xã Nà Khoa</t>
  </si>
  <si>
    <t>Nước sinh hoạt Nhóm Huổi Xổm; Huổi Hâu, Nhóm 2 - Nậm Nhừ 2 xã Nà Khoa</t>
  </si>
  <si>
    <t>Nâng cấp, sửa chữa Nước sinh hoạt bản Nà Khoa 1,2, Huổi Lụ, Nậm Nhừ 2, Nậm Nhừ con  xã Nà Khoa</t>
  </si>
  <si>
    <t>Nhà Văn hóa bản Nậm Nhừ 2, Nậm Nhừ con xã Nà Khoa</t>
  </si>
  <si>
    <t>Thủy lợi Huổi Dạo,Huổi Khương  xã Vàng Đán</t>
  </si>
  <si>
    <t>Nước sinh hoạt bản Huổi Dạo nhóm 2+3 xã Vàng Đán</t>
  </si>
  <si>
    <t>Nhà văn hóa bản Hô He, xã Chà Tở</t>
  </si>
  <si>
    <t>XD Bia tưởng niệm - xã Chà Tở</t>
  </si>
  <si>
    <t>Thủy lợi Na Pá điêng bản Nậm Củng , Na cò Pục bản Nà Én xã Chà Tở</t>
  </si>
  <si>
    <t>Nhà văn hóa bản Nậm Pang, xã Nậm Khăn</t>
  </si>
  <si>
    <t>Cầu Nậm Pang, xã Nậm Khăn</t>
  </si>
  <si>
    <t>Trạm gác Lòng hồ, xã Nậm Khăn</t>
  </si>
  <si>
    <t>Nước sinh hoạt bản
huổi lụ 2, Nậm Nhừ 3 xã Nậm Nhừ</t>
  </si>
  <si>
    <t>Thủy lợi háng khăn say xã Phìn Hồ</t>
  </si>
  <si>
    <t>Đường nội đồng bản Nà Ín 1, 2, Nà Sự 1,2, Bản Cấu, Nà Cang xã Chà Nưa</t>
  </si>
  <si>
    <t>Đường bê tông nội bản Nậm Ngà 1 xã Nậm Chua</t>
  </si>
  <si>
    <t>Nâng cấp, sửa chữa Thủy lợi Bản phiêng nghúa xã Nậm Chua</t>
  </si>
  <si>
    <t>Cầu bản Nậm Chẩn (nhóm 2) xã Na Cô Sa</t>
  </si>
  <si>
    <t>Chợ trung tâm xã Na Cô Sa</t>
  </si>
  <si>
    <t>Thủy lợi Huổi Thủng 1 xã Na Cô Sa</t>
  </si>
  <si>
    <t>Thủy lợi Na Cô Sa 1 xã Na Cô Sa</t>
  </si>
  <si>
    <t>Nước sinh hoạt bản Huổi Thủng 3 nhóm 1 xã Na Cô Sa</t>
  </si>
  <si>
    <t>Xây dựng nghĩa trang xã Na Cô Sa</t>
  </si>
  <si>
    <t>Đầu tư khu xử lý chất thải rắn tập trung   xã Na Cô Sa</t>
  </si>
  <si>
    <t>I.7</t>
  </si>
  <si>
    <t>Nhà văn hóa các bản Hô Mức, Nậm Nèn 1, Nậm Nèn 2, Nậm Cút, Phiêng Đất A, Háng Trở, Cứu Táng, Hô Cút xã Nậm Nèn</t>
  </si>
  <si>
    <t>Nhà văn hóa các bản Lùng Thàng 1, Lùng Thàng 2, Lùng Tạo, Huổi Mí 2, Huổi Pấng, xã Huổi Mí</t>
  </si>
  <si>
    <t>Nâng cấp, sửa chữa NSH bản Phua Di Tổng, xã Hừa Ngài</t>
  </si>
  <si>
    <t>Nhà văn hóa các bản Phi 2, Dế Da, Sá Tổng, Háng Lìa, xã Sá Tổng</t>
  </si>
  <si>
    <t>Đường trục bản Háng Lìa; Đường ngõ, xóm bản Chiêu Ly,  xã Sa Lông</t>
  </si>
  <si>
    <t>Đường ngõ, xóm các bản Huổi Hạ, Huổi Xưa, xã Na Sang</t>
  </si>
  <si>
    <t>Nâng cấp đường từ bản Huổi Lóng - Huổi Nhả</t>
  </si>
  <si>
    <t>Sửa chữa, nâng cấp công trình nước sinh hoạt các bản Huổi Ho, Huổi Meo, Huổi Nhả, Pú Chả, Huổi Vang, xã Mường Mươn</t>
  </si>
  <si>
    <t>Sân vận động xã Mường Tùng; Nhà văn hóa các bản;  Nậm He, Mường Tùng, Huổi Chá xã Mường Tùng</t>
  </si>
  <si>
    <t>Nhà văn hóa các bản Hô Chim 1, Huổi Sang, Huổi Quang 1, Nậm Chim, Ma Thì Hồ 1, xã Ma Thì Hồ</t>
  </si>
  <si>
    <t>Nhà Văn hóa - Thể thao, Sân vận động, xã Pa Ham</t>
  </si>
  <si>
    <t>Đường ngõ, xóm bản Huổi Toóng 1, xã Huổi Lèng</t>
  </si>
  <si>
    <t>Sửa chữa, nâng cấp NSH bản Hô Cút, xã Nậm Nèn</t>
  </si>
  <si>
    <t>Kiên cố hóa các tuyến kênh khu Na Lạnh, bản Nậm Nèn I + II; tuyến kênh khu ruộng Huổi Bẻ bản Nậm Nèn I, tuyến kênh thủy lợi bản Nậm Cút; tuyến kênh thủy lợi bản Phiêng Đất B, xã Nậm Nèn</t>
  </si>
  <si>
    <t>Đường ngõ, xóm bản Huổi Xuân, xã Huổi Mí</t>
  </si>
  <si>
    <t>Nâng cấp đường giao thông bản Lùng Thàng 1 + 2, xã Huổi Mí</t>
  </si>
  <si>
    <t>Nhà văn hóa các bản Hát Tre B, Phi Công, Há Là Chủ A, Há Là Chủ B, Phu Di Tổng, Hừa Ngài, San Súi, San Sả Hồ, xã Hừa Ngài</t>
  </si>
  <si>
    <t>Đường từ QL6 - nhóm Ca Xo, bản Phi 2; Đường ngõ, xóm bản Dế Da, xã Sá Tổng</t>
  </si>
  <si>
    <t>Nước sinh hoạt bản Háng Lìa; Nước sinh hoạt cụm Háng Dù, bản Sá Tổng, xã Sá Tổng</t>
  </si>
  <si>
    <t>Nhà thi đấu thể thao và các công trình phụ trợ; Nhà văn hóa bản Cổng Trời; Chợ xã Sa Lông (bản Cổng Trời),  xã Sa Lông</t>
  </si>
  <si>
    <t>Nước sinh hoạt cụm 2 Huổi Xưa; Nước sinh hoạt Huổi Hạ, xã Na Sang</t>
  </si>
  <si>
    <t>Sân vận động; Nhà thi đấu thể thao và các công trình phụ trợ, xã Na Sang</t>
  </si>
  <si>
    <t>Nhà văn hóa bản Na Sang, Na Pheo, Cò Đứa, Hin 1, Hin 2, xã Na Sang</t>
  </si>
  <si>
    <t>Kiên cố hóa Thủy lợi bản Hin 1, xã Na Sang</t>
  </si>
  <si>
    <t>Đường ngõ, xóm các bản Mường Mươn II, Huổi Vang, Pú Múa, Huổi Kết Tinh, Huổi Ho, Huổi Meo,  Huổi Nhả, Pú Chả, xã Mường Mươn</t>
  </si>
  <si>
    <t>(26)</t>
  </si>
  <si>
    <t>Sân vận động xã; Nhà văn hóa bản các bản Mường Mươn I, Púng Giắt I, Huổi Meo, Huổi Kết Tinh, xã Mường Mươn</t>
  </si>
  <si>
    <t>(27)</t>
  </si>
  <si>
    <t>Đường giao thông QL 12 - bản Pú Chả</t>
  </si>
  <si>
    <t>(28)</t>
  </si>
  <si>
    <t>Chợ trung tâm xã Mường Mươn</t>
  </si>
  <si>
    <t>(29)</t>
  </si>
  <si>
    <t>Nhà văn hóa các bản Nậm Piền, Đán Đanh, Púng Trạng, Nậm Cang 1, Nậm Cang 2, xã Mường Tùng</t>
  </si>
  <si>
    <t>(30)</t>
  </si>
  <si>
    <t>Sửa chữa, nâng cấp công trình nước sinh hoạt các bản: Bản Mới, Pom Cại, Phiêng Ban, Đán Đanh, Nậm Cang 2, xã Mường Tùng</t>
  </si>
  <si>
    <t>(31)</t>
  </si>
  <si>
    <t>Nước sinh hoạt các bản: Huổi Quang 1, Huổi Sang, xã Ma Thì Hồ; Sửa chữa, nâng cấp nước sinh hoạt bản Làng Dung, xã Ma Thì Hồ</t>
  </si>
  <si>
    <t>(32)</t>
  </si>
  <si>
    <t>Thủy lợi bãi ruộng Km23 QL4H, bản Hô Chim 1; Thủy lợi bãi ruộng suối Tống Sống, bản Làng Dung, xã Ma Thì Hồ</t>
  </si>
  <si>
    <t>(33)</t>
  </si>
  <si>
    <t>(34)</t>
  </si>
  <si>
    <t>Đường ngõ xóm các bản: Huổi quang 1, Huổi quang 2, Ma Thì Hồ 1, Huổi sang, Huổi Y, xã Ma Thì Hồ</t>
  </si>
  <si>
    <t>(35)</t>
  </si>
  <si>
    <t>Nhà Văn hóa các bản Huổi Bon 1, Huổi Bon 2, Phong Châu, Huổi Đáp, Huổi Cang, xã Pa Ham</t>
  </si>
  <si>
    <t>(36)</t>
  </si>
  <si>
    <t>Đường ngõ, xóm bản Huổi Bon 2, xã Pa Ham; Đường trục đi điểm trường Mầm non bản Huổi Bon 1, điểm trường Mầm non bản Pa Ham 2, điểm bản Pa Ham 1, trường Mầm non Mường Anh, trạm Y tế xã Pa Ham</t>
  </si>
  <si>
    <t>(37)</t>
  </si>
  <si>
    <t>(38)</t>
  </si>
  <si>
    <t>Sân vận động, Nhà Văn hóa - Thể thao xã Huổi Lèng; Nhà Văn hóa các bản Huổi Toóng 2, Ca Dính Nhè, xã Huổi Lèng</t>
  </si>
  <si>
    <t>I.8</t>
  </si>
  <si>
    <t>Xã Sín Thầu</t>
  </si>
  <si>
    <t>Đường bê tông tuyến A Pa Chải – Tà Ko Ky xã Sín Thầu</t>
  </si>
  <si>
    <t>Cấp điện sinh hoạt bản Tả Sú Lình, xã Sín Thầu</t>
  </si>
  <si>
    <t>Trường Mầm non Sín Thầu</t>
  </si>
  <si>
    <t>Trường PTDTBT Tiểu học Sín Thầu</t>
  </si>
  <si>
    <t>Bãi rác thải tập trung xã Sín Thầu</t>
  </si>
  <si>
    <t>Xã Sen Thượng</t>
  </si>
  <si>
    <t>Kè bảo vệ dân cư bản Pa Ma xã Sen Thượng</t>
  </si>
  <si>
    <t>Trường THCS Sen Thượng</t>
  </si>
  <si>
    <t xml:space="preserve"> Nhà văn hóa, sân thể thao (02 bản) bản Tả Ló San và bản Lò San Chái xã Sen Thượng</t>
  </si>
  <si>
    <t>Bãi rác thải tập trung xã Sen Thượng</t>
  </si>
  <si>
    <t>Xã Leng Su Sìn</t>
  </si>
  <si>
    <t>Mở mới đường bê tông ngõ xóm bản Phứ Ma xã Leng Su Sìn</t>
  </si>
  <si>
    <t>Mở mới đường bê tông ngõ xóm bản Cà Là Pá xã Leng Su Sìn</t>
  </si>
  <si>
    <t xml:space="preserve">Nhà văn hóa, sân thể thao (05 bản) bản Á Di, bản Cà Là Pá, bản Cà Là Pá 1, bản Suối Voi và bản Gia Chứ xã Leng Su Sìn </t>
  </si>
  <si>
    <t>Bãi rác thải tập trung xã Leng Su Sìn</t>
  </si>
  <si>
    <t>Xã Chung Chải</t>
  </si>
  <si>
    <t>Đường bê tông nội bản Nậm Vì xã Chung Chải</t>
  </si>
  <si>
    <t>Nước sinh hoạt bản Xi Ma 2 xã Chung Chải</t>
  </si>
  <si>
    <t>Cấp điện sinh hoạt bản Pá Lùng, xã Chung Chải</t>
  </si>
  <si>
    <t>Nhà văn hóa, sân thể thao (06 bản) bản Húi To, bản Hua Sin, bản Pá Lùng, bản Húi To 1, bản Húi To 2 và bản Xi Ma 2 xã Chung Chải</t>
  </si>
  <si>
    <t>Bãi rác thải tập trung xã Chung Chải</t>
  </si>
  <si>
    <t>Xây mới chợ xã Chung Chải xã Chung Chải</t>
  </si>
  <si>
    <t>Xã Mường Nhé</t>
  </si>
  <si>
    <t>Đường bê tông từ QL 4H - bản Nậm Là 2 xã Mường Nhé</t>
  </si>
  <si>
    <t>Đường bê tông từ QL 4H - bản Huổi Ban xã Mường Nhé</t>
  </si>
  <si>
    <t>Đường bê tông trục bản Nậm San 1 xã Mường Nhé</t>
  </si>
  <si>
    <t>Đường bê tông nội bản Co Lót xã Mường Nhé</t>
  </si>
  <si>
    <t>Đường bê tông nội bản Co Lót 1 xã Mường Nhé</t>
  </si>
  <si>
    <t>Đường bê tông nội bản Tân Phong xã Mường Nhé</t>
  </si>
  <si>
    <t>Đường bê tông nội bản Nậm Là 2 xã Mường Nhé</t>
  </si>
  <si>
    <t>Nước sinh hoạt bản Mường Nhé 1 xã Mường Nhé</t>
  </si>
  <si>
    <t>Sửa chưa, cải tạo, nâng cấp Trụ sở trung tâm văn hóa - truyền thanh - truyền huyện Mường Nhé</t>
  </si>
  <si>
    <t>Nhà văn hóa, sân thể thao (02 bản) bản Mường Nhé Mới và bản Nà Pán xã Mường Nhé</t>
  </si>
  <si>
    <t>Nhà văn hóa, sân thể thao (08 bản) bản Mường Nhé 2, bản Nậm Pố 1, bản Nậm Pố 2, bản Nậm Pố 3, bản Nậm Pố 4, bản Huổi Cọ, bản Nậm Là 2 và bản Tân Phong xã Mường Nhé</t>
  </si>
  <si>
    <t>Xã Nậm Vì</t>
  </si>
  <si>
    <t>31</t>
  </si>
  <si>
    <t>Cứng hóa đường giao thông nội bản Nậm Vì xã Nậm Vì</t>
  </si>
  <si>
    <t>32</t>
  </si>
  <si>
    <t>Cứng hóa đường giao thông nội bản Vang Hồ xã Nậm Vì</t>
  </si>
  <si>
    <t>33</t>
  </si>
  <si>
    <t>Nâng cấp sửa chữa nước sinh hoạt bản Huổi Lúm  xã Nậm Vì</t>
  </si>
  <si>
    <t>34</t>
  </si>
  <si>
    <t>Nâng cấp sửa chữa nước sinh hoạt bản Nậm Vì  xã Nậm Vì</t>
  </si>
  <si>
    <t>35</t>
  </si>
  <si>
    <t>Nhà văn hóa, sân thể thao (02 bản) bản Huổi Cấu và bản Cây Sổ  xã Nậm Vì</t>
  </si>
  <si>
    <t>Xã Mường Toong</t>
  </si>
  <si>
    <t>36</t>
  </si>
  <si>
    <t>Đường bê tông nội bản Mường Toong 7 xã Mường Toong</t>
  </si>
  <si>
    <t>37</t>
  </si>
  <si>
    <t>Nước sinh hoạt bản Nậm Hạ xã Mường Toong</t>
  </si>
  <si>
    <t>38</t>
  </si>
  <si>
    <t>Nâng cấp nước sinh hoạt bản Nậm Pan xã Mường Toong</t>
  </si>
  <si>
    <t>39</t>
  </si>
  <si>
    <t xml:space="preserve">Nhà văn hóa, sân thể thao (10 bản) bản Nậm Xả, bản Yên, bản Huổi Pinh, bản Ngà Ba,  bản Huổi Đanh, bản Nậm Hạ, bản Nậm Pan, bản Mường Toong 6, bản Mường Toong 7 và bản Đoàn Kết xã Mường Toong </t>
  </si>
  <si>
    <t>Xã Huổi Lếch</t>
  </si>
  <si>
    <t>40</t>
  </si>
  <si>
    <t>Nhà văn hóa, sân thể thao (03 bản) bản bản Cây Sặt, bản Nậm Hính 1 và bản Nậm Hính 2 xã Huổi Lếch</t>
  </si>
  <si>
    <t>Trường Tiểu học Huổi Lếch</t>
  </si>
  <si>
    <t>42</t>
  </si>
  <si>
    <t>Nâng cấp nước sinh hoạt bản Cây Sặt xã Huổi Lếch</t>
  </si>
  <si>
    <t>Xã Pá Mỳ</t>
  </si>
  <si>
    <t>43</t>
  </si>
  <si>
    <t>Nâng cấp nước sinh hoạt bản Huổi Pết xã Pá Mỳ</t>
  </si>
  <si>
    <t>Cấp điện sinh hoạt cho các bản: bản Huổi Lụ 1,bản Huổi Lụ 2, bản Huổi Lụ 3 và bản Tàng Phon, xã Pá Mỳ</t>
  </si>
  <si>
    <t>Trường Tiểu học Pá Mỳ</t>
  </si>
  <si>
    <t>46</t>
  </si>
  <si>
    <t>Nhà văn hóa, sân thể thao (06 bản) bản Huổi Lích 1, bản Huổi Lích 2, bản Tàng Phon, bản Huổi Lụ 1, bản Huổi Lụ 2 và bản Huổi Lụ 3 xã Pá Mỳ</t>
  </si>
  <si>
    <t>Xã Nậm Kè</t>
  </si>
  <si>
    <t>47</t>
  </si>
  <si>
    <t>Nâng cấp nước sinh hoạt bản Nậm Kè xã Nậm Kè</t>
  </si>
  <si>
    <t>48</t>
  </si>
  <si>
    <t>Thủy lợi bản Nậm Kè 1 xã Nậm Kè</t>
  </si>
  <si>
    <t>49</t>
  </si>
  <si>
    <t>Nhà văn hóa, sân thể thao (09 bản) bản Chuyên Gia 2, bản Nậm Kè, bản Huổi Hẹt, bản Huổi Thanh 1, bản Huổi Thanh 2, bản Chuyên Gia 3, bản Huổi Khon 1, bản Huổi Khon 2 và bản Chuyên Gia 1 xã Nậm Kè</t>
  </si>
  <si>
    <t>50</t>
  </si>
  <si>
    <t xml:space="preserve">Bãi rác thải tập trung xã Nậm Kè </t>
  </si>
  <si>
    <t>Xã Quảng Lâm</t>
  </si>
  <si>
    <t>51</t>
  </si>
  <si>
    <t>Đường bê tông nội bản Chà Nọi 2 xã Quảng Lâm</t>
  </si>
  <si>
    <t>52</t>
  </si>
  <si>
    <t>Đường bê tông nội bản Huổi Sái Lương xã Quảng Lâm</t>
  </si>
  <si>
    <t>53</t>
  </si>
  <si>
    <t>Đường bê tông nội bản Tàng Phon xã Quảng Lâm</t>
  </si>
  <si>
    <t>54</t>
  </si>
  <si>
    <t>Cứng hóa đường giao thông nội bản Huổi Súc xã Quảng Lâm</t>
  </si>
  <si>
    <t>55</t>
  </si>
  <si>
    <t>Cứng hóa đường giao thông nội bản Trạm Púng xã Quảng Lâm</t>
  </si>
  <si>
    <t>56</t>
  </si>
  <si>
    <t>Nâng cấp nước sinh hoạt bản Trạm Púng xã Quảng Lâm</t>
  </si>
  <si>
    <t>57</t>
  </si>
  <si>
    <t>Cấp điện sinh hoạt bản Chà Nọi 2, xã Quảng Lâm</t>
  </si>
  <si>
    <t>58</t>
  </si>
  <si>
    <t>Nhà văn hóa xã Quảng Lâm</t>
  </si>
  <si>
    <t>59</t>
  </si>
  <si>
    <t>Nhà văn hóa, sân thể thao (04 bản ) bản Huổi Lắp, bản Tàng Phon, bản Chà Nọi 1 và bản Chà Nọi 2 xã Quảng Lâm</t>
  </si>
  <si>
    <t>I.9</t>
  </si>
  <si>
    <t>Công trình: Đường giao thông nội bản Tạo Sen xã Lay Nưa</t>
  </si>
  <si>
    <t>Công trình: Nâng cấp, sử chữa nhà sinh hoạt cộng đồng bản Tạo Sen xã Lay Nưa</t>
  </si>
  <si>
    <t>Công trình: Đường giao thông nội đồng bản Ho Luông 2 xã Lay Nưa</t>
  </si>
  <si>
    <t>Công trình: Nhà sinh hoạt cộng đồng bản Hổi Luân xã Lay Nưa</t>
  </si>
  <si>
    <t>Đường giao thông nội bản Ló, bản Lé xã Lay Nưa</t>
  </si>
  <si>
    <t>I.10</t>
  </si>
  <si>
    <t>XÃ THANH MINH</t>
  </si>
  <si>
    <t>Đường vào khu sản xuất cụm Lọng Hỏm, xã Thanh Minh</t>
  </si>
  <si>
    <t>Đường bê tông nội đồng tổ dân phố 2 đi bản Tân Quang, nội đồng bản Huổi Lơi, xã Thanh Minh</t>
  </si>
  <si>
    <t>XÃ NÀ NHẠN</t>
  </si>
  <si>
    <t>Nối Đường Bê tông Nà Ngám 2 - Huổi Hộc xã Nà Nhạn</t>
  </si>
  <si>
    <t>XÃ PÁ KHOANG</t>
  </si>
  <si>
    <t>Nhà thi đấu đa năng và sân vận động xã Pá Khoang</t>
  </si>
  <si>
    <t>Kiên cố hóa kênh mương từ cầu máng ra ruộng Mặc Muông, xã Pá Khoang</t>
  </si>
  <si>
    <t>Xây dựng kênh mương Na Cổng, xã Pá Khoang</t>
  </si>
  <si>
    <t>Kiên cố hóa kênh mương Nặm Luông, xã Pá Khoang</t>
  </si>
  <si>
    <t>XÃ MƯỜNG PHĂNG</t>
  </si>
  <si>
    <t>Thủy lợi phai Ông Di (Phai + Kênh) xã Mường Phăng</t>
  </si>
  <si>
    <t>Nối tiếp kênh thủy lợi Nậm Liếng bản Che Căn xã Mường Phăng</t>
  </si>
  <si>
    <t>Đường nội thôn bản Yên 2 xã Mường Phăng</t>
  </si>
  <si>
    <t xml:space="preserve">B </t>
  </si>
  <si>
    <t>Đường bê tông nội đồng khu pha I bản Kê Nênh, khu sản xuất bản Nà Nghè, xã Thanh Minh</t>
  </si>
  <si>
    <t>Đường bê tông đến khu sản xuất Tà EO và cụm dân cư số 4 bản Thanh Minh, xã Thanh Minh</t>
  </si>
  <si>
    <t>Đường Bê tông nội bản Huổi Hẹ, xã Nà Nhạn</t>
  </si>
  <si>
    <t>Đường giao thông nội đồng Nà Ngám 1,2 xã Nà Nhạn</t>
  </si>
  <si>
    <t>Đập đầu mối phai Nà Nhạn 1,2  xã Nà Nhạn</t>
  </si>
  <si>
    <t>Kiên cố hóa mương nội đồng Nà Nhạn 1,2 xã Nà Nhạn</t>
  </si>
  <si>
    <t>Đường Bê tông Nà Nọi - Huổi Chổn xã Nà Nhạn</t>
  </si>
  <si>
    <t>Đường Bê tông nội bản Nà Pen xã Nà Nhạn</t>
  </si>
  <si>
    <t>Đập đầu mối Phai Na Khản cang Nà Nọi xã Nà Nhạn</t>
  </si>
  <si>
    <t>Đập đầu mối Phai  Nà Nọi xã Nà Nhạn</t>
  </si>
  <si>
    <t xml:space="preserve"> XÃ MƯỜNG PHĂNG</t>
  </si>
  <si>
    <t>Nối tiếp kênh thủy lợi bản Phăng (Kênh EU) xã Mường Phăng</t>
  </si>
  <si>
    <t>Đường liên  bản Co Luống - Khẩu Cắm xã Mường Phăng</t>
  </si>
  <si>
    <t>Đường nội đồng Che Căn - Bản Phăng 1 xã Mường Phăng</t>
  </si>
  <si>
    <t>Chương trình mục tiêu quốc gia giảm nghèo bền vững (CT 135)</t>
  </si>
  <si>
    <t>UBND Thị trấn</t>
  </si>
  <si>
    <t xml:space="preserve">Bê tông hóa đường giao thông nội thôn Huổi Lếch, thị trấn Tủa Chùa </t>
  </si>
  <si>
    <t xml:space="preserve">Nước sinh hoạt thôn Huổi Lếch, thị trấn Tủa Chùa </t>
  </si>
  <si>
    <t>Nhà văn hóa thôn Đông Phi, thị trấn Tủa Chùa</t>
  </si>
  <si>
    <t xml:space="preserve">Nước sinh hoạt thôn Đông Phi, thị trấn Tủa Chùa </t>
  </si>
  <si>
    <t>Nâng cấp đường giao thông từ thôn Kể cải đến nhà ông Vừ gàng Dinh thôn Từ ngài 2 dài 3 Km, xã Mường Báng</t>
  </si>
  <si>
    <t>Nhà văn hóa thôn Háng Trở, xã Mường Báng</t>
  </si>
  <si>
    <t>Nhà văn hóa thôn Háng Tơ Mang, xã Mường Báng</t>
  </si>
  <si>
    <t>Nâng cấp Sửa Chữa đường nước sinh hoạt đội 10, xã Mường Báng</t>
  </si>
  <si>
    <t xml:space="preserve">Nhà văn hóa thôn Từ Ngài 1, xã Mường Báng </t>
  </si>
  <si>
    <t>Đường giao thông nội thôn Sín Sủ 2, xã Xá Nhè</t>
  </si>
  <si>
    <t>Đường giao thông nội thôn Bản Hẹ 1, xã Xá Nhè</t>
  </si>
  <si>
    <t>Đường giao thông ra khu sản xuất thôn Trung Dù, xã Xá Nhè</t>
  </si>
  <si>
    <t>Đường giao thông vào khu sản xuất thôn Tỉnh B, xã Xá Nhè</t>
  </si>
  <si>
    <t>Đường giao thông nội thôn Pàng Dề A2, xã Xá Nhè</t>
  </si>
  <si>
    <t>Đường giao thông nội thôn Tỉnh B, xã Xá Nhè</t>
  </si>
  <si>
    <t xml:space="preserve">Đường giao thông nội thôn Pá Ỏ (nhánh bản Mông), xã Mường Đun </t>
  </si>
  <si>
    <t xml:space="preserve">Nhà văn hóa thôn Bản Đun, xã Mường Đun </t>
  </si>
  <si>
    <t>Nhà Văn hóa thôn Nà Xa, xã Mường Đun</t>
  </si>
  <si>
    <t>Nhà văn hóa thôn Đun Nưa, xã Mường Đun</t>
  </si>
  <si>
    <t>Đường giao thông đi ra khu sản xuất thôn Đề Tâu, xã Mường Đun</t>
  </si>
  <si>
    <t>Đường giao thông nội đồng thôn Phi Giàng 1, xã Tủa Thàng</t>
  </si>
  <si>
    <t>Đường giao thông nội thôn Tà Huổi Tráng 1, xã Tủa Thàng</t>
  </si>
  <si>
    <t>Thủy lợi Tà Huổi Tráng 1 đến cánh đồng thôn Tà Huổi Tráng 2, xã Tủa Thàng</t>
  </si>
  <si>
    <t>Công trình nước sinh hoạt thôn Làng Vùa 1, xã Tủa Thàng</t>
  </si>
  <si>
    <t xml:space="preserve">Đường giao thông liên thôn từ ngã 3 Pê Răng Ky đi Căn Hồ, xã Huổi Só </t>
  </si>
  <si>
    <t>Nâng cấp đường trục thôn Háng Pàng, xã Huổi Só</t>
  </si>
  <si>
    <t>Bê tông hóa đường giao thông nội thôn Hồng Ngài, xã Huổi Só</t>
  </si>
  <si>
    <t>Đường giao thông nội thôn Tu Cha, xã Huổi Só</t>
  </si>
  <si>
    <t>Nối tiếp tuyến đường giao thông từ Dê Dàng 1 đi thôn 2, xã Sính Phình</t>
  </si>
  <si>
    <t>Đường giao thông từ thôn Háng Đề Dê 2 đi trạm y tế xã Sính Phình</t>
  </si>
  <si>
    <t>Đường giao thông từ Đở Áng Đàng đi thôn Phiêng Páng, xã Sính Phình</t>
  </si>
  <si>
    <t>Đường giao thông nội thôn từ ông Thào A Lử đến nhà ông Giàng A Hạng, xã Tả Phìn</t>
  </si>
  <si>
    <t>Sửa chữa nước sinh hoạt thôn Tào Cu Nhe, xã Tả Phìn</t>
  </si>
  <si>
    <t>Đường giao thông từ Tà Dung vào khu sản xuất Chớ Tính 3, xã Tả Phìn</t>
  </si>
  <si>
    <t>Bê tông đường giao thông từ Chờ Pó Là đến nhà ông Mùa A Vàng, xã Tả Phìn</t>
  </si>
  <si>
    <t xml:space="preserve">Đường giao thông nội thôn Trung Thu, xã Trung Thu </t>
  </si>
  <si>
    <t>Đường giao thông nội Thôn Đề Bâu đi đến trục đường chính Vàng Chua, xã Trung Thu</t>
  </si>
  <si>
    <t>Nhà Văn hóa thôn Đề Can Hồ, xã Trung Thu</t>
  </si>
  <si>
    <t>Đường giao thông đi ra khu sản xuất Há Chua Thò, xã Trung Thu</t>
  </si>
  <si>
    <t>Nhà Văn hóa thôn Trung Phàng Khổ, xã Trung Thu</t>
  </si>
  <si>
    <t>Trạm bơm nước, bể chữa nước tại Thôn 1 xã Lao Xả Phình</t>
  </si>
  <si>
    <t>Bê tông hóa tuyến đường giao thông từ cổng thôn văn hóa thôn 3 đến nhà ông Ly Sáu Thanh, xã Lao Xả Phình</t>
  </si>
  <si>
    <t>Nhà văn hóa thôn Lầu Câu Phình, xã Lao Xả Phình</t>
  </si>
  <si>
    <t>Đường giao thông từ Đợi Khó Sì đi Làng Sảng 2, xã Tả Sìn Thàng</t>
  </si>
  <si>
    <t>Đường giao thông từ Háng Sùa đi Tà Dê, xã Tả Sìn Thàng</t>
  </si>
  <si>
    <t>Đường giao thông từ Làng Sảng 1 đi Háng Dao Cang, xã Tả Sìn Thàng</t>
  </si>
  <si>
    <t>Đường giao thông từ Páo Tỉnh Làng 2 đi Làng Khang, xã Tả Sìn Thàng</t>
  </si>
  <si>
    <t>Đường giao thông trục thôn Séo Mí Chải 1, xã Sín Chải</t>
  </si>
  <si>
    <t>Đường giao thông trục thôn Sín Chải, xã Sín Chải</t>
  </si>
  <si>
    <t>Đường giao thông liên thôn từ thôn Mảng Chiềng đến thôn Chế Cu Nhe, xã Sín Chải</t>
  </si>
  <si>
    <t>Đường giao thông nội thôn Cáng Tỷ, xã Sín Chải</t>
  </si>
  <si>
    <t>Đường giao thông nội thôn Bản Hẹ 2, xã Xá Nhè</t>
  </si>
  <si>
    <t>Đường giao thông nội thôn Đề Tâu, xã Mường Đun</t>
  </si>
  <si>
    <t>Đường giao thông nội đồng thôn Đề Chu từ nhà ông ông Vàng A Chư đến nương Chang A Vừ, xã Tủa Thàng</t>
  </si>
  <si>
    <t>Công trình thủy lợi Khu Phình Phông, thôn Huổi Lóng, xã Huổi Só</t>
  </si>
  <si>
    <t>Đường giao thông từ Nhù Phông Chua đi thôn 3, thôn Đề Hái, xã Sính Phình</t>
  </si>
  <si>
    <t>Sửa chữa nước sinh hoạt thôn Củ Dỉ Sang, xã Tả Phìn</t>
  </si>
  <si>
    <t>Sân văn hóa truyền thống xã Trung Thu</t>
  </si>
  <si>
    <t>Nhà Văn hóa thôn Pô Ca Dao, xã Trung Thu</t>
  </si>
  <si>
    <t>Mở mới tuyến đường giao thông từ Thôn 1 đi xuống cánh đồng Háng Lồng Dê, xã Lao Xả Phình</t>
  </si>
  <si>
    <t>Đường giao thông từ Háng Sùa đi Páo Tỉnh Làng 1, xã Tả Sìn Thàng</t>
  </si>
  <si>
    <t>Nâng cấp đường giao thông bản Lọng Chuông - Ho Cớ xã Na Son</t>
  </si>
  <si>
    <t>Nâng cấp đường giao thông bản Pá Chuông - Lọng Chuông xã Na Son (Giai đoạn 2)</t>
  </si>
  <si>
    <t>Đường giao thông Bản Từ Xa B - Bản Trống Sư A xã Phì Nhừ</t>
  </si>
  <si>
    <t>Đường bê tông  bản Tìa Ghênh A- Tìa Ghênh B  xã Keo Lôm</t>
  </si>
  <si>
    <t>Nâng cấp đường giao thông Háng Pa - Háng Dụa (xã Mường Bám, huyện Thuận Châu)</t>
  </si>
  <si>
    <t>Đường bê tông vào khu Pà Lâu bản Xa Vua A xã Phình Giàng</t>
  </si>
  <si>
    <t>Cầu treo bản Tìa Mùng đi Huổi Va B xã Háng Lìa</t>
  </si>
  <si>
    <t>Nâng cấp đường Keo Lôm - Trung Sua xã Keo Lôm</t>
  </si>
  <si>
    <t>Nâng cấp đường giao thông bản Giói A xã Luân Giói đến bản  Háng Lìa A xã Háng Lìa</t>
  </si>
  <si>
    <t>Nâng cấp đường giao thông từ Na Ngua xã Luân Giói - Chiềng En (huyện Sông Mã)</t>
  </si>
  <si>
    <t>Đường bê tông ngã 3 háng Lìa đến bản Tào La (Giai đoạn 2)</t>
  </si>
  <si>
    <t>Nâng cấp đường giao thông Thẩm trẩu - Háng Sông Dưới</t>
  </si>
  <si>
    <t>Đường Bê tông  liên bản Kéo - Huổi Tấu</t>
  </si>
  <si>
    <t>Đường giao thông nội bản Púng Báng</t>
  </si>
  <si>
    <t>Cầu treo bản Huổi Hu - Pá Hịa xã Chiềng Sơ</t>
  </si>
  <si>
    <t>Đường bê tông bản Huổi Hoa A2 xã Keo Lôm</t>
  </si>
  <si>
    <t>Đường bê tông bản Huổi Múa B xã Keo Lôm</t>
  </si>
  <si>
    <t>Đường bê tông bản Tào Xa A,B xã Phì Nhừ</t>
  </si>
  <si>
    <t>Đường bê tông  bản Từ Xa B xã Phì Nhừ</t>
  </si>
  <si>
    <t>Đường Bê tông nội bản Nặm Mắn A xã Chiềng Sơ</t>
  </si>
  <si>
    <t>NSH bản Ho Cớ xã Na Son</t>
  </si>
  <si>
    <t>Nâng cấp NSH bản Suối Lư IV xã keo Lôm</t>
  </si>
  <si>
    <t>Nâng cấp  nước sinh hoạt khu tái định cư UBND xã Pu Nhi</t>
  </si>
  <si>
    <t>Nâng cấp NSH bản Huổi Va B xã Háng Lìa</t>
  </si>
  <si>
    <t>NSH bản Nà Nếnh B xã Pú Hồng</t>
  </si>
  <si>
    <t>Nâng cấp NSH  khu chế lừ bản Huổi Tao A xã Pu Nhi</t>
  </si>
  <si>
    <t>Thủy lợi bản Háng Sông Dưới xã Phì Nhừ</t>
  </si>
  <si>
    <t>Thủy lợi suối Háng Trợ khu sản xuất Háng Phàng Chử bản Tìa Ló A, B xã Nong U</t>
  </si>
  <si>
    <t>Thủy lợi Cồ Dề 2 bản Pu Nhi A, B  xã Pu Nhi</t>
  </si>
  <si>
    <t>Thủy lợi khu Tìa Sua bản Tà Té xã Nong U</t>
  </si>
  <si>
    <t>Thủy lợi bản Trống Sư A xã Phì Nhừ</t>
  </si>
  <si>
    <t>Kiên cố hóa kênh mương thủy lợi Nà Mặn bản Cang xã Chiềng Sơ</t>
  </si>
  <si>
    <t>Thủy lợi Huổi Hưa bản Pá Pao 2 xã Mường Luân</t>
  </si>
  <si>
    <t>Thủy lợi Nậm Ngám B  xã Pu Nhi</t>
  </si>
  <si>
    <t>Thủy lợi Na Trạ bản Giói B xã Luân Giói</t>
  </si>
  <si>
    <t>Thủy lợi suối Sam Na bản Nà Nếnh A xã Pú Hồng</t>
  </si>
  <si>
    <t>Thủy lợi Tin Tốc A xã Pú Hồng</t>
  </si>
  <si>
    <t>Thủy lợi suối thẳm chẩu bản Nà Muông xã Chiềng Sơ</t>
  </si>
  <si>
    <t>Nâng cấp thủy lợi bản Pú Nhi A,B xã Pu Nhi</t>
  </si>
  <si>
    <t>KCH kênh thủy lợi Huổi Xa 1 xã Keo Lôm</t>
  </si>
  <si>
    <t>II.3</t>
  </si>
  <si>
    <t>Thủy lợi Na Ỏ bản Lĩnh, thủy lợi Na Lâu bản Lĩnh xã Mường Pồn</t>
  </si>
  <si>
    <t>Đường bờ vùng bản Yên , Bản Na Lao, đường nội đồng đoạn từ trường Mầm non Sam Mứn đến ruộng đội 6 Pom Lót xã Sam Mứn</t>
  </si>
  <si>
    <t>Xây dựng sân vận động, nhà thi đấu đa năng trung tâm xã Phu Luông</t>
  </si>
  <si>
    <t>Thủy lợi Tía Chà Nềnh, Thủy lợi Huổi Pha Cư, Thủy lợi Huổi Kho Gia  bản Sơn Tống, Thủy lợi Huổi Trá Giàng, bản Gia Phú B, xã Na Tông</t>
  </si>
  <si>
    <t>Xây dựng 04 nhà văn hóa bản Huổi Moi, Xa Cuông, Búng Bon, Pa Xa Xá (Nhà sàn 04 gian/1 nhà) xã Pa Thơm</t>
  </si>
  <si>
    <t>Nhà văn hóa sinh hoạt cộng đồng bản Nậm Hẹ 2, bản Nậm Hẹ 1, bản Sái Lương, bản Pá Hẹ, bản Công Binh xã Hẹ Muông</t>
  </si>
  <si>
    <t>Đường nội thôn bản Hồi Hương + Khon Kén. Đường nội thôn bản trung tâm xã Mường Nhà</t>
  </si>
  <si>
    <t xml:space="preserve">Nâng cấp sửa chữa công trình nước sạch bản Huổu Không, bản Co Đứa, xã Mường Lói </t>
  </si>
  <si>
    <t>Kiên cố hóa kênh nhánh Co Phen; nhánh từ QL 12 đến ruộng nhà ông Thân; nhánh từ nhà ông Nhói đến ruộng nhà ông Pản Đội 11 bản Hua Ná, kênh từ bản Hạ dến Pom Tọ Đội 20 bản Hạ, xã Thanh Nưa</t>
  </si>
  <si>
    <t>Đường bê tông nội bản Hua Thanh, bản Na Láy xã Na Ư</t>
  </si>
  <si>
    <t>Kênh mương cấp 3 từ nhà ông Mạnh đội 1 Sam Mứn đến giáp xã Noong Hẹt xã Sam Mứn</t>
  </si>
  <si>
    <t>Đường từ bản Hẹ 1 đến Bản Na Côm xã Hẹ Muông</t>
  </si>
  <si>
    <t>Đường giao thông nội bản Nà Ten, Nà Hý, Bản Tâu, bản Xá Nhù, bản Sáng xã Hua Thanh</t>
  </si>
  <si>
    <t>Nhà văn hóa xã, sân vận động trung tâm xã Thanh Nưa</t>
  </si>
  <si>
    <t>San nền, đầu tư cơ sở hạ tầng địa điểm mới bản Hổi Moi xã Pa Thơm</t>
  </si>
  <si>
    <t>Đường giao thông từ ngã 
3 Ten Núa-Tin Lán-Huổi Hua lên đầu bản Tin Lán (Nối tiếp tuyến Ten núa - Tin Lán) - (Đường 2,5 mét) xã Núa Ngam</t>
  </si>
  <si>
    <t>Nước sạch bản  Mường Pồn 1,2. bản Cò Cạy 1,2 xã Mường Pồn</t>
  </si>
  <si>
    <t>Đường từ Pá Bông đi bản Tin Lán, đường giao thông nội bản Tin Lán xã Núa Ngam</t>
  </si>
  <si>
    <t>Xây chợ trung tâm xã xã Phu Luông</t>
  </si>
  <si>
    <t>Đường giao thông từ bản Na Ố lên bản Huổi Chanh, xã Na Tông</t>
  </si>
  <si>
    <t>Thủy lợi Na Co Khô bản Na Phay, Thủy lợi Huổi Lếch xã Mường Nhà</t>
  </si>
  <si>
    <t xml:space="preserve">Cầu treo giữa bản Na Chén xã Mường Lói </t>
  </si>
  <si>
    <t>Nước sinh hoạt khu Hạ Thanh xã Thanh Nưa</t>
  </si>
  <si>
    <t>Nước sinh hoạt nhánh A bản Na Ư, xã Na Ư</t>
  </si>
  <si>
    <t>Kênh thủy Lợi bản Khăm Pọm, Thủy lợi bản Lọng Ngua xã Phu Luông</t>
  </si>
  <si>
    <t xml:space="preserve">Cầu BTCT, cầu tràn BTCT bản Huổi Không, bản Co Đứa, bản Huổi Chon xã Mường Lói </t>
  </si>
  <si>
    <t>Đường giao thông từ ngã 
3 Ten Núa-Tin Lán-Huổi Hua lên đầu bản Huổi Hua (Đường 2,5 mét) xã Núa Ngam</t>
  </si>
  <si>
    <t>Đường giao thông nội bản Huổi Hua xã Núa Ngam</t>
  </si>
  <si>
    <t>Nước sinh hoạt bản Pha Lay xã Mường Nhà</t>
  </si>
  <si>
    <t>Thủy lợi Huổi Không, Noong É xã Mường Lói</t>
  </si>
  <si>
    <t>II.4</t>
  </si>
  <si>
    <t>Đường Nậm Din - Phảng Củ, xã Phình Sáng</t>
  </si>
  <si>
    <t>Đường + ngầm từ Khong Nưa đi Phai Cộng</t>
  </si>
  <si>
    <t>Đường từ bản Hua Mức III đi bản Thẩm Táng</t>
  </si>
  <si>
    <t>Trường TH số 2 Quài Cang, xã Quài Cang</t>
  </si>
  <si>
    <t>Đường + Ngầm từ Co Đứa - Pom Khoang</t>
  </si>
  <si>
    <t>Đường bê tông bản Huổi Khạ - Pú Piến</t>
  </si>
  <si>
    <t>Thủy lợi Ná Món + Ta Cả, bản Nậm Cá</t>
  </si>
  <si>
    <t>Nâng cấp thủy lợi Phiêng Hin</t>
  </si>
  <si>
    <t>Kè chống xói lở khu Ná Luông (bản Nà Sáy 1+2+3)</t>
  </si>
  <si>
    <t>Hạng mục phụ trợ Trường THCS Rạng Đông</t>
  </si>
  <si>
    <t xml:space="preserve">Nước sinh hoạt trung tâm xã mới Pú Xi </t>
  </si>
  <si>
    <t>Trường THCS Quài Nưa</t>
  </si>
  <si>
    <t>II.5</t>
  </si>
  <si>
    <t>Đường nội bản Hồng Sọt</t>
  </si>
  <si>
    <t>Đường nội bản Hua Ná</t>
  </si>
  <si>
    <t>Đường nội bản Noong Háng</t>
  </si>
  <si>
    <t>Thủy lợi bản Hua Nặm</t>
  </si>
  <si>
    <t>Sửa chữa nước sinh hoạt bản Pú Cai</t>
  </si>
  <si>
    <t>Nhà Văn hóa bản Hón + bản Sáng</t>
  </si>
  <si>
    <t>Nhà Văn hóa Huổi Sứa + Huổi Sứa Cuông</t>
  </si>
  <si>
    <t>Đường vào nghĩa địa bản Bó Mạy</t>
  </si>
  <si>
    <t>Đường nội bản Cang kéo dài</t>
  </si>
  <si>
    <t xml:space="preserve">Nối dài kênh mương ná co Đụ bản bó mạy </t>
  </si>
  <si>
    <t>Nhà văn hóa Bản Na Luông</t>
  </si>
  <si>
    <t>Đường nội bản Co Có</t>
  </si>
  <si>
    <t>Thủy lợi Ná Nhả Sáy</t>
  </si>
  <si>
    <t>Nước sinh hoạt Huổi Châng</t>
  </si>
  <si>
    <t>Nước sinh hoạt Thổ Lộ</t>
  </si>
  <si>
    <t>Nhà văn hóa bản Co Có</t>
  </si>
  <si>
    <t>Nhà văn hóa bản Huổi Hỏm</t>
  </si>
  <si>
    <t>Nhà văn hóa bản Huổi Chỏn</t>
  </si>
  <si>
    <t>Đường nội bản Pọng (từ nhà ông Đưa đến nhà ông Buông)</t>
  </si>
  <si>
    <t xml:space="preserve">Thủy lợi co Củ </t>
  </si>
  <si>
    <t>Sửa chữa, nâng cấp nước sinh hoạt bản Xôm, xã Mường Đăng</t>
  </si>
  <si>
    <t>Nước sinh hoạt bản Huổi Tăng</t>
  </si>
  <si>
    <t>Nhà văn hóa bản Pọng</t>
  </si>
  <si>
    <t>Nhà văn hóa bản Nặm Pọng</t>
  </si>
  <si>
    <t xml:space="preserve"> Đường đi khu sản xuất bản Ten</t>
  </si>
  <si>
    <t>Đường nội bản Huổi Lướng</t>
  </si>
  <si>
    <t>Sửa chưa, nâng cấp thủy lợi bản Ten (Ná Chông)</t>
  </si>
  <si>
    <t>Sửa nâng cấp nước sinh hoạt bản Ít nọi</t>
  </si>
  <si>
    <t>Nhà văn hóa bản Ten + Lịch Cang</t>
  </si>
  <si>
    <t>Nhà văn hóa bản Lịch Tở</t>
  </si>
  <si>
    <t>Nhà văn hóa bản Ít nọi</t>
  </si>
  <si>
    <t>Đường nội bản Ngối</t>
  </si>
  <si>
    <t>Sửa chữa, nâng cấp đập đầu mối thủy lợi ná Cắm + ná Ngối</t>
  </si>
  <si>
    <t>Sửa chữa, nâng cấp công trình nước sinh hoạt Bản Nặm Cứm</t>
  </si>
  <si>
    <t>Nhà Văn hóa bản Ngối + Xuân Ban</t>
  </si>
  <si>
    <t>Nhà Văn hóa bản Co Hắm</t>
  </si>
  <si>
    <t>Đường nội bản Lấu Cang</t>
  </si>
  <si>
    <t>Đường nội bản Kéo Nánh</t>
  </si>
  <si>
    <t>Sửa chữa nâng cấp thủy lợi bản Hồng Sọt</t>
  </si>
  <si>
    <t xml:space="preserve">Sửa chữa nâng cấp nước sinh hoạt bản Kéo Nánh </t>
  </si>
  <si>
    <t xml:space="preserve">Sửa chữa nâng cấp nước sinh hoạt bản Pá Tong                                                     </t>
  </si>
  <si>
    <t>Nhà văn hóa Bản Chợ</t>
  </si>
  <si>
    <t>Nhà văn hóa Bản Xuân Tre 2</t>
  </si>
  <si>
    <t>Nhà Văn Hóa bản Hồng Sọt</t>
  </si>
  <si>
    <t>Đường liên bản Bản Xuân Lứa - Bản Co Sản</t>
  </si>
  <si>
    <t>Thủy lợi Ná Búa Tấu bản lạn A</t>
  </si>
  <si>
    <t>Sửa chữa nước sinh hoạt bản Huổi lỵ</t>
  </si>
  <si>
    <t>Nhà Văn Hóa Hua Ná A - Hua Ná B</t>
  </si>
  <si>
    <t>Nhà Văn Hóa bản Bon - Co Muông</t>
  </si>
  <si>
    <t>Nhà văn hóa Bản Huổi Lỵ</t>
  </si>
  <si>
    <t>Đường nội bản Pha Hún</t>
  </si>
  <si>
    <t>Đường nội bản Xuân Lứa</t>
  </si>
  <si>
    <t>Nối dài kênh mương thủy lợi bản Lao (Khu Cao)</t>
  </si>
  <si>
    <t>Sửa chữa, nâng cấp Nước sinh hoạt khu trung tâm xã</t>
  </si>
  <si>
    <t>Nhà văn hóa bản Khén + Xuân Lứa</t>
  </si>
  <si>
    <t>Nhà văn hóa bản Thẳm Tọ</t>
  </si>
  <si>
    <t>Nhà văn hóa bản Pí</t>
  </si>
  <si>
    <t>Dự án ngoài hạn mức</t>
  </si>
  <si>
    <t>Sửa chữa nước sinh hoạt bản Hua Nguống</t>
  </si>
  <si>
    <t>Nối dài đường nội bản Tin Tốc</t>
  </si>
  <si>
    <t>Nhà văn hóa Bản Củ</t>
  </si>
  <si>
    <t>Nhà văn hóa Bản Mới</t>
  </si>
  <si>
    <t>Đường liên bản Co Có - bản Pá Cha (Ten)</t>
  </si>
  <si>
    <t>Nối dài kênh thủy lợi Cha Cuông 1</t>
  </si>
  <si>
    <t>Sủa chữa và nâng cấp nước sạch Huổi Háo</t>
  </si>
  <si>
    <t>Đường từ bản Thái đi Huổi Tăng</t>
  </si>
  <si>
    <t>Nước sinh hoạt bản Co Pháy</t>
  </si>
  <si>
    <t>Nước sinh hoạt bản Pơ Mu</t>
  </si>
  <si>
    <t>Sửa nâng cấp nước sinh hoạt bản Ten Muông</t>
  </si>
  <si>
    <t>Dự án AN-QP</t>
  </si>
  <si>
    <t>Điểm Bưu điện văn hóa xã</t>
  </si>
  <si>
    <t>Đường đi khu sản xuất bản Nặm Cứm</t>
  </si>
  <si>
    <t>Thủy lợi Ná Co Sản bản Cáy</t>
  </si>
  <si>
    <t>Sửa chữa nâng cấp kênh mương Ná Tý+ Ná Huổi + Ná Tông  Nong Sẳng</t>
  </si>
  <si>
    <t>Bưu điện xã Ngối Cáy</t>
  </si>
  <si>
    <t xml:space="preserve">Sửa chữa nâng cấp nước sinh hoạt bản Pá Sáng                                                      </t>
  </si>
  <si>
    <t>Thủy  lơi Ná Nứa Xôm bản Co Muông</t>
  </si>
  <si>
    <t>Nước sinh hoạt bản Xuân Lứa (Khu Pom Đốn)</t>
  </si>
  <si>
    <t>Nước sinh hoạt bản Thẳm Tọ</t>
  </si>
  <si>
    <t>Dự án văn hóa xã hội</t>
  </si>
  <si>
    <t>Điểm bưu điện xã</t>
  </si>
  <si>
    <t>II.6</t>
  </si>
  <si>
    <t>Đường bê tông nội bản Hô Hài, xã Chà Cang</t>
  </si>
  <si>
    <t>Thủy lợi Phiêng Cang xã Chà Cang</t>
  </si>
  <si>
    <t>Cầu bản Huổi Tang, xã Nậm Tin</t>
  </si>
  <si>
    <t>Đường bê tông nội bản Huổi Tang, xã Nậm Tin</t>
  </si>
  <si>
    <t>Nước sinh hoạt bản Na Cô Sa 4 xã Na Cô Sa</t>
  </si>
  <si>
    <t>Nâng cấp, sửa chữa Nước sinh hoạt Huổi Thủng 2 xã Na Cô Sa</t>
  </si>
  <si>
    <t xml:space="preserve">Đường bê tông nội bản Sam Lang, xã Nà Hỳ </t>
  </si>
  <si>
    <t xml:space="preserve">Đường bê tông nội bộ bản Huổi Sang, xã Nà Hỳ </t>
  </si>
  <si>
    <t>Đường bê tông nội bộ bản Nậm Nhừ 2 (nhóm 2) xã Nà Khoa</t>
  </si>
  <si>
    <t>Đường bê tông nội bộ bản Nậm Nhừ Con  xã Nà Khoa</t>
  </si>
  <si>
    <t>Cầu vào khu sản xuất của bản Nậm Nhừ Con  xã Nà Khoa</t>
  </si>
  <si>
    <t>Nâng cấp đường bản Nậm Chua 5 đến bản Nậm Chua 1,3 xã Nậm Chua</t>
  </si>
  <si>
    <t>Cầu bản Nậm Chua 4 xã Nậm Chua</t>
  </si>
  <si>
    <t>Thủy lợi Bản Nậm Chua 2 xã Nậm Chua</t>
  </si>
  <si>
    <t>Cầu bản Nà Bủng 2 xã Nà Bủng</t>
  </si>
  <si>
    <t>Vàng Đán</t>
  </si>
  <si>
    <t>Nước sinh hoạt bản Vàng Đán nhóm 2  xã Vàng Đán</t>
  </si>
  <si>
    <t>Nước sinh hoạt bản Nộc Cốc 1  xã Vàng Đán</t>
  </si>
  <si>
    <t>Nhà văn hóa bản Nậm Nhừ 3, xã Nậm Nhừ</t>
  </si>
  <si>
    <t>Dự án khu xử lý rác thải khu
 trung tâm xã và cácđơn vị 
trên địa bàn xã Nậm Nhừ</t>
  </si>
  <si>
    <t>Chợ Trung tâm xã Phìn Hồ</t>
  </si>
  <si>
    <t>Đường bê tông nội bản Huổi Khương, xã Pa Tần</t>
  </si>
  <si>
    <t>Đường bê tông nội bản Nậm Thà Là, xẫ Pa Tần</t>
  </si>
  <si>
    <t>Nhà Văn Hóa bản Háng Dúng, Vân Hồ, Háng Dúng, Chiềng nưa 2, xã Si Pa Phìn</t>
  </si>
  <si>
    <t xml:space="preserve">Đường vào khu sản xuất Lả Khăn, xã Nậm Khăn </t>
  </si>
  <si>
    <t>Đường vào khu sản xuất vằng xôn 2, xã Nậm Khăn</t>
  </si>
  <si>
    <t>Xây dựng công trình xử lý rác thải xã Nậm Khăn</t>
  </si>
  <si>
    <t>Nâng cấp, sửa chữa Nước sinh hoạt bản Cấu nhóm 1, Bản Nà Ín 1,2 xã Chà Nưa</t>
  </si>
  <si>
    <t>Sân thể thao dốc yên ngựa xã Chà Tở</t>
  </si>
  <si>
    <t>Nâng cấp thủy lợi bản Nà Ẽn xã Chà Tở</t>
  </si>
  <si>
    <t>Đường bê tông nội bản Nậm Tin 1, xã Nậm Tin</t>
  </si>
  <si>
    <t>Cầu bản Nậm Tin 3, xã Nậm Tin</t>
  </si>
  <si>
    <t xml:space="preserve">Đường nội bộ bản Huổi Thủng 1,23 xã Na Cô Sa </t>
  </si>
  <si>
    <t>Nước sinh hoạt bản Na Cô Sa 3 xã Na Cô Sa</t>
  </si>
  <si>
    <t xml:space="preserve">Đường nội bộ bản Pắc A1,2, Na Cô Sa 2, Nậm Chẩn, Huổi Po xã Na Cô Sa </t>
  </si>
  <si>
    <t>Cầu bản Nậm Chua 5 xã Nậm Chua</t>
  </si>
  <si>
    <t>Cầu bản Na Cô Sa 2 xã Na Cô Sa</t>
  </si>
  <si>
    <t xml:space="preserve">Đường nội bộ bản Na Cô Sa 1, xã Na Cô Sa </t>
  </si>
  <si>
    <t>Khu xử lý rác thải khu trung tâm xã và các đơn vị trên địa bàn  xã Vàng Đán</t>
  </si>
  <si>
    <t>Đường bê tông liên bản Nà Hỳ 3 - Nà Hỳ 2 xã Nà Hỳ</t>
  </si>
  <si>
    <t>Chợ Trung tâm xã Nà Hỳ</t>
  </si>
  <si>
    <t>Đường trục xã đi qua sân vận động vào trụ sở khu liên cơ xã Nà Hỳ, huyện Nậm Pồ</t>
  </si>
  <si>
    <t>Đường bê tông nội bản Nậm Tắt xã Nà Bủng</t>
  </si>
  <si>
    <t>Chợ trung tâm  xã Chà Nưa</t>
  </si>
  <si>
    <t>Nước sinh hoạt bản Huổi Noỏng và NSH Trung tâm xã Nậm Khăn</t>
  </si>
  <si>
    <t>II.7</t>
  </si>
  <si>
    <t>Trường Mầm non Ma Thì Hồ</t>
  </si>
  <si>
    <t>Thủy lợi Chung Po Chậu, bản San Súi, xã Hừa Ngài</t>
  </si>
  <si>
    <t>Nâng cấp thủy lợi bản Pú Chả, xã Mường Mươn</t>
  </si>
  <si>
    <t>Thủy lợi bản Huổi Sáy, xã Mường Tùng</t>
  </si>
  <si>
    <t>Thủy lợi Nậm Lay, bản Huổi Toóng 1, xã Huổi Lèng</t>
  </si>
  <si>
    <t>Thủy lợi Sáng Pù Cớ bản Thèn Pả, xã Sa Lông</t>
  </si>
  <si>
    <t>Thủy lợi bản Háng Trở, xã Nậm Nèn</t>
  </si>
  <si>
    <t>Nước sinh hoạt bản Huổi Bon 1+2, xã Pa Ham</t>
  </si>
  <si>
    <t>Sửa chữa, nâng cấp NSH bản Pa Ham 2, Huổi Cang, xã Pa Ham</t>
  </si>
  <si>
    <t>Thủy lợi cụm 1, cụm 2, bản Huổi Lóng, xã Na Sang</t>
  </si>
  <si>
    <t xml:space="preserve">Nước sinh hoạt bản Hin 1 + NSH cụm Pu Ca bản Huổi Xuân, xã Na Sang </t>
  </si>
  <si>
    <t>Nước sinh hoạt bản Hô Chim 2, xã Ma Thì Hồ</t>
  </si>
  <si>
    <t>Nâng cấp đường giao thông QL 6 bản Xà Phình 2, xã Sá Tổng</t>
  </si>
  <si>
    <t>Thủy lợi nhóm Nậm Chua, bản Nậm Cang 2, xã Mường Tùng</t>
  </si>
  <si>
    <t>Nước sinh hoạt TT xã Huổi Lèng</t>
  </si>
  <si>
    <t>Nước sinh hoạt bản Huổi Mí 1, xã Huổi Mí</t>
  </si>
  <si>
    <t>Thủy lợi bản Hô Cút, xã Nậm Nèn</t>
  </si>
  <si>
    <t>II.8</t>
  </si>
  <si>
    <t>Kè bảo vệ dân cư bản Tả Ko Khừ xã Sín Thầu</t>
  </si>
  <si>
    <t>Nâng cấp sửa chữa nước sinh hoạt bản Sen thượng xã Sen Thượng</t>
  </si>
  <si>
    <t>Trường Mầm non Sen Thượng</t>
  </si>
  <si>
    <t>Trường Tiểu học Sen Thượng</t>
  </si>
  <si>
    <t>Trường Mầm non Leng Su Sìn</t>
  </si>
  <si>
    <t>Trường Tiểu học Leng Su Sìn</t>
  </si>
  <si>
    <t>Nước sinh hoạt bản Tiên Tiến xã Chung Chải</t>
  </si>
  <si>
    <t>Mở mới đường bê tông ngõ xóm bản Húi To 1 xã Chung Chải</t>
  </si>
  <si>
    <t>Sửa chữa thủy lợi Nậm Khum xã Chung Chải</t>
  </si>
  <si>
    <t>Nâng cấp sửa chữa nước sinh hoạt bản Nậm Khum xã Chung Chải</t>
  </si>
  <si>
    <t>Trường Mầm non Chung Chải</t>
  </si>
  <si>
    <t xml:space="preserve">Trường Tiểu học Chung Chải </t>
  </si>
  <si>
    <t>Kiên cố hóa kênh mương nội đồng bản Co Lót xã Mường Nhé</t>
  </si>
  <si>
    <t>Nước sinh hoạt bản Mường Nhé 2 xã Mường Nhé</t>
  </si>
  <si>
    <t>Đường bê tông tuyến chính bản Nậm Là xã Mường Nhé</t>
  </si>
  <si>
    <t>Trường Mầm non Nậm Vì</t>
  </si>
  <si>
    <t>Trường Tiểu học Nậm Vì</t>
  </si>
  <si>
    <t>Trường THCS Nậm Vì</t>
  </si>
  <si>
    <t>Đường bê tông nội bản Nậm Pan xã Mường Toong</t>
  </si>
  <si>
    <t>Đường bê tông nội bản Nậm Hạ xã Mường Toong</t>
  </si>
  <si>
    <t>Đường bê tông nội bản Nậm Xả xã Mường Toong</t>
  </si>
  <si>
    <t>Sửa chữa thủy lợi Mường Toong 1,2,3 xã Mường Toong</t>
  </si>
  <si>
    <t>Trường Mầm non Mường Toong</t>
  </si>
  <si>
    <t>Trường Mầm non Huổi Lếch</t>
  </si>
  <si>
    <t>Nước Sinh hoạt bản Huổi Lụ 3 xã Pá Mỳ</t>
  </si>
  <si>
    <t>Nước Sinh hoạt bản bản Tàng Phon xã Pá Mỳ</t>
  </si>
  <si>
    <t>Đường bê tông nội bản Huổi Lụ 2</t>
  </si>
  <si>
    <t>Đường bê tông nội bản Huổi Lụ 3</t>
  </si>
  <si>
    <t>Đường bê tông nội bản Pá Mỳ 2</t>
  </si>
  <si>
    <t>Sửa chữa thủy lợi Huổi Đít xã Nậm Kè</t>
  </si>
  <si>
    <t>Sửa chữa thủy lợi Huổi Thanh 1 xã Nậm Kè</t>
  </si>
  <si>
    <t>Kè chống sạt lở đất sản xuất bản Quảng Lâm xã Quảng Lâm</t>
  </si>
  <si>
    <t>Nâng cấp nước sinh hoạt bản Quảng Lâm xã Quảng Lâm</t>
  </si>
  <si>
    <t>Nhà văn hóa, sân thể thao bản Trạm Púng xã Quảng Lâm</t>
  </si>
  <si>
    <t>II.9</t>
  </si>
  <si>
    <t>Thành Phố Điện Biên Phủ</t>
  </si>
  <si>
    <t>Dự án bố trí vốn tăng 35% so với giai đoạn 2016-2020</t>
  </si>
  <si>
    <t>Đường điện bản Pá Trả xã Pá Khoang</t>
  </si>
  <si>
    <t>Đường đi cánh đồng Na Bon, xã Pá Khoang</t>
  </si>
  <si>
    <t>Kiên cố phai, kênh mương thủy lợi Na Đông, xã Pá Khoang</t>
  </si>
  <si>
    <t>XÃ NÀ TẤU</t>
  </si>
  <si>
    <t>Đường ngõ, bản Hua Rốm xã Nà Tấu</t>
  </si>
  <si>
    <t>Đường nội đồng bản Tà Cáng xã Nà Tấu</t>
  </si>
  <si>
    <t>Nước sinh hoạt bản Phiêng Ban xã Nà Tấu</t>
  </si>
  <si>
    <t>Đổ bê tông tuyến đường bản Pá Trả xã Pá Khoang</t>
  </si>
  <si>
    <t>Sửa chữa hệ thống nước sạch bản Co Cượm, xã Pá Khoang</t>
  </si>
  <si>
    <t>Sửa chữa và xây dựng mới hệ thống nước sinh hoạt bản Hả xã Pá Khoang</t>
  </si>
  <si>
    <t>Bê tông hóa kênh mương bản Pú Sung xã Pá Khoang</t>
  </si>
  <si>
    <t>Nước sinh hoạt bản Nà Láo xã Nà Tấu</t>
  </si>
  <si>
    <t>Nước sinh hoạt bản Xôm xã Nà Tấu</t>
  </si>
  <si>
    <t>Nước sinh hoạt bản Lán Yên xã Nà Tấu</t>
  </si>
  <si>
    <t>Đường nội đồng bản Nà Cái xã Nà Tấu</t>
  </si>
  <si>
    <t>Kiên cố hóa kênh mương bản Nà Tấu 3 xã Nà Tấu</t>
  </si>
  <si>
    <t>Xây dựng bể thu gom bể rác thải 16 bản xã Nà Tấu</t>
  </si>
  <si>
    <t>Đường GTNT bản Nà Láo xã Nà Tấu</t>
  </si>
  <si>
    <t>Đường GTNT bản Hua Luống ra đường QL 279B xã Nà Tấu</t>
  </si>
  <si>
    <t>Lũy kế vốn giải ngân từ khởi công đến hết năm 2020</t>
  </si>
  <si>
    <t>Nhu cầu đầu tư trung hạn giai đoạn 2021-2025</t>
  </si>
  <si>
    <t>Dự kiến kế hoạch trung hạn giai đoạn 2021-2025</t>
  </si>
  <si>
    <t>WB</t>
  </si>
  <si>
    <t>26,66 tr USD</t>
  </si>
  <si>
    <t>Chương trình JICA</t>
  </si>
  <si>
    <t>JICA</t>
  </si>
  <si>
    <t>Chương trình AFD</t>
  </si>
  <si>
    <t>AFD</t>
  </si>
  <si>
    <t>644/TTg-QHQT ngày 29/5/2020</t>
  </si>
  <si>
    <t>Chương trình ODA Hàn Quốc</t>
  </si>
  <si>
    <t>Hàn Quốc</t>
  </si>
  <si>
    <t>Dự án giáo dục do Ngân hàng Châu á tài trợ ADB</t>
  </si>
  <si>
    <t>Dự án Giáo dục THCS khu vực khó khăn nhất giai đoạn 3</t>
  </si>
  <si>
    <t>ADB</t>
  </si>
  <si>
    <t>Dự án phát triển giáo dục THPT giai đoạn 3</t>
  </si>
  <si>
    <t>Dự án Hỗ trợ kỹ thuật "Chương trình phát triển các đô thị loại II (Các đô thị xanh) do ADB tài trợ</t>
  </si>
  <si>
    <t>Dự án Hỗ trợ kỹ thuật "Chương trình phát triển các đô thị loại II (Các đô thị xanh), tỉnh Điện Biên</t>
  </si>
  <si>
    <t>Chương trình do Ngân hàng thế giới WB tài trợ</t>
  </si>
  <si>
    <t>- Dự án dự kiến hoàn thành và bàn giao đưa vào sử dụng trong giai đoạn2021-2025</t>
  </si>
  <si>
    <t>Chương trình phát triển giáo dục trung học giai đoạn 3</t>
  </si>
  <si>
    <t xml:space="preserve">Chương trình đầu tư phát triển mạng lưới y tế cơ sở vùng khó khăn vay vốn ODA và viện trợ không hoàn lại của ADB giai đoạn 2019-2025 </t>
  </si>
  <si>
    <t>6689/QĐ-BYT ngày 02/11/2018</t>
  </si>
  <si>
    <t xml:space="preserve">Các Chương trình mục tiêu </t>
  </si>
  <si>
    <t>Chương trình mục tiêu quốc gia</t>
  </si>
  <si>
    <t>Nâng cấp, sửa chữa trạm y tế xã Quảng Lâm huyện Mường Nhé</t>
  </si>
  <si>
    <t>Dự án Bảo tồn, tôn tạo di tích Trung tâm tập đoàn cứ điểm Điện Biên Phủ giai đoạn II</t>
  </si>
  <si>
    <t>Dự án Đầu tư bổ sung hạng mục công trình tại di tích Đồi E2</t>
  </si>
  <si>
    <t>XXI</t>
  </si>
  <si>
    <t>Đề án sắp xếp ổn định dân cư, phát triển KT-XH bảo đảm QPAN huyện Mường Nhé, Điện Biên giai đoạn 2016-2020 (Đề án 79)</t>
  </si>
  <si>
    <t>79/QĐ-TTg ngày 12/01/2012 của Thủ tướng Chính; 38/QĐ-UBND ngày 07/4/2017 của UBND tỉnh Điện Biên</t>
  </si>
  <si>
    <t>2.611.745</t>
  </si>
  <si>
    <t>2.592.425</t>
  </si>
  <si>
    <t>Cải tạo nâng cấp Trường THCS Nà Nhạn</t>
  </si>
  <si>
    <t>Cầu Nà Khoa, xã Nà Khoa</t>
  </si>
  <si>
    <t>Cầu Vàng Lếnh 2 xã Chà Cang</t>
  </si>
  <si>
    <t>XD cơ sở hạ tầng KT san ủi mặt bằng Khu dân cư phía bắc TT Na Son</t>
  </si>
  <si>
    <t>Nâm cấp mở rộng đường Na Son - Chop Ly</t>
  </si>
  <si>
    <t>Kè bảo vệ đất nông nghiệp và khu dân cư ven suối Nậm Húa</t>
  </si>
  <si>
    <t>Đề nghị LG NSTW</t>
  </si>
  <si>
    <t>Không bao gồm vốn ODA</t>
  </si>
  <si>
    <t>ODA</t>
  </si>
  <si>
    <t>Không bao gồm vốn đối ứng</t>
  </si>
  <si>
    <t>Chương trình 30a</t>
  </si>
  <si>
    <t>Chương trình 275</t>
  </si>
  <si>
    <t>Lĩnh vực giao thông</t>
  </si>
  <si>
    <t>Lĩnh vực thủy lợi</t>
  </si>
  <si>
    <t xml:space="preserve">Lĩnh vực giáo dục </t>
  </si>
  <si>
    <t>Tái định cư thủy điện Sơn La</t>
  </si>
  <si>
    <t>Biểu số 1</t>
  </si>
  <si>
    <t>TỔNG HỢP NHU CẦU VÀ DỰ KIẾN KẾ HOẠCH ĐẦU TƯ CÔNG TRUNG HẠN GIAI ĐOẠN 2021-2025</t>
  </si>
  <si>
    <t>Dự kiến kế hoạch 5 năm
giai đoạn 2021-2025</t>
  </si>
  <si>
    <t>Chương trình mục tiêu quốc gia giảm nghèo bền vững</t>
  </si>
  <si>
    <t>Chương trình 135</t>
  </si>
  <si>
    <t>Biểu số 2</t>
  </si>
  <si>
    <t>Biểu số 3</t>
  </si>
  <si>
    <t>Biểu số 4</t>
  </si>
  <si>
    <t>Biểu số 5</t>
  </si>
  <si>
    <t>Biểu số 6</t>
  </si>
  <si>
    <t>Biểu số 7</t>
  </si>
  <si>
    <t>CHI TIẾT DỰ KIẾN KẾ HOẠCH ĐẦU TƯ TRUNG HẠN 5 NĂM GIAI ĐOẠN 2021-2025 VỐN NƯỚC NGOÀI (VỐN VAY ODA VÀ VỐN VAY ƯU ĐÃI CỦA CÁC NHÀ TÀI TRỢ NƯỚC NGOÀI)
 ĐƯA VÀO CÂN ĐỐI NGÂN SÁCH TRUNG ƯƠNG) GIAI ĐOẠN 2021-2025</t>
  </si>
  <si>
    <t>Sắp xếp, ổn định dân cư vùng thiên tai bản Tin Tốc (Tin Tốc II), xã Mường Lói, huyện Điện Biên</t>
  </si>
  <si>
    <t>933/QĐ-UBND, 29/9/2019</t>
  </si>
  <si>
    <t>Lồng ghép với vốn ngân sách trung ương</t>
  </si>
  <si>
    <t>PNN bổ sung</t>
  </si>
  <si>
    <t>San nền giao thông thoát nước và Nước sinh hoạt bản Huổi Moi</t>
  </si>
  <si>
    <t>San nền giao thông, thoát nước bản Lả Chà - Lả Chà A</t>
  </si>
  <si>
    <t>Thủy lợi bản Lả Chà</t>
  </si>
  <si>
    <t>Nhà sinh hoạt cộng đồng</t>
  </si>
  <si>
    <t>Công trình đường vào bản Nậm Kè (Giai đoạn II), xã Nậm Kè, huyện Mường Nhé</t>
  </si>
  <si>
    <t>Nhà sinh hoạt cộng đồng  bản Lả Chà, xã Pa Tần, huyện Nậm Pồ</t>
  </si>
  <si>
    <t>Nhà sinh hoạt cộng đồng  bản Nậm Kè, xã Nậm Kè, huyện Mường Nhé</t>
  </si>
  <si>
    <t>Công trình nhà sinh hoạt cộng đồng  bản Huổi Moi - xã Pa Thơm huyện Điện Biên</t>
  </si>
  <si>
    <t>Điện sinh hoạt bản Huổi Moi, xã Pa Thơm, huyện Điện Biên</t>
  </si>
  <si>
    <t>Thủy lợi bản Huổi Moi, xã Pa Thơm, huyện Điện Biên</t>
  </si>
  <si>
    <t>Nâng cấp đường giao thông Pa Thơm - Huổi Moi, xã Pa Thơm, huyện Điện Biên</t>
  </si>
  <si>
    <t>Đề án hỗ trợ phát triển kinh tế xã hội các dân tộc thiểu số rất ít người giai đoạn 2016-2025 (QĐ 2086-TTg)</t>
  </si>
  <si>
    <t>Nâng cấp đường giao thông vào bản Nậm Sin, xã Chung Chải, huyện Mường Nhé</t>
  </si>
  <si>
    <t>Công trình này đang thẩm định chủ trương đầu tư</t>
  </si>
  <si>
    <t>Hệ thống kênh nội đồng công trình hồ Nậm Ngám - Pú Nhi, huyện Điện Biên Đông</t>
  </si>
  <si>
    <t>Kè chống sạt lở suối Huổi Luông, thôn bản Hột, xã Mường Đun, huyện Tủa Chùa</t>
  </si>
  <si>
    <t>Hệ thống cấp NSH các xã Pú Nhung, Rạng Đông, Phình Sáng, Ta Ma, huyện Tuần Giáo</t>
  </si>
  <si>
    <t>Đường Trung tâm xã Mường Mùn - Trung tâm xã Pú Xi (đường cứu nạn, cứu hộ)</t>
  </si>
  <si>
    <t>trừ phần NSĐP đề nghị lồng ghép</t>
  </si>
  <si>
    <t>206/QĐ-UBND ngày 06/3/2020</t>
  </si>
  <si>
    <t>Đề án thực hiện chính sách đặc thù hỗ trợ phát triển kinh tế-xã hội vùng dân tộc thiểu số và miền núi giai đoạn 2017-2020 (QĐ 2085/QĐ-TTg)</t>
  </si>
  <si>
    <t>1250/QĐ-UBND ngày 28/12/2018</t>
  </si>
  <si>
    <t>Bỏ</t>
  </si>
  <si>
    <t>Thủy lợi Nậm Khẩu Hu, xã Hua Thanh, huyện Điện Biên</t>
  </si>
  <si>
    <t>Kè bảo vệ khu dân cư và đất sản xuất trên địa bàn tỉnh Điện Biên</t>
  </si>
  <si>
    <t>Nâng cấp đường giao thông từ bản Ma Lù Thàng, xã Huổi Lèng - bản Phi 2, xã Sá Tổng</t>
  </si>
  <si>
    <t>có trong KH 16-20 (ĐC lại tên DA)</t>
  </si>
  <si>
    <t xml:space="preserve"> Trường Cao đẳng Kinh tế kỹ thuật Điện Biên</t>
  </si>
  <si>
    <t>Cải tạo phòng học thành phòng thực hành Trường Cao đẳng Kinh tế - Kỹ thuật Điện Biên</t>
  </si>
  <si>
    <t>Dự kiến DM đề xuất đầu tư nguồn vốn CT MTQG PTKTXH vùng đồng bào Dân tộc thiểu số và MN gđ 2021-2025 (nếu có)</t>
  </si>
  <si>
    <t>Xây dựng xưởng thực hành nghề Trường Cao đẳng Kinh tế - Kỹ thuật Điện Biên</t>
  </si>
  <si>
    <t>Xây dựng Khu Ký túc xá sinh viên Trường Cao đẳng Kinh tế - Kỹ thuật Điện Biên</t>
  </si>
  <si>
    <t>Xây dựng hệ thống cấp điện và các hạng mục phụ trợ Trại thực hành Trường Cao đẳng Kinh tế - Kỹ thuật Điện Biên</t>
  </si>
  <si>
    <t>Trang thiết bị đào tạo nghề Trường Cao đẳng Kinh tế - Kỹ thuật Điện Biên</t>
  </si>
  <si>
    <t>Kè chống sạt lở khu vực bản Sư Lư, xã Keo Lôm, huyện Điện Biên Đông</t>
  </si>
  <si>
    <t>Đường nội thị tổ 4 - tổ 5 thị trấn Điện Biên Đông</t>
  </si>
  <si>
    <t>Đường nội thị tổ 2 - tổ 5 thị trấn Điện Biên Đông</t>
  </si>
  <si>
    <t>Trường Tiểu học số 1 Nà Nhạn</t>
  </si>
  <si>
    <t>Nâng cấp cầu bản Hô Chim 2, xã Ma Thì Hồ</t>
  </si>
  <si>
    <t>Đường dạo leo núi khu du lịch Pa Khoang</t>
  </si>
  <si>
    <t>301 ngày 06/4/2011; 545/QĐ-UBND ngày 05/7/2018; 568/QĐ-UBND ngày 16/6/2020</t>
  </si>
  <si>
    <t>Cầu BTCT dự ứng lực nối QL279 sang vùng đất sản xuất bản Huổi Hỏm, xã Ẳng Tở</t>
  </si>
  <si>
    <t>Nâng hệ thống thoát nước, thảm mặt đường công trình Đường vào khu khoáng nóng  Uva xã Noong Luống, huyện Điện Biên</t>
  </si>
  <si>
    <t>Bỏ 2 ct do dc 2020 bo tri du</t>
  </si>
  <si>
    <t>Dự án chỉnh trang Đài tưởng niệm các anh hùng liệt sỹ huyện Mường Nhé</t>
  </si>
  <si>
    <t>Cung văn hóa thiếu nhi huyện Mường Nhé</t>
  </si>
  <si>
    <t>Lát vỉa hè tuyến đường 32 m, 39 m, tuyến nhánh trung tâm huyện Mường Nhé</t>
  </si>
  <si>
    <t>Hội trường UBND xã Sín Thầu</t>
  </si>
  <si>
    <t>Cầu bê tông qua ngã ba suối dưới bản Sen Thượng xã Sen Thượng</t>
  </si>
  <si>
    <t>Cập nhật lại theo BC mới, danh mục mới</t>
  </si>
  <si>
    <t>Khu xử lý chất thải rắn xã Mường Báng huyện Tủa Chùa</t>
  </si>
  <si>
    <t>Quy hoạch tổng thể phát triển kinh tế - xã hội huyện Tủa Chùa đến năm 2030 tầm nhìn đến năm 2050</t>
  </si>
  <si>
    <t>Cập nhật theo BC mới</t>
  </si>
  <si>
    <t>Kè chống sạt lở khu dân cư, đất sản xuất xã Búng Lao, huyện Mường Ảng</t>
  </si>
  <si>
    <t>BS thay thế</t>
  </si>
  <si>
    <t>Kè bảo vệ khu dân cư và công trình hạ tầng kỹ thuật suối Tin Tốc thị trấn Mường Ảng (giai đoạn II)</t>
  </si>
  <si>
    <t>trùng Ban NN (đã cắt của Ban NN)</t>
  </si>
  <si>
    <t>Bổ sung vốn 30a năm 2020 19467 trd</t>
  </si>
  <si>
    <t>Nâng cấp tuyến đường Thị trấn - Sính Phình - Tả Phìn</t>
  </si>
  <si>
    <t>H Tua chua</t>
  </si>
  <si>
    <t>Nâng cấp tuyến đường Tả Phìn - Tả Sìn Thàng - Sín Chải</t>
  </si>
  <si>
    <t xml:space="preserve"> Sửa chữa, nâng cấp đường Trụ Sở xã mới - Bản Chua Ta B</t>
  </si>
  <si>
    <t>Sửa chữa, nâng cấp đường Háng Lìa, Tìa Dình</t>
  </si>
  <si>
    <t>Xây dựng cụm hồ chứa nước trên địa bàn tỉnh Điện Biên (hồ Quài Tở; hồ Nậm Xả; hồ Huổi Cánh; hồ Huổi Trạng Tai; Hồ Huổi Bẻ)</t>
  </si>
  <si>
    <t>Sửa chữa, nâng cấp đường Trụ Sở xã mới - Bản Chua Ta B</t>
  </si>
  <si>
    <t>trùng NSDP</t>
  </si>
  <si>
    <t>trùng với Biên phòng (cắt Biên phòng)</t>
  </si>
  <si>
    <t>Dự án Tăng cường cung cấp dịch vụ chăm sóc người cao tuổi chất lượng cao trên địa bàn tỉnh Điện Biên</t>
  </si>
  <si>
    <t>Chuyển từ Giáo dục lên</t>
  </si>
  <si>
    <t>Công trình NSH bản Huổi Pết</t>
  </si>
  <si>
    <t>Kè bảo vệ Trung tâm dịch vụ nông nghiệp huyện Mường Nhé</t>
  </si>
  <si>
    <t>Đường bê tông từ QL 4H - bản Mường Nhé 2 xã Mường Nhé</t>
  </si>
  <si>
    <t>Đường bê tông nội bản Huổi Lích 2</t>
  </si>
  <si>
    <t xml:space="preserve">Công trình giáo dục </t>
  </si>
  <si>
    <t>Nhà lớp học các trường tiểu học huyện Điện Biên Đông</t>
  </si>
  <si>
    <t>742/QĐ-UBND 01/8/2019</t>
  </si>
  <si>
    <t>Nhà lớp học các trường mầm non và tiểu học huyện Tủa Chùa</t>
  </si>
  <si>
    <t>759/QĐ-UBND 08/8/2019</t>
  </si>
  <si>
    <t>Kè chống sạt lở khu vực thị trấn Mường Ảng và xã Búng Lao</t>
  </si>
  <si>
    <t>Danh mục đề xuất mới</t>
  </si>
  <si>
    <t>Hệ thống kênh dẫn chính phục vụ tưới vùng cà phê Mường Ảng và cánh đồng lúa các xã Ảng Cang, Ảng Nưa, Ảng Tở huyện Mường Ảng</t>
  </si>
  <si>
    <t>PVX bổ sung</t>
  </si>
  <si>
    <t>PNN Bổ sung</t>
  </si>
  <si>
    <t>Thuộc QH tỉnh</t>
  </si>
  <si>
    <t>Đầu tư nâng cấp và hiện đại hóa phòng trưng bày giới thiệu tổng thể về Chiến dịch Điện Biên Phủ trong công trình Bảo tàng Chiến thắng lịch sử Điện Biên Phủ</t>
  </si>
  <si>
    <t>Dự án đã được UBND tỉnh đồng ý chủ trương đầu tư tại Văn bản số 2770/UBND-KGVX ngày 19/9/2019</t>
  </si>
  <si>
    <t>Dự án Khoanh vùng bảo vệ, cắm mốc, giải phóng mặt bằng, cấp Giấy chứng nhận quyền sử dụng đất các điểm di tích thuộc Di tích Chiến trường Điện Biên Phủ</t>
  </si>
  <si>
    <t>Xây dưng khu trưng bày hiện vật ngoài trời tại Bảo tàng chiến thắng Điện Biên Phủ</t>
  </si>
  <si>
    <t>Dự án đã được UBND tỉnh đồng ý chủ trương đầu tư tại Văn bản số 3297/UBND-KGVX ngày 11/11/2019</t>
  </si>
  <si>
    <t>Dự án đã được UBND tỉnh đồng ý chủ trương đầu tư tại Văn bản số 972/UBND-KGVX ngày 12/4/2019</t>
  </si>
  <si>
    <t>Cải tạo, sửa chữa công trình Thư viện tỉnh</t>
  </si>
  <si>
    <t>Cải tạo, sửa chữa công trình trụ sở làm việc, Sở Văn hóa, Thể thao và Du lịch (Cơ sở 2)</t>
  </si>
  <si>
    <t>Dự án Bảo tồn giai đoạn III Khu trung tâm đề kháng Him Lam (cứ điểm 3)</t>
  </si>
  <si>
    <t>Dự án Đầu tư xây dựng Bảo tàng tỉnh Điện Biên (Công trình chào mừng kỷ niệm 70 năm Chiến thắng lịch sử Điện Biên Phủ)</t>
  </si>
  <si>
    <t>Cải tạo, sửa chữa các công trình; điểm di tích nhằm phục vụ Lễ kỷ niệm 70 năm Chiến thắng lịch sử Điện Biên Phủ (Đồi A1, Hầm Đờ cát, Tượng đài chiến thắng lịch sử Điện Biên Phủ, Khu di tích Sở chỉ huy chiến dịch Điện Biên Phủ tại Mường Phăng,…)</t>
  </si>
  <si>
    <t>Đầu tư xây dựng Trụ sở Ban quản lý di tích tỉnh Điện Biên</t>
  </si>
  <si>
    <t>Dự án đầu tư các hạng mục công trình thuộc dự án tổng thể đầu tư xây dựng trung tâm thể dục thể thao tỉnh Điện Biên (Bể bơi luyện tập và thi đấu, Sân vận động,…)</t>
  </si>
  <si>
    <t>Dự án Quy hoạch bảo quản, tu bổ, phục hồi và phát huy giá trị di tích lịch sử Quốc gia đặc biệt Chiến trường Điện Biên Phủ đến năm 2030</t>
  </si>
  <si>
    <t>Dự án Quy hoạch chung xây dựng Khu du lịch Pá Khoang - Mường Phăng, thành phố Điện Biên Phủ, tỉnh Điện Biên đến năm 2030</t>
  </si>
  <si>
    <t>Dự án Quy hoạch phân khu khu du lịch Pá Khoang - Mường Phăng</t>
  </si>
  <si>
    <t>Dự án Quy hoạch chi tiết khu du lịch Pá Khoang - Mường Phăng</t>
  </si>
  <si>
    <t>Bảo tồn, tôn tạo, phục dựng di tích trụ sở Ủy ban kháng chiến hành chính tỉnh Lai Châu thuộc di tích lịch sử Quốc gia đặc biệt chiến trường Điện Biên Phủ</t>
  </si>
  <si>
    <t xml:space="preserve">PNN đề nghị d/c </t>
  </si>
  <si>
    <t>Lồng ghép 30a 9 tỷ</t>
  </si>
  <si>
    <t>có trong kh 16-20</t>
  </si>
  <si>
    <t>Cải tạo, nâng cấp trường Tiểu học số 1 xã Pá Khoang</t>
  </si>
  <si>
    <t>Sửa chữa, nâng cấp đường nội thị Thị trấn, huyện Mường Chà</t>
  </si>
  <si>
    <t>Trụ sở xã Nậm Nhừ, huyện Nậm Pồ</t>
  </si>
  <si>
    <t>Trụ sở xã Nậm Chua, huyện Nậm Pồ</t>
  </si>
  <si>
    <t>Nâng cấp, sửa chữa đường Ma Thì Hồ - Nậm Chua (từ Km 8+121 - Km20)</t>
  </si>
  <si>
    <t>Kè chống sạt lở khu vực bản Mới, xã Chà Cang, huyện Nậm Pồ</t>
  </si>
  <si>
    <t>Sửa chữa, nâng cấp kênh mương D3, kè bảo vệ khu dân cư tổ 2 phường Mường Thanh</t>
  </si>
  <si>
    <t>Kè bảo vệ khu dân cư và các công trình hạ tầng kỹ thuật trung tâm huyện lỵ Nậm Pồ</t>
  </si>
  <si>
    <t>Trường Tiểu học xã Pa Thơm</t>
  </si>
  <si>
    <t>Đường Trung tâm xã Tênh Phông - bản Thẳm Nặm, huyện Tuần Giáo</t>
  </si>
  <si>
    <t>Các hạng mục phụ trợ + thiết bị công trình trung tâm giao lưu và thông tin du lịch Điện Biên Phủ</t>
  </si>
  <si>
    <t>Dự án sửa chữa, nâng cấp trụ sở Đoàn nghệ thuật tỉnh</t>
  </si>
  <si>
    <r>
      <t>Thanh toán nợ XDCB</t>
    </r>
    <r>
      <rPr>
        <b/>
        <i/>
        <vertAlign val="superscript"/>
        <sz val="12"/>
        <rFont val="Times New Roman"/>
        <family val="1"/>
      </rPr>
      <t>(3)</t>
    </r>
  </si>
  <si>
    <r>
      <t>Thanh toán nợ XDCB</t>
    </r>
    <r>
      <rPr>
        <b/>
        <vertAlign val="superscript"/>
        <sz val="12"/>
        <rFont val="Times New Roman"/>
        <family val="1"/>
      </rPr>
      <t>(3)</t>
    </r>
  </si>
  <si>
    <r>
      <t xml:space="preserve">Tổng số (tất cả các nguồn vốn) </t>
    </r>
    <r>
      <rPr>
        <b/>
        <vertAlign val="superscript"/>
        <sz val="11"/>
        <rFont val="Times New Roman"/>
        <family val="1"/>
      </rPr>
      <t>(1)</t>
    </r>
  </si>
  <si>
    <r>
      <t xml:space="preserve">Tổng số (tất cả các nguồn vốn) </t>
    </r>
    <r>
      <rPr>
        <b/>
        <vertAlign val="superscript"/>
        <sz val="11"/>
        <rFont val="Times New Roman"/>
        <family val="1"/>
      </rPr>
      <t>(2)</t>
    </r>
  </si>
  <si>
    <r>
      <t>Vốn nước ngoài (theo Hiệp định)</t>
    </r>
    <r>
      <rPr>
        <b/>
        <vertAlign val="superscript"/>
        <sz val="11"/>
        <rFont val="Times New Roman"/>
        <family val="1"/>
      </rPr>
      <t>(2)</t>
    </r>
  </si>
  <si>
    <r>
      <t xml:space="preserve">Tổng số </t>
    </r>
    <r>
      <rPr>
        <b/>
        <vertAlign val="superscript"/>
        <sz val="11"/>
        <rFont val="Times New Roman"/>
        <family val="1"/>
      </rPr>
      <t>(1)</t>
    </r>
  </si>
  <si>
    <r>
      <t xml:space="preserve">Tổng số </t>
    </r>
    <r>
      <rPr>
        <b/>
        <vertAlign val="superscript"/>
        <sz val="11"/>
        <rFont val="Times New Roman"/>
        <family val="1"/>
      </rPr>
      <t>(2)</t>
    </r>
  </si>
  <si>
    <t>Nhu cầu đầu tư 5 năm</t>
  </si>
  <si>
    <t>Giai đoạn 2016 - 2020</t>
  </si>
  <si>
    <t>Hạ tầng cửa khẩu song phương A Pa Chải - Long Phú</t>
  </si>
  <si>
    <t>TTr 1447/TTr-BCH ngày 07/7/2020 Bộ Chỉ huy Bộ Đôi Biên phòng tỉnh</t>
  </si>
  <si>
    <t>Xây dựng Quốc môn, cải tạo, nâng cấp, nhà kiểm soát liên ngành, hạ tầng cửa khẩu Quốc tế Tây Trang - Pang Hok</t>
  </si>
  <si>
    <t>Dự kiến kế hoạch năm</t>
  </si>
  <si>
    <t>(Kèm theo Báo cáo số                     /BC-UBND  ngày             tháng 7 năm 2020 của UBND tỉnh Điện Biên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</si>
</sst>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1" formatCode="_(* #,##0_);_(* \(#,##0\);_(* &quot;-&quot;_);_(@_)"/>
    <numFmt numFmtId="43" formatCode="_(* #,##0.00_);_(* \(#,##0.00\);_(* &quot;-&quot;??_);_(@_)"/>
    <numFmt numFmtId="164" formatCode="_-* #,##0\ _₫_-;\-* #,##0\ _₫_-;_-* &quot;-&quot;\ _₫_-;_-@_-"/>
    <numFmt numFmtId="165" formatCode="_-* #,##0.00\ _₫_-;\-* #,##0.00\ _₫_-;_-* &quot;-&quot;??\ _₫_-;_-@_-"/>
    <numFmt numFmtId="166" formatCode="_-* #,##0.00\ _V_N_D_-;\-* #,##0.00\ _V_N_D_-;_-* &quot;-&quot;??\ _V_N_D_-;_-@_-"/>
    <numFmt numFmtId="167" formatCode="_(* #,##0_);_(* \(#,##0\);_(* &quot;-&quot;??_);_(@_)"/>
    <numFmt numFmtId="168" formatCode="#,##0;\(#,##0\)"/>
    <numFmt numFmtId="169" formatCode="\$#,##0\ ;\(\$#,##0\)"/>
    <numFmt numFmtId="170" formatCode="\t0.00%"/>
    <numFmt numFmtId="171" formatCode="\t#\ ??/??"/>
    <numFmt numFmtId="172" formatCode="m/d"/>
    <numFmt numFmtId="173" formatCode="&quot;ß&quot;#,##0;\-&quot;&quot;\ß&quot;&quot;#,##0"/>
    <numFmt numFmtId="174" formatCode="&quot;VND&quot;#,##0_);[Red]\(&quot;VND&quot;#,##0\)"/>
    <numFmt numFmtId="175" formatCode="#,##0.00\ &quot;F&quot;;[Red]\-#,##0.00\ &quot;F&quot;"/>
    <numFmt numFmtId="176" formatCode="_-* #,##0\ &quot;F&quot;_-;\-* #,##0\ &quot;F&quot;_-;_-* &quot;-&quot;\ &quot;F&quot;_-;_-@_-"/>
    <numFmt numFmtId="177" formatCode="#,##0\ &quot;F&quot;;[Red]\-#,##0\ &quot;F&quot;"/>
    <numFmt numFmtId="178" formatCode="#,##0.00\ &quot;F&quot;;\-#,##0.00\ &quot;F&quot;"/>
    <numFmt numFmtId="179" formatCode="&quot;\&quot;#,##0;[Red]&quot;\&quot;&quot;\&quot;\-#,##0"/>
    <numFmt numFmtId="180" formatCode="&quot;\&quot;#,##0.00;[Red]&quot;\&quot;&quot;\&quot;&quot;\&quot;&quot;\&quot;&quot;\&quot;&quot;\&quot;\-#,##0.00"/>
    <numFmt numFmtId="181" formatCode="&quot;\&quot;#,##0.00;[Red]&quot;\&quot;\-#,##0.00"/>
    <numFmt numFmtId="182" formatCode="&quot;\&quot;#,##0;[Red]&quot;\&quot;\-#,##0"/>
    <numFmt numFmtId="183" formatCode="_-* #,##0_-;\-* #,##0_-;_-* &quot;-&quot;_-;_-@_-"/>
    <numFmt numFmtId="184" formatCode="_-* #,##0.00_-;\-* #,##0.00_-;_-* &quot;-&quot;??_-;_-@_-"/>
    <numFmt numFmtId="185" formatCode="_-&quot;€&quot;* #,##0_-;\-&quot;€&quot;* #,##0_-;_-&quot;€&quot;* &quot;-&quot;_-;_-@_-"/>
    <numFmt numFmtId="186" formatCode="#,##0\ &quot;€&quot;;[Red]\-#,##0\ &quot;€&quot;"/>
    <numFmt numFmtId="187" formatCode="_-&quot;€&quot;* #,##0.00_-;\-&quot;€&quot;* #,##0.00_-;_-&quot;€&quot;* &quot;-&quot;??_-;_-@_-"/>
    <numFmt numFmtId="188" formatCode="0_);\(0\)"/>
    <numFmt numFmtId="189" formatCode="#,##0.0"/>
    <numFmt numFmtId="190" formatCode="0.0000"/>
    <numFmt numFmtId="191" formatCode="_-* #,##0\ _₫_-;\-* #,##0\ _₫_-;_-* &quot;-&quot;??\ _₫_-;_-@_-"/>
    <numFmt numFmtId="192" formatCode="#,##0.000"/>
    <numFmt numFmtId="193" formatCode="_-* #,##0.0\ _₫_-;\-* #,##0.0\ _₫_-;_-* &quot;-&quot;??\ _₫_-;_-@_-"/>
  </numFmts>
  <fonts count="148">
    <font>
      <sz val="11"/>
      <color theme="1"/>
      <name val="Calibri"/>
      <family val="2"/>
      <scheme val="minor"/>
    </font>
    <font>
      <sz val="12"/>
      <color indexed="8"/>
      <name val="Times New Roman"/>
      <family val="2"/>
      <charset val="163"/>
    </font>
    <font>
      <sz val="10"/>
      <name val="Arial"/>
      <family val="2"/>
    </font>
    <font>
      <b/>
      <sz val="16"/>
      <name val="Times New Roman"/>
      <family val="1"/>
    </font>
    <font>
      <sz val="18"/>
      <color indexed="8"/>
      <name val="Times New Roman"/>
      <family val="1"/>
    </font>
    <font>
      <b/>
      <i/>
      <sz val="14"/>
      <color indexed="8"/>
      <name val="Times New Roman"/>
      <family val="1"/>
    </font>
    <font>
      <b/>
      <sz val="14"/>
      <color indexed="8"/>
      <name val="Times New Roman"/>
      <family val="1"/>
    </font>
    <font>
      <b/>
      <sz val="18"/>
      <color indexed="8"/>
      <name val="Times New Roman"/>
      <family val="1"/>
    </font>
    <font>
      <i/>
      <sz val="14"/>
      <color indexed="8"/>
      <name val="Times New Roman"/>
      <family val="1"/>
    </font>
    <font>
      <sz val="14"/>
      <color indexed="8"/>
      <name val="Times New Roman"/>
      <family val="1"/>
    </font>
    <font>
      <vertAlign val="superscript"/>
      <sz val="14"/>
      <color indexed="8"/>
      <name val="Times New Roman"/>
      <family val="1"/>
    </font>
    <font>
      <sz val="13"/>
      <color indexed="8"/>
      <name val="Times New Roman"/>
      <family val="1"/>
    </font>
    <font>
      <sz val="22"/>
      <color indexed="8"/>
      <name val="Times New Roman"/>
      <family val="1"/>
    </font>
    <font>
      <b/>
      <i/>
      <sz val="22"/>
      <color indexed="8"/>
      <name val="Times New Roman"/>
      <family val="1"/>
    </font>
    <font>
      <b/>
      <sz val="22"/>
      <color indexed="8"/>
      <name val="Times New Roman"/>
      <family val="1"/>
    </font>
    <font>
      <i/>
      <sz val="22"/>
      <color indexed="8"/>
      <name val="Times New Roman"/>
      <family val="1"/>
    </font>
    <font>
      <sz val="14"/>
      <name val="Times New Roman"/>
      <family val="1"/>
    </font>
    <font>
      <i/>
      <sz val="16"/>
      <color indexed="8"/>
      <name val="Times New Roman"/>
      <family val="1"/>
    </font>
    <font>
      <i/>
      <vertAlign val="superscript"/>
      <sz val="16"/>
      <color indexed="8"/>
      <name val="Times New Roman"/>
      <family val="1"/>
    </font>
    <font>
      <i/>
      <sz val="16"/>
      <color indexed="10"/>
      <name val="Times New Roman"/>
      <family val="1"/>
    </font>
    <font>
      <i/>
      <sz val="18"/>
      <name val="Times New Roman"/>
      <family val="1"/>
    </font>
    <font>
      <b/>
      <i/>
      <sz val="18"/>
      <name val="Times New Roman"/>
      <family val="1"/>
    </font>
    <font>
      <b/>
      <sz val="18"/>
      <name val="Times New Roman"/>
      <family val="1"/>
    </font>
    <font>
      <sz val="18"/>
      <name val="Times New Roman"/>
      <family val="1"/>
    </font>
    <font>
      <sz val="18"/>
      <color indexed="9"/>
      <name val="Times New Roman"/>
      <family val="1"/>
    </font>
    <font>
      <sz val="16"/>
      <name val="Times New Roman"/>
      <family val="1"/>
    </font>
    <font>
      <i/>
      <sz val="14"/>
      <name val="Times New Roman"/>
      <family val="1"/>
    </font>
    <font>
      <b/>
      <sz val="14"/>
      <name val="Times New Roman"/>
      <family val="1"/>
    </font>
    <font>
      <b/>
      <i/>
      <sz val="14"/>
      <name val="Times New Roman"/>
      <family val="1"/>
    </font>
    <font>
      <b/>
      <i/>
      <sz val="16"/>
      <name val="Times New Roman"/>
      <family val="1"/>
    </font>
    <font>
      <i/>
      <sz val="22"/>
      <name val="Times New Roman"/>
      <family val="1"/>
    </font>
    <font>
      <sz val="22"/>
      <name val="Times New Roman"/>
      <family val="1"/>
    </font>
    <font>
      <b/>
      <vertAlign val="superscript"/>
      <sz val="16"/>
      <name val="Times New Roman"/>
      <family val="1"/>
    </font>
    <font>
      <i/>
      <sz val="16"/>
      <name val="Times New Roman"/>
      <family val="1"/>
    </font>
    <font>
      <sz val="22"/>
      <color indexed="9"/>
      <name val="Times New Roman"/>
      <family val="1"/>
    </font>
    <font>
      <sz val="20"/>
      <name val="Times New Roman"/>
      <family val="1"/>
    </font>
    <font>
      <sz val="20"/>
      <color indexed="9"/>
      <name val="Times New Roman"/>
      <family val="1"/>
    </font>
    <font>
      <sz val="14"/>
      <color indexed="9"/>
      <name val="Times New Roman"/>
      <family val="1"/>
    </font>
    <font>
      <vertAlign val="superscript"/>
      <sz val="14"/>
      <name val="Times New Roman"/>
      <family val="1"/>
    </font>
    <font>
      <vertAlign val="superscript"/>
      <sz val="18"/>
      <name val="Times New Roman"/>
      <family val="1"/>
    </font>
    <font>
      <sz val="14"/>
      <color indexed="8"/>
      <name val="Calibri"/>
      <family val="2"/>
    </font>
    <font>
      <i/>
      <sz val="23"/>
      <name val="Times New Roman"/>
      <family val="1"/>
    </font>
    <font>
      <b/>
      <i/>
      <sz val="23"/>
      <name val="Times New Roman"/>
      <family val="1"/>
    </font>
    <font>
      <b/>
      <i/>
      <sz val="20"/>
      <name val="Times New Roman"/>
      <family val="1"/>
    </font>
    <font>
      <b/>
      <sz val="20"/>
      <name val="Times New Roman"/>
      <family val="1"/>
    </font>
    <font>
      <sz val="23"/>
      <name val="Times New Roman"/>
      <family val="1"/>
    </font>
    <font>
      <i/>
      <sz val="20"/>
      <name val="Times New Roman"/>
      <family val="1"/>
    </font>
    <font>
      <sz val="23"/>
      <color indexed="9"/>
      <name val="Times New Roman"/>
      <family val="1"/>
    </font>
    <font>
      <sz val="11"/>
      <color indexed="8"/>
      <name val="Calibri"/>
      <family val="2"/>
    </font>
    <font>
      <sz val="12"/>
      <name val=".VnTime"/>
      <family val="2"/>
    </font>
    <font>
      <sz val="11"/>
      <color indexed="8"/>
      <name val="Helvetica Neue"/>
    </font>
    <font>
      <i/>
      <sz val="24"/>
      <name val="Times New Roman"/>
      <family val="1"/>
    </font>
    <font>
      <sz val="24"/>
      <name val="Times New Roman"/>
      <family val="1"/>
    </font>
    <font>
      <sz val="24"/>
      <color indexed="9"/>
      <name val="Times New Roman"/>
      <family val="1"/>
    </font>
    <font>
      <sz val="14"/>
      <name val=".VnTimeH"/>
      <family val="2"/>
    </font>
    <font>
      <sz val="12"/>
      <name val="¹UAAA¼"/>
      <family val="3"/>
      <charset val="128"/>
    </font>
    <font>
      <sz val="12"/>
      <name val="¹UAAA¼"/>
      <family val="3"/>
      <charset val="129"/>
    </font>
    <font>
      <sz val="10"/>
      <name val="Times New Roman"/>
      <family val="1"/>
    </font>
    <font>
      <sz val="8"/>
      <name val="Arial"/>
      <family val="2"/>
    </font>
    <font>
      <b/>
      <sz val="12"/>
      <name val="Arial"/>
      <family val="2"/>
    </font>
    <font>
      <b/>
      <sz val="18"/>
      <name val="Arial"/>
      <family val="2"/>
    </font>
    <font>
      <i/>
      <sz val="10"/>
      <name val=".VnTime"/>
      <family val="2"/>
    </font>
    <font>
      <b/>
      <sz val="10"/>
      <name val=".VnArial"/>
      <family val="2"/>
    </font>
    <font>
      <b/>
      <sz val="10"/>
      <name val=".VnTime"/>
      <family val="2"/>
    </font>
    <font>
      <sz val="12"/>
      <name val="Arial"/>
      <family val="2"/>
    </font>
    <font>
      <sz val="7"/>
      <name val="Small Fonts"/>
      <family val="2"/>
    </font>
    <font>
      <sz val="10"/>
      <name val="VNtimes new roman"/>
      <family val="1"/>
    </font>
    <font>
      <sz val="13"/>
      <name val=".VnTime"/>
      <family val="2"/>
    </font>
    <font>
      <b/>
      <sz val="10"/>
      <name val=".VnTimeH"/>
      <family val="2"/>
    </font>
    <font>
      <b/>
      <sz val="11"/>
      <name val=".VnTimeH"/>
      <family val="2"/>
    </font>
    <font>
      <sz val="14"/>
      <name val=".VnArial"/>
      <family val="2"/>
    </font>
    <font>
      <sz val="10"/>
      <name val=" "/>
      <family val="1"/>
    </font>
    <font>
      <sz val="12"/>
      <name val="Times New Roman"/>
      <family val="1"/>
    </font>
    <font>
      <sz val="14"/>
      <name val="뼻뮝"/>
      <family val="3"/>
      <charset val="129"/>
    </font>
    <font>
      <sz val="12"/>
      <name val="바탕체"/>
      <family val="3"/>
    </font>
    <font>
      <sz val="12"/>
      <name val="뼻뮝"/>
      <family val="1"/>
      <charset val="129"/>
    </font>
    <font>
      <sz val="12"/>
      <name val="바탕체"/>
      <family val="1"/>
      <charset val="129"/>
    </font>
    <font>
      <sz val="10"/>
      <name val="굴림체"/>
      <family val="3"/>
      <charset val="129"/>
    </font>
    <font>
      <sz val="9"/>
      <name val="Arial"/>
      <family val="2"/>
    </font>
    <font>
      <sz val="12"/>
      <name val="Courier"/>
      <family val="3"/>
    </font>
    <font>
      <b/>
      <sz val="12"/>
      <name val="Times New Roman"/>
      <family val="1"/>
    </font>
    <font>
      <b/>
      <vertAlign val="superscript"/>
      <sz val="14"/>
      <color indexed="8"/>
      <name val="Times New Roman"/>
      <family val="1"/>
    </font>
    <font>
      <b/>
      <i/>
      <sz val="18"/>
      <color indexed="8"/>
      <name val="Times New Roman"/>
      <family val="1"/>
    </font>
    <font>
      <i/>
      <sz val="18"/>
      <color indexed="8"/>
      <name val="Times New Roman"/>
      <family val="1"/>
    </font>
    <font>
      <sz val="14"/>
      <color indexed="8"/>
      <name val="Times New Roman"/>
      <family val="2"/>
    </font>
    <font>
      <vertAlign val="superscript"/>
      <sz val="12"/>
      <name val="Times New Roman"/>
      <family val="1"/>
    </font>
    <font>
      <b/>
      <sz val="13"/>
      <name val="Times New Roman"/>
      <family val="1"/>
    </font>
    <font>
      <b/>
      <vertAlign val="superscript"/>
      <sz val="14"/>
      <name val="Times New Roman"/>
      <family val="1"/>
    </font>
    <font>
      <i/>
      <vertAlign val="superscript"/>
      <sz val="14"/>
      <name val="Times New Roman"/>
      <family val="1"/>
    </font>
    <font>
      <b/>
      <vertAlign val="superscript"/>
      <sz val="18"/>
      <color indexed="8"/>
      <name val="Times New Roman"/>
      <family val="1"/>
    </font>
    <font>
      <b/>
      <sz val="15"/>
      <name val="Times New Roman"/>
      <family val="1"/>
    </font>
    <font>
      <b/>
      <i/>
      <sz val="15"/>
      <name val="Times New Roman"/>
      <family val="1"/>
    </font>
    <font>
      <b/>
      <vertAlign val="superscript"/>
      <sz val="15"/>
      <name val="Times New Roman"/>
      <family val="1"/>
    </font>
    <font>
      <i/>
      <sz val="15"/>
      <name val="Times New Roman"/>
      <family val="1"/>
    </font>
    <font>
      <b/>
      <i/>
      <sz val="12"/>
      <name val="Times New Roman"/>
      <family val="1"/>
    </font>
    <font>
      <i/>
      <sz val="12"/>
      <name val="Times New Roman"/>
      <family val="1"/>
    </font>
    <font>
      <b/>
      <sz val="11"/>
      <name val="Times New Roman"/>
      <family val="1"/>
    </font>
    <font>
      <b/>
      <i/>
      <sz val="11"/>
      <name val="Times New Roman"/>
      <family val="1"/>
    </font>
    <font>
      <sz val="10"/>
      <name val="Times New Roman"/>
      <family val="1"/>
      <charset val="163"/>
    </font>
    <font>
      <i/>
      <sz val="10"/>
      <name val="Times New Roman"/>
      <family val="1"/>
    </font>
    <font>
      <sz val="11"/>
      <name val="Times New Roman"/>
      <family val="1"/>
    </font>
    <font>
      <sz val="11"/>
      <color indexed="8"/>
      <name val="Arial"/>
      <family val="2"/>
    </font>
    <font>
      <sz val="11"/>
      <color indexed="8"/>
      <name val="Calibri"/>
      <family val="2"/>
      <charset val="163"/>
    </font>
    <font>
      <b/>
      <sz val="10"/>
      <name val="Times New Roman"/>
      <family val="1"/>
    </font>
    <font>
      <i/>
      <sz val="11"/>
      <name val="Times New Roman"/>
      <family val="1"/>
    </font>
    <font>
      <sz val="10"/>
      <color indexed="8"/>
      <name val="MS Sans Serif"/>
      <family val="2"/>
    </font>
    <font>
      <sz val="10"/>
      <name val="Helv"/>
      <family val="2"/>
    </font>
    <font>
      <b/>
      <u/>
      <sz val="12"/>
      <name val="Times New Roman"/>
      <family val="1"/>
    </font>
    <font>
      <sz val="12"/>
      <name val="Times New Roman"/>
      <family val="2"/>
      <charset val="163"/>
    </font>
    <font>
      <sz val="10"/>
      <name val="Times New Roman"/>
      <family val="2"/>
      <charset val="163"/>
    </font>
    <font>
      <sz val="13"/>
      <name val="Times New Roman"/>
      <family val="1"/>
    </font>
    <font>
      <sz val="11"/>
      <color theme="1"/>
      <name val="Calibri"/>
      <family val="2"/>
      <scheme val="minor"/>
    </font>
    <font>
      <sz val="11"/>
      <color theme="1"/>
      <name val="Calibri"/>
      <family val="2"/>
      <charset val="163"/>
      <scheme val="minor"/>
    </font>
    <font>
      <sz val="11"/>
      <color theme="1"/>
      <name val="Arial"/>
      <family val="2"/>
    </font>
    <font>
      <sz val="11"/>
      <color rgb="FF000000"/>
      <name val="Calibri"/>
      <family val="2"/>
      <scheme val="minor"/>
    </font>
    <font>
      <sz val="14"/>
      <color theme="1"/>
      <name val="Times New Roman"/>
      <family val="1"/>
    </font>
    <font>
      <i/>
      <sz val="14"/>
      <color theme="1"/>
      <name val="Times New Roman"/>
      <family val="1"/>
    </font>
    <font>
      <i/>
      <sz val="14"/>
      <color rgb="FFFF0000"/>
      <name val="Times New Roman"/>
      <family val="1"/>
    </font>
    <font>
      <b/>
      <sz val="14"/>
      <color rgb="FFFF0000"/>
      <name val="Times New Roman"/>
      <family val="1"/>
    </font>
    <font>
      <i/>
      <sz val="16"/>
      <color theme="1"/>
      <name val="Times New Roman"/>
      <family val="1"/>
    </font>
    <font>
      <sz val="16"/>
      <color theme="1"/>
      <name val="Times New Roman"/>
      <family val="1"/>
    </font>
    <font>
      <b/>
      <sz val="13"/>
      <color theme="1"/>
      <name val="Times New Roman"/>
      <family val="1"/>
    </font>
    <font>
      <sz val="13"/>
      <color theme="1"/>
      <name val="Times New Roman"/>
      <family val="1"/>
    </font>
    <font>
      <i/>
      <sz val="13"/>
      <color theme="1"/>
      <name val="Times New Roman"/>
      <family val="1"/>
    </font>
    <font>
      <b/>
      <sz val="13"/>
      <color rgb="FFFFFFFF"/>
      <name val="Times New Roman"/>
      <family val="1"/>
    </font>
    <font>
      <b/>
      <i/>
      <sz val="13"/>
      <color theme="1"/>
      <name val="Times New Roman"/>
      <family val="1"/>
    </font>
    <font>
      <b/>
      <i/>
      <sz val="13"/>
      <color rgb="FFFFFFFF"/>
      <name val="Times New Roman"/>
      <family val="1"/>
    </font>
    <font>
      <i/>
      <sz val="13"/>
      <color rgb="FFFFFFFF"/>
      <name val="Times New Roman"/>
      <family val="1"/>
    </font>
    <font>
      <sz val="13"/>
      <color rgb="FFFFFFFF"/>
      <name val="Times New Roman"/>
      <family val="1"/>
    </font>
    <font>
      <i/>
      <sz val="12"/>
      <color theme="1"/>
      <name val="Times New Roman"/>
      <family val="1"/>
    </font>
    <font>
      <b/>
      <sz val="11"/>
      <color theme="1"/>
      <name val="Calibri"/>
      <family val="2"/>
      <scheme val="minor"/>
    </font>
    <font>
      <i/>
      <sz val="12"/>
      <color theme="1"/>
      <name val="Calibri"/>
      <family val="2"/>
      <scheme val="minor"/>
    </font>
    <font>
      <sz val="15"/>
      <color theme="1"/>
      <name val="Times New Roman"/>
      <family val="1"/>
    </font>
    <font>
      <i/>
      <sz val="15"/>
      <color theme="1"/>
      <name val="Times New Roman"/>
      <family val="1"/>
    </font>
    <font>
      <sz val="11"/>
      <name val="Calibri"/>
      <family val="2"/>
      <scheme val="minor"/>
    </font>
    <font>
      <b/>
      <sz val="11"/>
      <name val="Calibri"/>
      <family val="2"/>
      <scheme val="minor"/>
    </font>
    <font>
      <sz val="12"/>
      <name val="Calibri"/>
      <family val="2"/>
      <scheme val="minor"/>
    </font>
    <font>
      <b/>
      <sz val="13"/>
      <color rgb="FFFF0000"/>
      <name val="Times New Roman"/>
      <family val="1"/>
    </font>
    <font>
      <sz val="13"/>
      <color rgb="FFFF0000"/>
      <name val="Times New Roman"/>
      <family val="1"/>
    </font>
    <font>
      <sz val="14"/>
      <color rgb="FFFF0000"/>
      <name val="Times New Roman"/>
      <family val="1"/>
    </font>
    <font>
      <b/>
      <i/>
      <sz val="14"/>
      <color rgb="FFFF0000"/>
      <name val="Times New Roman"/>
      <family val="1"/>
    </font>
    <font>
      <b/>
      <sz val="14"/>
      <color theme="1"/>
      <name val="Times New Roman"/>
      <family val="1"/>
    </font>
    <font>
      <b/>
      <i/>
      <sz val="14"/>
      <color theme="1"/>
      <name val="Times New Roman"/>
      <family val="1"/>
    </font>
    <font>
      <sz val="18"/>
      <color theme="1"/>
      <name val="Times New Roman"/>
      <family val="1"/>
    </font>
    <font>
      <i/>
      <sz val="18"/>
      <color theme="1"/>
      <name val="Times New Roman"/>
      <family val="1"/>
    </font>
    <font>
      <b/>
      <i/>
      <vertAlign val="superscript"/>
      <sz val="12"/>
      <name val="Times New Roman"/>
      <family val="1"/>
    </font>
    <font>
      <b/>
      <vertAlign val="superscript"/>
      <sz val="12"/>
      <name val="Times New Roman"/>
      <family val="1"/>
    </font>
    <font>
      <b/>
      <vertAlign val="superscript"/>
      <sz val="11"/>
      <name val="Times New Roman"/>
      <family val="1"/>
    </font>
  </fonts>
  <fills count="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rgb="FFFFFF00"/>
        <bgColor indexed="64"/>
      </patternFill>
    </fill>
  </fills>
  <borders count="22">
    <border>
      <left/>
      <right/>
      <top/>
      <bottom/>
      <diagonal/>
    </border>
    <border>
      <left/>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dotted">
        <color indexed="64"/>
      </top>
      <bottom style="dotted">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hair">
        <color indexed="64"/>
      </bottom>
      <diagonal/>
    </border>
  </borders>
  <cellStyleXfs count="121">
    <xf numFmtId="0" fontId="0" fillId="0" borderId="0"/>
    <xf numFmtId="0" fontId="105" fillId="0" borderId="0"/>
    <xf numFmtId="167" fontId="54" fillId="0" borderId="1" applyNumberFormat="0" applyFont="0" applyBorder="0" applyAlignment="0">
      <alignment horizontal="center" vertical="center"/>
    </xf>
    <xf numFmtId="0" fontId="55" fillId="0" borderId="0" applyFont="0" applyFill="0" applyBorder="0" applyAlignment="0" applyProtection="0"/>
    <xf numFmtId="0" fontId="56"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xf numFmtId="0" fontId="55" fillId="0" borderId="0"/>
    <xf numFmtId="165" fontId="111" fillId="0" borderId="0" applyFont="0" applyFill="0" applyBorder="0" applyAlignment="0" applyProtection="0"/>
    <xf numFmtId="164" fontId="111" fillId="0" borderId="0" applyFont="0" applyFill="0" applyBorder="0" applyAlignment="0" applyProtection="0"/>
    <xf numFmtId="43" fontId="48" fillId="0" borderId="0" applyFont="0" applyFill="0" applyBorder="0" applyAlignment="0" applyProtection="0"/>
    <xf numFmtId="170" fontId="72" fillId="0" borderId="0" applyFont="0" applyFill="0" applyBorder="0" applyAlignment="0" applyProtection="0"/>
    <xf numFmtId="166" fontId="2" fillId="0" borderId="0" applyFont="0" applyFill="0" applyBorder="0" applyAlignment="0" applyProtection="0"/>
    <xf numFmtId="170" fontId="72" fillId="0" borderId="0" applyFont="0" applyFill="0" applyBorder="0" applyAlignment="0" applyProtection="0"/>
    <xf numFmtId="43" fontId="2"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43" fontId="48"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87" fontId="48" fillId="0" borderId="0" applyFont="0" applyFill="0" applyBorder="0" applyAlignment="0" applyProtection="0"/>
    <xf numFmtId="170" fontId="72" fillId="0" borderId="0" applyFont="0" applyFill="0" applyBorder="0" applyAlignment="0" applyProtection="0"/>
    <xf numFmtId="165" fontId="111" fillId="0" borderId="0" applyFont="0" applyFill="0" applyBorder="0" applyAlignment="0" applyProtection="0"/>
    <xf numFmtId="168" fontId="57" fillId="0" borderId="0"/>
    <xf numFmtId="3" fontId="2" fillId="0" borderId="0" applyFont="0" applyFill="0" applyBorder="0" applyAlignment="0" applyProtection="0"/>
    <xf numFmtId="169" fontId="2" fillId="0" borderId="0" applyFont="0" applyFill="0" applyBorder="0" applyAlignment="0" applyProtection="0"/>
    <xf numFmtId="170" fontId="2" fillId="0" borderId="0"/>
    <xf numFmtId="0" fontId="2" fillId="0" borderId="0" applyFont="0" applyFill="0" applyBorder="0" applyAlignment="0" applyProtection="0"/>
    <xf numFmtId="171" fontId="2" fillId="0" borderId="0"/>
    <xf numFmtId="2" fontId="2" fillId="0" borderId="0" applyFont="0" applyFill="0" applyBorder="0" applyAlignment="0" applyProtection="0"/>
    <xf numFmtId="38" fontId="58" fillId="2" borderId="0" applyNumberFormat="0" applyBorder="0" applyAlignment="0" applyProtection="0"/>
    <xf numFmtId="0" fontId="59" fillId="0" borderId="2" applyNumberFormat="0" applyAlignment="0" applyProtection="0">
      <alignment horizontal="left" vertical="center"/>
    </xf>
    <xf numFmtId="0" fontId="59" fillId="0" borderId="3">
      <alignment horizontal="left" vertical="center"/>
    </xf>
    <xf numFmtId="0" fontId="60" fillId="0" borderId="0" applyProtection="0"/>
    <xf numFmtId="0" fontId="59" fillId="0" borderId="0" applyProtection="0"/>
    <xf numFmtId="10" fontId="58" fillId="3" borderId="4" applyNumberFormat="0" applyBorder="0" applyAlignment="0" applyProtection="0"/>
    <xf numFmtId="3" fontId="61" fillId="0" borderId="5" applyNumberFormat="0" applyAlignment="0">
      <alignment horizontal="center" vertical="center"/>
    </xf>
    <xf numFmtId="3" fontId="62" fillId="0" borderId="5" applyNumberFormat="0" applyAlignment="0">
      <alignment horizontal="center" vertical="center"/>
    </xf>
    <xf numFmtId="3" fontId="63" fillId="0" borderId="5" applyNumberFormat="0" applyAlignment="0">
      <alignment horizontal="center" vertical="center"/>
    </xf>
    <xf numFmtId="172" fontId="2" fillId="0" borderId="0" applyFont="0" applyFill="0" applyBorder="0" applyAlignment="0" applyProtection="0"/>
    <xf numFmtId="173" fontId="2" fillId="0" borderId="0" applyFont="0" applyFill="0" applyBorder="0" applyAlignment="0" applyProtection="0"/>
    <xf numFmtId="0" fontId="64" fillId="0" borderId="0" applyNumberFormat="0" applyFont="0" applyFill="0" applyAlignment="0"/>
    <xf numFmtId="0" fontId="57" fillId="0" borderId="0"/>
    <xf numFmtId="37" fontId="65" fillId="0" borderId="0"/>
    <xf numFmtId="174" fontId="66" fillId="0" borderId="0"/>
    <xf numFmtId="0" fontId="112" fillId="0" borderId="0"/>
    <xf numFmtId="0" fontId="111" fillId="0" borderId="0"/>
    <xf numFmtId="0" fontId="72" fillId="0" borderId="0"/>
    <xf numFmtId="0" fontId="101" fillId="0" borderId="0"/>
    <xf numFmtId="0" fontId="113" fillId="0" borderId="0"/>
    <xf numFmtId="0" fontId="111" fillId="0" borderId="0"/>
    <xf numFmtId="0" fontId="72" fillId="0" borderId="0"/>
    <xf numFmtId="0" fontId="2" fillId="0" borderId="0"/>
    <xf numFmtId="0" fontId="48" fillId="0" borderId="0"/>
    <xf numFmtId="0" fontId="48" fillId="0" borderId="0"/>
    <xf numFmtId="0" fontId="48" fillId="0" borderId="0"/>
    <xf numFmtId="0" fontId="48" fillId="0" borderId="0"/>
    <xf numFmtId="0" fontId="48" fillId="0" borderId="0"/>
    <xf numFmtId="0" fontId="98" fillId="0" borderId="0"/>
    <xf numFmtId="0" fontId="98" fillId="0" borderId="0"/>
    <xf numFmtId="0" fontId="2" fillId="0" borderId="0"/>
    <xf numFmtId="0" fontId="2" fillId="0" borderId="0"/>
    <xf numFmtId="0" fontId="2" fillId="0" borderId="0"/>
    <xf numFmtId="0" fontId="114" fillId="0" borderId="0" applyAlignment="0"/>
    <xf numFmtId="0" fontId="2" fillId="0" borderId="0"/>
    <xf numFmtId="0" fontId="2" fillId="0" borderId="0"/>
    <xf numFmtId="0" fontId="2" fillId="0" borderId="0"/>
    <xf numFmtId="0" fontId="111" fillId="0" borderId="0"/>
    <xf numFmtId="0" fontId="111" fillId="0" borderId="0"/>
    <xf numFmtId="0" fontId="2" fillId="0" borderId="0"/>
    <xf numFmtId="0" fontId="50" fillId="0" borderId="0" applyNumberFormat="0" applyFill="0" applyBorder="0" applyProtection="0">
      <alignment vertical="top"/>
    </xf>
    <xf numFmtId="0" fontId="49" fillId="0" borderId="0"/>
    <xf numFmtId="0" fontId="48" fillId="0" borderId="0"/>
    <xf numFmtId="0" fontId="48"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72" fillId="0" borderId="0"/>
    <xf numFmtId="0" fontId="102" fillId="0" borderId="0"/>
    <xf numFmtId="0" fontId="106" fillId="0" borderId="0"/>
    <xf numFmtId="10" fontId="2" fillId="0" borderId="0" applyFont="0" applyFill="0" applyBorder="0" applyAlignment="0" applyProtection="0"/>
    <xf numFmtId="9" fontId="2" fillId="0" borderId="0" applyFont="0" applyFill="0" applyBorder="0" applyAlignment="0" applyProtection="0"/>
    <xf numFmtId="0" fontId="106" fillId="0" borderId="0"/>
    <xf numFmtId="175" fontId="67" fillId="0" borderId="6">
      <alignment horizontal="right" vertical="center"/>
    </xf>
    <xf numFmtId="3" fontId="68" fillId="0" borderId="5" applyNumberFormat="0" applyAlignment="0">
      <alignment horizontal="center" vertical="center"/>
    </xf>
    <xf numFmtId="3" fontId="69" fillId="0" borderId="7" applyNumberFormat="0" applyAlignment="0">
      <alignment horizontal="left" wrapText="1"/>
    </xf>
    <xf numFmtId="176" fontId="67" fillId="0" borderId="6">
      <alignment horizontal="center"/>
    </xf>
    <xf numFmtId="177" fontId="67" fillId="0" borderId="0"/>
    <xf numFmtId="178" fontId="67" fillId="0" borderId="4"/>
    <xf numFmtId="0" fontId="70" fillId="0" borderId="0" applyNumberForma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2" fillId="0" borderId="0">
      <alignment vertical="center"/>
    </xf>
    <xf numFmtId="40" fontId="73" fillId="0" borderId="0" applyFont="0" applyFill="0" applyBorder="0" applyAlignment="0" applyProtection="0"/>
    <xf numFmtId="38" fontId="73" fillId="0" borderId="0" applyFont="0" applyFill="0" applyBorder="0" applyAlignment="0" applyProtection="0"/>
    <xf numFmtId="0" fontId="73" fillId="0" borderId="0" applyFont="0" applyFill="0" applyBorder="0" applyAlignment="0" applyProtection="0"/>
    <xf numFmtId="0" fontId="73" fillId="0" borderId="0" applyFont="0" applyFill="0" applyBorder="0" applyAlignment="0" applyProtection="0"/>
    <xf numFmtId="9" fontId="74" fillId="0" borderId="0" applyFont="0" applyFill="0" applyBorder="0" applyAlignment="0" applyProtection="0"/>
    <xf numFmtId="0" fontId="75" fillId="0" borderId="0"/>
    <xf numFmtId="179" fontId="2" fillId="0" borderId="0" applyFont="0" applyFill="0" applyBorder="0" applyAlignment="0" applyProtection="0"/>
    <xf numFmtId="180" fontId="2" fillId="0" borderId="0" applyFont="0" applyFill="0" applyBorder="0" applyAlignment="0" applyProtection="0"/>
    <xf numFmtId="181" fontId="76" fillId="0" borderId="0" applyFont="0" applyFill="0" applyBorder="0" applyAlignment="0" applyProtection="0"/>
    <xf numFmtId="182" fontId="76" fillId="0" borderId="0" applyFont="0" applyFill="0" applyBorder="0" applyAlignment="0" applyProtection="0"/>
    <xf numFmtId="0" fontId="77" fillId="0" borderId="0"/>
    <xf numFmtId="0" fontId="64" fillId="0" borderId="0"/>
    <xf numFmtId="183" fontId="78" fillId="0" borderId="0" applyFont="0" applyFill="0" applyBorder="0" applyAlignment="0" applyProtection="0"/>
    <xf numFmtId="184" fontId="78" fillId="0" borderId="0" applyFont="0" applyFill="0" applyBorder="0" applyAlignment="0" applyProtection="0"/>
    <xf numFmtId="185" fontId="78" fillId="0" borderId="0" applyFont="0" applyFill="0" applyBorder="0" applyAlignment="0" applyProtection="0"/>
    <xf numFmtId="186" fontId="79" fillId="0" borderId="0" applyFont="0" applyFill="0" applyBorder="0" applyAlignment="0" applyProtection="0"/>
    <xf numFmtId="187" fontId="78" fillId="0" borderId="0" applyFont="0" applyFill="0" applyBorder="0" applyAlignment="0" applyProtection="0"/>
  </cellStyleXfs>
  <cellXfs count="1147">
    <xf numFmtId="0" fontId="0" fillId="0" borderId="0" xfId="0"/>
    <xf numFmtId="1" fontId="3" fillId="0" borderId="0" xfId="84" applyNumberFormat="1" applyFont="1" applyFill="1" applyAlignment="1">
      <alignment horizontal="center" vertical="center" wrapText="1"/>
    </xf>
    <xf numFmtId="0" fontId="4" fillId="0" borderId="0" xfId="0" applyFont="1" applyAlignment="1">
      <alignment vertical="center" wrapText="1"/>
    </xf>
    <xf numFmtId="0" fontId="115" fillId="0" borderId="0" xfId="0" applyFont="1" applyAlignment="1">
      <alignment vertical="center" readingOrder="1"/>
    </xf>
    <xf numFmtId="0" fontId="115" fillId="0" borderId="0" xfId="0" applyFont="1" applyAlignment="1">
      <alignment vertical="center" wrapText="1" readingOrder="1"/>
    </xf>
    <xf numFmtId="0" fontId="116" fillId="0" borderId="0" xfId="0" applyFont="1" applyAlignment="1">
      <alignment horizontal="center" vertical="center" wrapText="1" readingOrder="1"/>
    </xf>
    <xf numFmtId="0" fontId="116" fillId="0" borderId="0" xfId="0" applyFont="1" applyAlignment="1">
      <alignment vertical="center" readingOrder="1"/>
    </xf>
    <xf numFmtId="0" fontId="116" fillId="0" borderId="0" xfId="0" applyFont="1" applyAlignment="1">
      <alignment vertical="center" wrapText="1" readingOrder="1"/>
    </xf>
    <xf numFmtId="0" fontId="7" fillId="0" borderId="0" xfId="0" applyFont="1" applyAlignment="1">
      <alignment vertical="center" wrapText="1"/>
    </xf>
    <xf numFmtId="0" fontId="9" fillId="0" borderId="0" xfId="0" applyFont="1" applyAlignment="1">
      <alignment horizontal="center" vertical="center" wrapText="1"/>
    </xf>
    <xf numFmtId="0" fontId="9" fillId="0" borderId="8" xfId="0" applyFont="1" applyBorder="1" applyAlignment="1">
      <alignment horizontal="center" vertical="center" wrapText="1"/>
    </xf>
    <xf numFmtId="0" fontId="9" fillId="0" borderId="4" xfId="0" applyFont="1" applyBorder="1" applyAlignment="1">
      <alignment horizontal="center" vertical="center" wrapText="1"/>
    </xf>
    <xf numFmtId="0" fontId="11" fillId="0" borderId="0" xfId="0" applyFont="1" applyAlignment="1">
      <alignment horizontal="center" vertical="center" wrapText="1"/>
    </xf>
    <xf numFmtId="0" fontId="6" fillId="0" borderId="4" xfId="0" applyFont="1" applyBorder="1" applyAlignment="1">
      <alignment horizontal="center" vertical="center" wrapText="1"/>
    </xf>
    <xf numFmtId="0" fontId="9" fillId="0" borderId="4" xfId="0" applyFont="1" applyBorder="1" applyAlignment="1">
      <alignment vertical="center" wrapText="1"/>
    </xf>
    <xf numFmtId="0" fontId="9" fillId="0" borderId="0" xfId="0" applyFont="1" applyAlignment="1">
      <alignment vertical="center" wrapText="1"/>
    </xf>
    <xf numFmtId="0" fontId="6" fillId="0" borderId="4" xfId="0" applyFont="1" applyBorder="1" applyAlignment="1">
      <alignment horizontal="left" vertical="center" wrapText="1"/>
    </xf>
    <xf numFmtId="0" fontId="6" fillId="0" borderId="4" xfId="0" applyFont="1" applyBorder="1" applyAlignment="1">
      <alignment vertical="center" wrapText="1"/>
    </xf>
    <xf numFmtId="0" fontId="6" fillId="0" borderId="0" xfId="0" applyFont="1" applyAlignment="1">
      <alignment vertical="center" wrapText="1"/>
    </xf>
    <xf numFmtId="0" fontId="8" fillId="0" borderId="4" xfId="0" applyFont="1" applyBorder="1" applyAlignment="1">
      <alignment horizontal="left" vertical="center" wrapText="1"/>
    </xf>
    <xf numFmtId="49" fontId="9" fillId="0" borderId="4" xfId="0" applyNumberFormat="1" applyFont="1" applyBorder="1" applyAlignment="1">
      <alignment vertical="center" wrapText="1"/>
    </xf>
    <xf numFmtId="49" fontId="6" fillId="0" borderId="4" xfId="0" applyNumberFormat="1" applyFont="1" applyBorder="1" applyAlignment="1">
      <alignment vertical="center" wrapText="1"/>
    </xf>
    <xf numFmtId="49" fontId="8" fillId="0" borderId="4" xfId="0" applyNumberFormat="1" applyFont="1" applyBorder="1" applyAlignment="1">
      <alignment vertical="center" wrapText="1"/>
    </xf>
    <xf numFmtId="49" fontId="8" fillId="0" borderId="4" xfId="0" quotePrefix="1" applyNumberFormat="1" applyFont="1" applyBorder="1" applyAlignment="1">
      <alignment vertical="center" wrapText="1"/>
    </xf>
    <xf numFmtId="49" fontId="6" fillId="0" borderId="0" xfId="0" applyNumberFormat="1" applyFont="1" applyAlignment="1">
      <alignment vertical="center" wrapText="1"/>
    </xf>
    <xf numFmtId="0" fontId="9" fillId="0" borderId="0" xfId="0" applyFont="1" applyBorder="1" applyAlignment="1">
      <alignment horizontal="center" vertical="center" wrapText="1"/>
    </xf>
    <xf numFmtId="0" fontId="9" fillId="0" borderId="0" xfId="0" applyFont="1" applyBorder="1" applyAlignment="1">
      <alignment vertical="center" wrapText="1"/>
    </xf>
    <xf numFmtId="0" fontId="12" fillId="0" borderId="0" xfId="0" applyFont="1" applyAlignment="1">
      <alignment vertical="center" wrapText="1"/>
    </xf>
    <xf numFmtId="0" fontId="13" fillId="0" borderId="0" xfId="0" applyFont="1" applyBorder="1" applyAlignment="1">
      <alignment vertical="center" wrapText="1"/>
    </xf>
    <xf numFmtId="0" fontId="13" fillId="0" borderId="0" xfId="0" applyFont="1" applyBorder="1" applyAlignment="1">
      <alignment horizontal="right" vertical="center" wrapText="1"/>
    </xf>
    <xf numFmtId="0" fontId="14" fillId="0" borderId="0" xfId="0" applyFont="1" applyAlignment="1">
      <alignment vertical="center" wrapText="1"/>
    </xf>
    <xf numFmtId="0" fontId="11" fillId="0" borderId="4" xfId="0" applyFont="1" applyBorder="1" applyAlignment="1">
      <alignment horizontal="center" vertical="center" wrapText="1"/>
    </xf>
    <xf numFmtId="0" fontId="16" fillId="0" borderId="4" xfId="0" quotePrefix="1" applyFont="1" applyBorder="1" applyAlignment="1">
      <alignment horizontal="center" vertical="center" wrapText="1"/>
    </xf>
    <xf numFmtId="49" fontId="115" fillId="0" borderId="4" xfId="0" applyNumberFormat="1" applyFont="1" applyFill="1" applyBorder="1" applyAlignment="1">
      <alignment horizontal="left" vertical="center" wrapText="1"/>
    </xf>
    <xf numFmtId="49" fontId="117" fillId="0" borderId="4" xfId="0" applyNumberFormat="1" applyFont="1" applyBorder="1" applyAlignment="1">
      <alignment vertical="center" wrapText="1"/>
    </xf>
    <xf numFmtId="0" fontId="117" fillId="0" borderId="4" xfId="0" applyFont="1" applyBorder="1" applyAlignment="1">
      <alignment vertical="center" wrapText="1"/>
    </xf>
    <xf numFmtId="0" fontId="117" fillId="0" borderId="0" xfId="0" applyFont="1" applyAlignment="1">
      <alignment vertical="center" wrapText="1"/>
    </xf>
    <xf numFmtId="49" fontId="118" fillId="0" borderId="4" xfId="0" applyNumberFormat="1" applyFont="1" applyBorder="1" applyAlignment="1">
      <alignment vertical="center" wrapText="1"/>
    </xf>
    <xf numFmtId="0" fontId="118" fillId="0" borderId="4" xfId="0" applyFont="1" applyBorder="1" applyAlignment="1">
      <alignment vertical="center" wrapText="1"/>
    </xf>
    <xf numFmtId="0" fontId="118" fillId="0" borderId="0" xfId="0" applyFont="1" applyAlignment="1">
      <alignment vertical="center" wrapText="1"/>
    </xf>
    <xf numFmtId="0" fontId="17" fillId="0" borderId="0" xfId="0" applyFont="1" applyBorder="1" applyAlignment="1">
      <alignment horizontal="center" vertical="center" wrapText="1"/>
    </xf>
    <xf numFmtId="0" fontId="17" fillId="0" borderId="0" xfId="0" applyFont="1" applyAlignment="1">
      <alignment vertical="center" wrapText="1"/>
    </xf>
    <xf numFmtId="1" fontId="20" fillId="0" borderId="0" xfId="84" applyNumberFormat="1" applyFont="1" applyFill="1" applyAlignment="1">
      <alignment vertical="center" wrapText="1"/>
    </xf>
    <xf numFmtId="1" fontId="21" fillId="0" borderId="0" xfId="84" applyNumberFormat="1" applyFont="1" applyFill="1" applyAlignment="1">
      <alignment vertical="center" wrapText="1"/>
    </xf>
    <xf numFmtId="1" fontId="22" fillId="0" borderId="0" xfId="84" applyNumberFormat="1" applyFont="1" applyFill="1" applyAlignment="1">
      <alignment vertical="center" wrapText="1"/>
    </xf>
    <xf numFmtId="1" fontId="23" fillId="0" borderId="0" xfId="84" applyNumberFormat="1" applyFont="1" applyFill="1" applyAlignment="1">
      <alignment vertical="center" wrapText="1"/>
    </xf>
    <xf numFmtId="1" fontId="20" fillId="0" borderId="1" xfId="84" applyNumberFormat="1" applyFont="1" applyFill="1" applyBorder="1" applyAlignment="1">
      <alignment vertical="center" wrapText="1"/>
    </xf>
    <xf numFmtId="1" fontId="24" fillId="0" borderId="0" xfId="84" applyNumberFormat="1" applyFont="1" applyFill="1" applyAlignment="1">
      <alignment vertical="center" wrapText="1"/>
    </xf>
    <xf numFmtId="1" fontId="20" fillId="0" borderId="0" xfId="84" applyNumberFormat="1" applyFont="1" applyFill="1" applyBorder="1" applyAlignment="1">
      <alignment vertical="center" wrapText="1"/>
    </xf>
    <xf numFmtId="3" fontId="16" fillId="0" borderId="0" xfId="84" applyNumberFormat="1" applyFont="1" applyBorder="1" applyAlignment="1">
      <alignment horizontal="center" vertical="center" wrapText="1"/>
    </xf>
    <xf numFmtId="3" fontId="16" fillId="0" borderId="4" xfId="84" quotePrefix="1" applyNumberFormat="1" applyFont="1" applyFill="1" applyBorder="1" applyAlignment="1">
      <alignment horizontal="center" vertical="center" wrapText="1"/>
    </xf>
    <xf numFmtId="3" fontId="16" fillId="0" borderId="0" xfId="84" applyNumberFormat="1" applyFont="1" applyFill="1" applyBorder="1" applyAlignment="1">
      <alignment vertical="center" wrapText="1"/>
    </xf>
    <xf numFmtId="3" fontId="27" fillId="0" borderId="4" xfId="84" applyNumberFormat="1" applyFont="1" applyFill="1" applyBorder="1" applyAlignment="1">
      <alignment horizontal="center" vertical="center" wrapText="1"/>
    </xf>
    <xf numFmtId="49" fontId="27" fillId="0" borderId="4" xfId="84" applyNumberFormat="1" applyFont="1" applyFill="1" applyBorder="1" applyAlignment="1">
      <alignment horizontal="center" vertical="center"/>
    </xf>
    <xf numFmtId="1" fontId="27" fillId="0" borderId="4" xfId="84" applyNumberFormat="1" applyFont="1" applyFill="1" applyBorder="1" applyAlignment="1">
      <alignment horizontal="left" vertical="center" wrapText="1"/>
    </xf>
    <xf numFmtId="1" fontId="27" fillId="0" borderId="4" xfId="84" applyNumberFormat="1" applyFont="1" applyFill="1" applyBorder="1" applyAlignment="1">
      <alignment horizontal="center" vertical="center" wrapText="1"/>
    </xf>
    <xf numFmtId="1" fontId="27" fillId="0" borderId="4" xfId="84" applyNumberFormat="1" applyFont="1" applyFill="1" applyBorder="1" applyAlignment="1">
      <alignment horizontal="right" vertical="center"/>
    </xf>
    <xf numFmtId="1" fontId="27" fillId="0" borderId="0" xfId="84" applyNumberFormat="1" applyFont="1" applyFill="1" applyAlignment="1">
      <alignment vertical="center"/>
    </xf>
    <xf numFmtId="1" fontId="27" fillId="0" borderId="4" xfId="84" applyNumberFormat="1" applyFont="1" applyFill="1" applyBorder="1" applyAlignment="1">
      <alignment vertical="center" wrapText="1"/>
    </xf>
    <xf numFmtId="1" fontId="16" fillId="0" borderId="4" xfId="84" applyNumberFormat="1" applyFont="1" applyFill="1" applyBorder="1" applyAlignment="1">
      <alignment horizontal="center" vertical="center" wrapText="1"/>
    </xf>
    <xf numFmtId="1" fontId="16" fillId="0" borderId="4" xfId="84" applyNumberFormat="1" applyFont="1" applyFill="1" applyBorder="1" applyAlignment="1">
      <alignment horizontal="right" vertical="center"/>
    </xf>
    <xf numFmtId="1" fontId="16" fillId="0" borderId="0" xfId="84" applyNumberFormat="1" applyFont="1" applyFill="1" applyAlignment="1">
      <alignment vertical="center"/>
    </xf>
    <xf numFmtId="49" fontId="28" fillId="0" borderId="4" xfId="84" applyNumberFormat="1" applyFont="1" applyFill="1" applyBorder="1" applyAlignment="1">
      <alignment horizontal="center" vertical="center"/>
    </xf>
    <xf numFmtId="1" fontId="28" fillId="0" borderId="4" xfId="84" applyNumberFormat="1" applyFont="1" applyFill="1" applyBorder="1" applyAlignment="1">
      <alignment vertical="center" wrapText="1"/>
    </xf>
    <xf numFmtId="1" fontId="28" fillId="0" borderId="4" xfId="84" applyNumberFormat="1" applyFont="1" applyFill="1" applyBorder="1" applyAlignment="1">
      <alignment horizontal="center" vertical="center" wrapText="1"/>
    </xf>
    <xf numFmtId="1" fontId="28" fillId="0" borderId="4" xfId="84" applyNumberFormat="1" applyFont="1" applyFill="1" applyBorder="1" applyAlignment="1">
      <alignment horizontal="right" vertical="center"/>
    </xf>
    <xf numFmtId="1" fontId="28" fillId="0" borderId="0" xfId="84" applyNumberFormat="1" applyFont="1" applyFill="1" applyAlignment="1">
      <alignment vertical="center"/>
    </xf>
    <xf numFmtId="1" fontId="16" fillId="4" borderId="4" xfId="84" applyNumberFormat="1" applyFont="1" applyFill="1" applyBorder="1" applyAlignment="1">
      <alignment vertical="center" wrapText="1"/>
    </xf>
    <xf numFmtId="1" fontId="16" fillId="4" borderId="4" xfId="84" applyNumberFormat="1" applyFont="1" applyFill="1" applyBorder="1" applyAlignment="1">
      <alignment horizontal="center" vertical="center" wrapText="1"/>
    </xf>
    <xf numFmtId="1" fontId="16" fillId="4" borderId="4" xfId="84" applyNumberFormat="1" applyFont="1" applyFill="1" applyBorder="1" applyAlignment="1">
      <alignment horizontal="right" vertical="center"/>
    </xf>
    <xf numFmtId="1" fontId="16" fillId="4" borderId="0" xfId="84" applyNumberFormat="1" applyFont="1" applyFill="1" applyAlignment="1">
      <alignment vertical="center"/>
    </xf>
    <xf numFmtId="1" fontId="16" fillId="4" borderId="4" xfId="84" quotePrefix="1" applyNumberFormat="1" applyFont="1" applyFill="1" applyBorder="1" applyAlignment="1">
      <alignment vertical="center" wrapText="1"/>
    </xf>
    <xf numFmtId="49" fontId="16" fillId="0" borderId="4" xfId="84" applyNumberFormat="1" applyFont="1" applyFill="1" applyBorder="1" applyAlignment="1">
      <alignment horizontal="center" vertical="center"/>
    </xf>
    <xf numFmtId="1" fontId="16" fillId="0" borderId="4" xfId="84" applyNumberFormat="1" applyFont="1" applyFill="1" applyBorder="1" applyAlignment="1">
      <alignment vertical="center" wrapText="1"/>
    </xf>
    <xf numFmtId="1" fontId="26" fillId="0" borderId="4" xfId="84" applyNumberFormat="1" applyFont="1" applyFill="1" applyBorder="1" applyAlignment="1">
      <alignment horizontal="center" vertical="center" wrapText="1"/>
    </xf>
    <xf numFmtId="1" fontId="26" fillId="0" borderId="4" xfId="84" applyNumberFormat="1" applyFont="1" applyFill="1" applyBorder="1" applyAlignment="1">
      <alignment horizontal="right" vertical="center"/>
    </xf>
    <xf numFmtId="1" fontId="26" fillId="0" borderId="0" xfId="84" applyNumberFormat="1" applyFont="1" applyFill="1" applyAlignment="1">
      <alignment vertical="center"/>
    </xf>
    <xf numFmtId="1" fontId="28" fillId="0" borderId="4" xfId="84" quotePrefix="1" applyNumberFormat="1" applyFont="1" applyFill="1" applyBorder="1" applyAlignment="1">
      <alignment vertical="center" wrapText="1"/>
    </xf>
    <xf numFmtId="49" fontId="26" fillId="0" borderId="4" xfId="84" applyNumberFormat="1" applyFont="1" applyFill="1" applyBorder="1" applyAlignment="1">
      <alignment horizontal="center" vertical="center"/>
    </xf>
    <xf numFmtId="1" fontId="26" fillId="0" borderId="4" xfId="84" quotePrefix="1" applyNumberFormat="1" applyFont="1" applyFill="1" applyBorder="1" applyAlignment="1">
      <alignment vertical="center" wrapText="1"/>
    </xf>
    <xf numFmtId="1" fontId="16" fillId="0" borderId="4" xfId="84" applyNumberFormat="1" applyFont="1" applyFill="1" applyBorder="1" applyAlignment="1">
      <alignment horizontal="center" vertical="center"/>
    </xf>
    <xf numFmtId="1" fontId="16" fillId="0" borderId="0" xfId="84" applyNumberFormat="1" applyFont="1" applyFill="1" applyAlignment="1">
      <alignment horizontal="center" vertical="center"/>
    </xf>
    <xf numFmtId="1" fontId="16" fillId="0" borderId="0" xfId="84" applyNumberFormat="1" applyFont="1" applyFill="1" applyAlignment="1">
      <alignment vertical="center" wrapText="1"/>
    </xf>
    <xf numFmtId="1" fontId="16" fillId="0" borderId="0" xfId="84" applyNumberFormat="1" applyFont="1" applyFill="1" applyAlignment="1">
      <alignment horizontal="center" vertical="center" wrapText="1"/>
    </xf>
    <xf numFmtId="1" fontId="16" fillId="0" borderId="0" xfId="84" applyNumberFormat="1" applyFont="1" applyFill="1" applyAlignment="1">
      <alignment horizontal="right" vertical="center"/>
    </xf>
    <xf numFmtId="1" fontId="25" fillId="0" borderId="0" xfId="84" applyNumberFormat="1" applyFont="1" applyFill="1" applyAlignment="1">
      <alignment vertical="center"/>
    </xf>
    <xf numFmtId="1" fontId="29" fillId="0" borderId="0" xfId="84" applyNumberFormat="1" applyFont="1" applyFill="1" applyAlignment="1">
      <alignment vertical="center"/>
    </xf>
    <xf numFmtId="1" fontId="29" fillId="0" borderId="0" xfId="84" applyNumberFormat="1" applyFont="1" applyFill="1" applyAlignment="1">
      <alignment horizontal="right" vertical="center"/>
    </xf>
    <xf numFmtId="1" fontId="30" fillId="0" borderId="0" xfId="84" applyNumberFormat="1" applyFont="1" applyFill="1" applyAlignment="1"/>
    <xf numFmtId="1" fontId="31" fillId="0" borderId="0" xfId="84" applyNumberFormat="1" applyFont="1" applyFill="1" applyAlignment="1">
      <alignment vertical="center"/>
    </xf>
    <xf numFmtId="1" fontId="34" fillId="0" borderId="0" xfId="84" applyNumberFormat="1" applyFont="1" applyFill="1" applyAlignment="1">
      <alignment vertical="center"/>
    </xf>
    <xf numFmtId="1" fontId="35" fillId="0" borderId="0" xfId="84" applyNumberFormat="1" applyFont="1" applyFill="1" applyAlignment="1">
      <alignment vertical="center"/>
    </xf>
    <xf numFmtId="1" fontId="36" fillId="0" borderId="0" xfId="84" applyNumberFormat="1" applyFont="1" applyFill="1" applyAlignment="1">
      <alignment vertical="center"/>
    </xf>
    <xf numFmtId="1" fontId="37" fillId="0" borderId="0" xfId="84" applyNumberFormat="1" applyFont="1" applyFill="1" applyAlignment="1">
      <alignment horizontal="center" vertical="center"/>
    </xf>
    <xf numFmtId="1" fontId="16" fillId="0" borderId="0" xfId="84" applyNumberFormat="1" applyFont="1" applyFill="1" applyBorder="1" applyAlignment="1">
      <alignment horizontal="center" vertical="center" wrapText="1"/>
    </xf>
    <xf numFmtId="3" fontId="16" fillId="0" borderId="4" xfId="84" applyNumberFormat="1" applyFont="1" applyFill="1" applyBorder="1" applyAlignment="1">
      <alignment horizontal="center" vertical="center" wrapText="1"/>
    </xf>
    <xf numFmtId="3" fontId="16" fillId="0" borderId="0" xfId="84" applyNumberFormat="1" applyFont="1" applyFill="1" applyBorder="1" applyAlignment="1">
      <alignment horizontal="center" vertical="center" wrapText="1"/>
    </xf>
    <xf numFmtId="1" fontId="27" fillId="0" borderId="4" xfId="84" applyNumberFormat="1" applyFont="1" applyFill="1" applyBorder="1" applyAlignment="1">
      <alignment horizontal="center" vertical="center"/>
    </xf>
    <xf numFmtId="1" fontId="16" fillId="0" borderId="4" xfId="84" applyNumberFormat="1" applyFont="1" applyFill="1" applyBorder="1" applyAlignment="1">
      <alignment vertical="center"/>
    </xf>
    <xf numFmtId="1" fontId="28" fillId="0" borderId="4" xfId="84" applyNumberFormat="1" applyFont="1" applyFill="1" applyBorder="1" applyAlignment="1">
      <alignment vertical="center"/>
    </xf>
    <xf numFmtId="1" fontId="16" fillId="0" borderId="4" xfId="84" quotePrefix="1" applyNumberFormat="1" applyFont="1" applyFill="1" applyBorder="1" applyAlignment="1">
      <alignment vertical="center" wrapText="1"/>
    </xf>
    <xf numFmtId="1" fontId="27" fillId="0" borderId="4" xfId="84" applyNumberFormat="1" applyFont="1" applyFill="1" applyBorder="1" applyAlignment="1">
      <alignment vertical="center"/>
    </xf>
    <xf numFmtId="1" fontId="26" fillId="0" borderId="4" xfId="84" applyNumberFormat="1" applyFont="1" applyFill="1" applyBorder="1" applyAlignment="1">
      <alignment vertical="center"/>
    </xf>
    <xf numFmtId="49" fontId="33" fillId="0" borderId="0" xfId="84" applyNumberFormat="1" applyFont="1" applyFill="1" applyBorder="1" applyAlignment="1">
      <alignment horizontal="center" vertical="center"/>
    </xf>
    <xf numFmtId="1" fontId="33" fillId="0" borderId="0" xfId="84" applyNumberFormat="1" applyFont="1" applyFill="1" applyBorder="1" applyAlignment="1">
      <alignment horizontal="center" vertical="center"/>
    </xf>
    <xf numFmtId="1" fontId="33" fillId="0" borderId="0" xfId="84" applyNumberFormat="1" applyFont="1" applyFill="1" applyAlignment="1">
      <alignment vertical="center"/>
    </xf>
    <xf numFmtId="1" fontId="16" fillId="0" borderId="0" xfId="84" applyNumberFormat="1" applyFont="1" applyFill="1" applyBorder="1" applyAlignment="1">
      <alignment horizontal="center" vertical="center"/>
    </xf>
    <xf numFmtId="1" fontId="16" fillId="0" borderId="0" xfId="84" applyNumberFormat="1" applyFont="1" applyFill="1" applyBorder="1" applyAlignment="1">
      <alignment vertical="center" wrapText="1"/>
    </xf>
    <xf numFmtId="1" fontId="16" fillId="0" borderId="0" xfId="84" applyNumberFormat="1" applyFont="1" applyFill="1" applyBorder="1" applyAlignment="1">
      <alignment horizontal="right" vertical="center"/>
    </xf>
    <xf numFmtId="49" fontId="16" fillId="0" borderId="0" xfId="84" applyNumberFormat="1" applyFont="1" applyFill="1" applyBorder="1" applyAlignment="1">
      <alignment horizontal="center" vertical="center"/>
    </xf>
    <xf numFmtId="49" fontId="16" fillId="0" borderId="0" xfId="84" applyNumberFormat="1" applyFont="1" applyFill="1" applyBorder="1" applyAlignment="1">
      <alignment vertical="center"/>
    </xf>
    <xf numFmtId="49" fontId="16" fillId="0" borderId="0" xfId="84" applyNumberFormat="1" applyFont="1" applyFill="1" applyAlignment="1">
      <alignment vertical="center"/>
    </xf>
    <xf numFmtId="49" fontId="16" fillId="0" borderId="0" xfId="84" applyNumberFormat="1" applyFont="1" applyFill="1" applyAlignment="1">
      <alignment horizontal="center" vertical="center"/>
    </xf>
    <xf numFmtId="1" fontId="16" fillId="0" borderId="0" xfId="84" applyNumberFormat="1" applyFont="1" applyFill="1" applyAlignment="1">
      <alignment horizontal="left" vertical="center" wrapText="1"/>
    </xf>
    <xf numFmtId="1" fontId="20" fillId="0" borderId="0" xfId="84" applyNumberFormat="1" applyFont="1" applyFill="1" applyAlignment="1">
      <alignment vertical="center"/>
    </xf>
    <xf numFmtId="1" fontId="23" fillId="0" borderId="0" xfId="84" applyNumberFormat="1" applyFont="1" applyFill="1" applyAlignment="1">
      <alignment vertical="center"/>
    </xf>
    <xf numFmtId="1" fontId="24" fillId="0" borderId="0" xfId="84" applyNumberFormat="1" applyFont="1" applyFill="1" applyAlignment="1">
      <alignment vertical="center"/>
    </xf>
    <xf numFmtId="1" fontId="37" fillId="0" borderId="0" xfId="84" applyNumberFormat="1" applyFont="1" applyFill="1" applyAlignment="1">
      <alignment vertical="center"/>
    </xf>
    <xf numFmtId="0" fontId="16" fillId="0" borderId="4" xfId="84" applyNumberFormat="1" applyFont="1" applyFill="1" applyBorder="1" applyAlignment="1">
      <alignment horizontal="center" vertical="center" wrapText="1"/>
    </xf>
    <xf numFmtId="49" fontId="16" fillId="0" borderId="4" xfId="84" quotePrefix="1" applyNumberFormat="1" applyFont="1" applyFill="1" applyBorder="1" applyAlignment="1">
      <alignment horizontal="center" vertical="center" wrapText="1"/>
    </xf>
    <xf numFmtId="49" fontId="26" fillId="0" borderId="0" xfId="84" applyNumberFormat="1" applyFont="1" applyFill="1" applyBorder="1" applyAlignment="1">
      <alignment horizontal="center" vertical="center"/>
    </xf>
    <xf numFmtId="49" fontId="16" fillId="0" borderId="8" xfId="84" applyNumberFormat="1" applyFont="1" applyFill="1" applyBorder="1" applyAlignment="1">
      <alignment horizontal="center" vertical="center"/>
    </xf>
    <xf numFmtId="1" fontId="16" fillId="0" borderId="8" xfId="84" applyNumberFormat="1" applyFont="1" applyFill="1" applyBorder="1" applyAlignment="1">
      <alignment vertical="center" wrapText="1"/>
    </xf>
    <xf numFmtId="1" fontId="16" fillId="0" borderId="8" xfId="84" applyNumberFormat="1" applyFont="1" applyFill="1" applyBorder="1" applyAlignment="1">
      <alignment horizontal="center" vertical="center" wrapText="1"/>
    </xf>
    <xf numFmtId="1" fontId="16" fillId="0" borderId="8" xfId="84" applyNumberFormat="1" applyFont="1" applyFill="1" applyBorder="1" applyAlignment="1">
      <alignment horizontal="right" vertical="center"/>
    </xf>
    <xf numFmtId="1" fontId="16" fillId="0" borderId="0" xfId="84" applyNumberFormat="1" applyFont="1" applyFill="1" applyBorder="1" applyAlignment="1">
      <alignment vertical="center"/>
    </xf>
    <xf numFmtId="1" fontId="3" fillId="0" borderId="0" xfId="84" applyNumberFormat="1" applyFont="1" applyFill="1" applyAlignment="1">
      <alignment vertical="center" wrapText="1"/>
    </xf>
    <xf numFmtId="1" fontId="20" fillId="0" borderId="0" xfId="84" applyNumberFormat="1" applyFont="1" applyFill="1" applyAlignment="1"/>
    <xf numFmtId="1" fontId="33" fillId="0" borderId="0" xfId="84" applyNumberFormat="1" applyFont="1" applyFill="1" applyAlignment="1">
      <alignment vertical="center" wrapText="1"/>
    </xf>
    <xf numFmtId="1" fontId="37" fillId="0" borderId="4" xfId="84" applyNumberFormat="1" applyFont="1" applyFill="1" applyBorder="1" applyAlignment="1">
      <alignment vertical="center"/>
    </xf>
    <xf numFmtId="1" fontId="37" fillId="0" borderId="4" xfId="84" applyNumberFormat="1" applyFont="1" applyFill="1" applyBorder="1" applyAlignment="1">
      <alignment horizontal="center" vertical="center"/>
    </xf>
    <xf numFmtId="3" fontId="16" fillId="0" borderId="4" xfId="84" applyNumberFormat="1" applyFont="1" applyBorder="1" applyAlignment="1">
      <alignment horizontal="center" vertical="center" wrapText="1"/>
    </xf>
    <xf numFmtId="1" fontId="16" fillId="0" borderId="4" xfId="84" quotePrefix="1" applyNumberFormat="1" applyFont="1" applyFill="1" applyBorder="1" applyAlignment="1">
      <alignment horizontal="center" vertical="center" wrapText="1"/>
    </xf>
    <xf numFmtId="1" fontId="35" fillId="5" borderId="0" xfId="84" applyNumberFormat="1" applyFont="1" applyFill="1" applyBorder="1" applyAlignment="1">
      <alignment vertical="center" wrapText="1"/>
    </xf>
    <xf numFmtId="1" fontId="27" fillId="0" borderId="8" xfId="84" applyNumberFormat="1" applyFont="1" applyFill="1" applyBorder="1" applyAlignment="1">
      <alignment horizontal="right" vertical="center"/>
    </xf>
    <xf numFmtId="1" fontId="41" fillId="0" borderId="0" xfId="84" applyNumberFormat="1" applyFont="1" applyFill="1" applyAlignment="1">
      <alignment vertical="center"/>
    </xf>
    <xf numFmtId="1" fontId="42" fillId="0" borderId="0" xfId="84" applyNumberFormat="1" applyFont="1" applyFill="1" applyAlignment="1">
      <alignment vertical="center"/>
    </xf>
    <xf numFmtId="1" fontId="42" fillId="0" borderId="0" xfId="84" applyNumberFormat="1" applyFont="1" applyFill="1" applyAlignment="1">
      <alignment horizontal="right" vertical="center"/>
    </xf>
    <xf numFmtId="1" fontId="45" fillId="0" borderId="0" xfId="84" applyNumberFormat="1" applyFont="1" applyFill="1" applyAlignment="1">
      <alignment vertical="center"/>
    </xf>
    <xf numFmtId="1" fontId="47" fillId="0" borderId="0" xfId="84" applyNumberFormat="1" applyFont="1" applyFill="1" applyAlignment="1">
      <alignment vertical="center"/>
    </xf>
    <xf numFmtId="0" fontId="9" fillId="0" borderId="4" xfId="56" applyFont="1" applyBorder="1" applyAlignment="1">
      <alignment horizontal="center" vertical="center" wrapText="1"/>
    </xf>
    <xf numFmtId="3" fontId="16" fillId="4" borderId="4" xfId="84" applyNumberFormat="1" applyFont="1" applyFill="1" applyBorder="1" applyAlignment="1">
      <alignment horizontal="center" vertical="center" wrapText="1"/>
    </xf>
    <xf numFmtId="3" fontId="16" fillId="0" borderId="4" xfId="84" applyNumberFormat="1" applyFont="1" applyFill="1" applyBorder="1" applyAlignment="1">
      <alignment vertical="center" wrapText="1"/>
    </xf>
    <xf numFmtId="0" fontId="119" fillId="0" borderId="0" xfId="0" applyFont="1" applyAlignment="1">
      <alignment vertical="center" wrapText="1" readingOrder="1"/>
    </xf>
    <xf numFmtId="0" fontId="120" fillId="0" borderId="0" xfId="0" applyFont="1" applyAlignment="1">
      <alignment vertical="center" wrapText="1" readingOrder="1"/>
    </xf>
    <xf numFmtId="0" fontId="120" fillId="0" borderId="0" xfId="0" applyFont="1" applyAlignment="1">
      <alignment vertical="center" readingOrder="1"/>
    </xf>
    <xf numFmtId="0" fontId="119" fillId="0" borderId="0" xfId="0" applyFont="1" applyAlignment="1">
      <alignment vertical="center" readingOrder="1"/>
    </xf>
    <xf numFmtId="1" fontId="51" fillId="0" borderId="0" xfId="84" applyNumberFormat="1" applyFont="1" applyFill="1" applyAlignment="1">
      <alignment vertical="center"/>
    </xf>
    <xf numFmtId="1" fontId="52" fillId="0" borderId="0" xfId="84" applyNumberFormat="1" applyFont="1" applyFill="1" applyAlignment="1">
      <alignment vertical="center"/>
    </xf>
    <xf numFmtId="1" fontId="53" fillId="0" borderId="0" xfId="84" applyNumberFormat="1" applyFont="1" applyFill="1" applyAlignment="1">
      <alignment vertical="center"/>
    </xf>
    <xf numFmtId="3" fontId="27" fillId="0" borderId="4" xfId="84" applyNumberFormat="1" applyFont="1" applyFill="1" applyBorder="1" applyAlignment="1">
      <alignment horizontal="left" vertical="center" wrapText="1"/>
    </xf>
    <xf numFmtId="1" fontId="33" fillId="0" borderId="0" xfId="84" applyNumberFormat="1" applyFont="1" applyFill="1" applyAlignment="1">
      <alignment horizontal="center" vertical="center"/>
    </xf>
    <xf numFmtId="1" fontId="25" fillId="0" borderId="0" xfId="84" applyNumberFormat="1" applyFont="1" applyFill="1" applyAlignment="1">
      <alignment horizontal="right" vertical="center"/>
    </xf>
    <xf numFmtId="1" fontId="30" fillId="0" borderId="0" xfId="84" applyNumberFormat="1" applyFont="1" applyFill="1" applyAlignment="1">
      <alignment vertical="center"/>
    </xf>
    <xf numFmtId="0" fontId="115" fillId="0" borderId="0" xfId="0" applyFont="1"/>
    <xf numFmtId="1" fontId="33" fillId="0" borderId="0" xfId="84" quotePrefix="1" applyNumberFormat="1" applyFont="1" applyFill="1" applyAlignment="1">
      <alignment vertical="center"/>
    </xf>
    <xf numFmtId="1" fontId="27" fillId="0" borderId="4" xfId="84" quotePrefix="1" applyNumberFormat="1" applyFont="1" applyFill="1" applyBorder="1" applyAlignment="1">
      <alignment vertical="center" wrapText="1"/>
    </xf>
    <xf numFmtId="1" fontId="57" fillId="0" borderId="0" xfId="84" applyNumberFormat="1" applyFont="1" applyFill="1" applyAlignment="1">
      <alignment vertical="center"/>
    </xf>
    <xf numFmtId="1" fontId="43" fillId="0" borderId="0" xfId="84" applyNumberFormat="1" applyFont="1" applyFill="1" applyAlignment="1">
      <alignment vertical="center"/>
    </xf>
    <xf numFmtId="1" fontId="44" fillId="0" borderId="0" xfId="84" applyNumberFormat="1" applyFont="1" applyFill="1" applyAlignment="1">
      <alignment vertical="center"/>
    </xf>
    <xf numFmtId="1" fontId="72" fillId="0" borderId="0" xfId="84" applyNumberFormat="1" applyFont="1" applyFill="1" applyAlignment="1">
      <alignment vertical="center"/>
    </xf>
    <xf numFmtId="1" fontId="72" fillId="0" borderId="0" xfId="84" applyNumberFormat="1" applyFont="1" applyFill="1" applyAlignment="1">
      <alignment horizontal="center" vertical="center"/>
    </xf>
    <xf numFmtId="3" fontId="72" fillId="0" borderId="0" xfId="84" applyNumberFormat="1" applyFont="1" applyBorder="1" applyAlignment="1">
      <alignment horizontal="center" vertical="center" wrapText="1"/>
    </xf>
    <xf numFmtId="3" fontId="72" fillId="0" borderId="4" xfId="84" quotePrefix="1" applyNumberFormat="1" applyFont="1" applyFill="1" applyBorder="1" applyAlignment="1">
      <alignment horizontal="center" vertical="center" wrapText="1"/>
    </xf>
    <xf numFmtId="3" fontId="72" fillId="0" borderId="0" xfId="84" applyNumberFormat="1" applyFont="1" applyFill="1" applyBorder="1" applyAlignment="1">
      <alignment horizontal="center" vertical="center" wrapText="1"/>
    </xf>
    <xf numFmtId="1" fontId="72" fillId="0" borderId="4" xfId="84" applyNumberFormat="1" applyFont="1" applyFill="1" applyBorder="1" applyAlignment="1">
      <alignment horizontal="center" vertical="center"/>
    </xf>
    <xf numFmtId="1" fontId="80" fillId="0" borderId="4" xfId="84" applyNumberFormat="1" applyFont="1" applyFill="1" applyBorder="1" applyAlignment="1">
      <alignment horizontal="center" vertical="center" wrapText="1"/>
    </xf>
    <xf numFmtId="1" fontId="72" fillId="0" borderId="4" xfId="84" applyNumberFormat="1" applyFont="1" applyFill="1" applyBorder="1" applyAlignment="1">
      <alignment horizontal="center" vertical="center" wrapText="1"/>
    </xf>
    <xf numFmtId="1" fontId="72" fillId="0" borderId="4" xfId="84" applyNumberFormat="1" applyFont="1" applyFill="1" applyBorder="1" applyAlignment="1">
      <alignment horizontal="right" vertical="center"/>
    </xf>
    <xf numFmtId="1" fontId="80" fillId="0" borderId="4" xfId="84" applyNumberFormat="1" applyFont="1" applyFill="1" applyBorder="1" applyAlignment="1">
      <alignment horizontal="center" vertical="center"/>
    </xf>
    <xf numFmtId="1" fontId="80" fillId="0" borderId="4" xfId="84" applyNumberFormat="1" applyFont="1" applyFill="1" applyBorder="1" applyAlignment="1">
      <alignment vertical="center" wrapText="1"/>
    </xf>
    <xf numFmtId="1" fontId="80" fillId="0" borderId="4" xfId="84" applyNumberFormat="1" applyFont="1" applyFill="1" applyBorder="1" applyAlignment="1">
      <alignment horizontal="right" vertical="center"/>
    </xf>
    <xf numFmtId="1" fontId="80" fillId="0" borderId="0" xfId="84" applyNumberFormat="1" applyFont="1" applyFill="1" applyAlignment="1">
      <alignment vertical="center"/>
    </xf>
    <xf numFmtId="1" fontId="72" fillId="0" borderId="4" xfId="84" applyNumberFormat="1" applyFont="1" applyFill="1" applyBorder="1" applyAlignment="1">
      <alignment vertical="center" wrapText="1"/>
    </xf>
    <xf numFmtId="1" fontId="57" fillId="0" borderId="4" xfId="84" applyNumberFormat="1" applyFont="1" applyFill="1" applyBorder="1" applyAlignment="1">
      <alignment horizontal="right" vertical="center"/>
    </xf>
    <xf numFmtId="1" fontId="72" fillId="0" borderId="0" xfId="84" applyNumberFormat="1" applyFont="1" applyFill="1" applyAlignment="1">
      <alignment vertical="center" wrapText="1"/>
    </xf>
    <xf numFmtId="1" fontId="72" fillId="0" borderId="0" xfId="84" applyNumberFormat="1" applyFont="1" applyFill="1" applyAlignment="1">
      <alignment horizontal="center" vertical="center" wrapText="1"/>
    </xf>
    <xf numFmtId="1" fontId="72" fillId="0" borderId="0" xfId="84" applyNumberFormat="1" applyFont="1" applyFill="1" applyAlignment="1">
      <alignment horizontal="right" vertical="center"/>
    </xf>
    <xf numFmtId="1" fontId="57" fillId="0" borderId="0" xfId="84" applyNumberFormat="1" applyFont="1" applyFill="1" applyAlignment="1">
      <alignment horizontal="right" vertical="center"/>
    </xf>
    <xf numFmtId="1" fontId="57" fillId="0" borderId="0" xfId="84" applyNumberFormat="1" applyFont="1" applyFill="1" applyAlignment="1">
      <alignment horizontal="center" vertical="center"/>
    </xf>
    <xf numFmtId="1" fontId="57" fillId="0" borderId="0" xfId="84" applyNumberFormat="1" applyFont="1" applyFill="1" applyAlignment="1">
      <alignment vertical="center" wrapText="1"/>
    </xf>
    <xf numFmtId="1" fontId="57" fillId="0" borderId="0" xfId="84" applyNumberFormat="1" applyFont="1" applyFill="1" applyAlignment="1">
      <alignment horizontal="center" vertical="center" wrapText="1"/>
    </xf>
    <xf numFmtId="0" fontId="115" fillId="0" borderId="0" xfId="51" applyFont="1" applyAlignment="1">
      <alignment vertical="center" wrapText="1" readingOrder="1"/>
    </xf>
    <xf numFmtId="0" fontId="115" fillId="0" borderId="0" xfId="51" applyFont="1" applyAlignment="1">
      <alignment vertical="center" readingOrder="1"/>
    </xf>
    <xf numFmtId="0" fontId="121" fillId="0" borderId="0" xfId="51" applyFont="1" applyAlignment="1">
      <alignment vertical="center" wrapText="1" readingOrder="1"/>
    </xf>
    <xf numFmtId="0" fontId="116" fillId="0" borderId="0" xfId="51" applyFont="1" applyAlignment="1">
      <alignment vertical="center" wrapText="1" readingOrder="1"/>
    </xf>
    <xf numFmtId="0" fontId="116" fillId="0" borderId="0" xfId="51" applyFont="1" applyAlignment="1">
      <alignment vertical="center" readingOrder="1"/>
    </xf>
    <xf numFmtId="0" fontId="122" fillId="0" borderId="0" xfId="51" applyFont="1" applyAlignment="1">
      <alignment vertical="center" wrapText="1" readingOrder="1"/>
    </xf>
    <xf numFmtId="0" fontId="116" fillId="0" borderId="0" xfId="51" applyFont="1" applyAlignment="1">
      <alignment horizontal="center" vertical="center" wrapText="1" readingOrder="1"/>
    </xf>
    <xf numFmtId="0" fontId="123" fillId="0" borderId="0" xfId="51" applyFont="1" applyAlignment="1">
      <alignment vertical="center" wrapText="1" readingOrder="1"/>
    </xf>
    <xf numFmtId="0" fontId="122" fillId="0" borderId="0" xfId="51" applyFont="1" applyAlignment="1">
      <alignment horizontal="left" vertical="center" wrapText="1" readingOrder="1"/>
    </xf>
    <xf numFmtId="0" fontId="122" fillId="0" borderId="4" xfId="51" applyFont="1" applyBorder="1" applyAlignment="1">
      <alignment horizontal="center" vertical="center" wrapText="1" readingOrder="1"/>
    </xf>
    <xf numFmtId="0" fontId="122" fillId="0" borderId="0" xfId="51" applyFont="1" applyAlignment="1">
      <alignment horizontal="center" vertical="center" wrapText="1" readingOrder="1"/>
    </xf>
    <xf numFmtId="0" fontId="121" fillId="0" borderId="4" xfId="51" applyFont="1" applyBorder="1" applyAlignment="1">
      <alignment horizontal="center" vertical="center" wrapText="1" readingOrder="1"/>
    </xf>
    <xf numFmtId="0" fontId="124" fillId="0" borderId="4" xfId="51" applyFont="1" applyBorder="1" applyAlignment="1">
      <alignment horizontal="right" vertical="center" wrapText="1" readingOrder="1"/>
    </xf>
    <xf numFmtId="0" fontId="122" fillId="0" borderId="4" xfId="51" applyFont="1" applyBorder="1" applyAlignment="1">
      <alignment vertical="center" wrapText="1" readingOrder="1"/>
    </xf>
    <xf numFmtId="0" fontId="121" fillId="0" borderId="4" xfId="51" applyFont="1" applyBorder="1" applyAlignment="1">
      <alignment horizontal="left" vertical="center" wrapText="1" readingOrder="1"/>
    </xf>
    <xf numFmtId="0" fontId="121" fillId="0" borderId="9" xfId="51" applyFont="1" applyBorder="1" applyAlignment="1">
      <alignment vertical="center" wrapText="1" readingOrder="1"/>
    </xf>
    <xf numFmtId="0" fontId="121" fillId="0" borderId="4" xfId="51" applyFont="1" applyBorder="1" applyAlignment="1">
      <alignment vertical="center" wrapText="1" readingOrder="1"/>
    </xf>
    <xf numFmtId="0" fontId="125" fillId="0" borderId="4" xfId="51" applyFont="1" applyBorder="1" applyAlignment="1">
      <alignment horizontal="center" vertical="center" wrapText="1" readingOrder="1"/>
    </xf>
    <xf numFmtId="0" fontId="125" fillId="0" borderId="4" xfId="51" applyFont="1" applyBorder="1" applyAlignment="1">
      <alignment vertical="center" wrapText="1" readingOrder="1"/>
    </xf>
    <xf numFmtId="0" fontId="126" fillId="0" borderId="4" xfId="51" applyFont="1" applyBorder="1" applyAlignment="1">
      <alignment horizontal="right" vertical="center" wrapText="1" readingOrder="1"/>
    </xf>
    <xf numFmtId="0" fontId="123" fillId="0" borderId="4" xfId="51" applyFont="1" applyBorder="1" applyAlignment="1">
      <alignment vertical="center" wrapText="1" readingOrder="1"/>
    </xf>
    <xf numFmtId="0" fontId="123" fillId="0" borderId="4" xfId="51" quotePrefix="1" applyFont="1" applyBorder="1" applyAlignment="1">
      <alignment horizontal="center" vertical="center" wrapText="1" readingOrder="1"/>
    </xf>
    <xf numFmtId="0" fontId="127" fillId="0" borderId="4" xfId="51" applyFont="1" applyBorder="1" applyAlignment="1">
      <alignment horizontal="right" vertical="center" wrapText="1" readingOrder="1"/>
    </xf>
    <xf numFmtId="0" fontId="122" fillId="0" borderId="6" xfId="51" quotePrefix="1" applyFont="1" applyBorder="1" applyAlignment="1">
      <alignment horizontal="center" vertical="center" wrapText="1" readingOrder="1"/>
    </xf>
    <xf numFmtId="0" fontId="122" fillId="0" borderId="4" xfId="51" applyFont="1" applyBorder="1" applyAlignment="1">
      <alignment vertical="center" wrapText="1"/>
    </xf>
    <xf numFmtId="0" fontId="122" fillId="0" borderId="10" xfId="51" applyFont="1" applyBorder="1" applyAlignment="1">
      <alignment vertical="center" wrapText="1" readingOrder="1"/>
    </xf>
    <xf numFmtId="0" fontId="128" fillId="0" borderId="4" xfId="51" applyFont="1" applyBorder="1" applyAlignment="1">
      <alignment horizontal="right" vertical="center" wrapText="1" readingOrder="1"/>
    </xf>
    <xf numFmtId="0" fontId="125" fillId="0" borderId="4" xfId="51" quotePrefix="1" applyFont="1" applyBorder="1" applyAlignment="1">
      <alignment horizontal="center" vertical="center" wrapText="1" readingOrder="1"/>
    </xf>
    <xf numFmtId="49" fontId="125" fillId="0" borderId="4" xfId="52" applyNumberFormat="1" applyFont="1" applyFill="1" applyBorder="1" applyAlignment="1">
      <alignment horizontal="left" vertical="center" wrapText="1"/>
    </xf>
    <xf numFmtId="0" fontId="125" fillId="0" borderId="0" xfId="51" applyFont="1" applyAlignment="1">
      <alignment vertical="center" wrapText="1" readingOrder="1"/>
    </xf>
    <xf numFmtId="188" fontId="122" fillId="0" borderId="4" xfId="51" quotePrefix="1" applyNumberFormat="1" applyFont="1" applyBorder="1" applyAlignment="1">
      <alignment horizontal="center" vertical="center" wrapText="1" readingOrder="1"/>
    </xf>
    <xf numFmtId="0" fontId="122" fillId="0" borderId="4" xfId="51" quotePrefix="1" applyFont="1" applyBorder="1" applyAlignment="1">
      <alignment horizontal="center" vertical="center" wrapText="1" readingOrder="1"/>
    </xf>
    <xf numFmtId="49" fontId="122" fillId="0" borderId="4" xfId="52" applyNumberFormat="1" applyFont="1" applyFill="1" applyBorder="1" applyAlignment="1">
      <alignment horizontal="left" vertical="center" wrapText="1"/>
    </xf>
    <xf numFmtId="0" fontId="129" fillId="0" borderId="0" xfId="51" applyFont="1" applyAlignment="1">
      <alignment vertical="center" wrapText="1" readingOrder="1"/>
    </xf>
    <xf numFmtId="0" fontId="129" fillId="0" borderId="0" xfId="51" applyFont="1" applyAlignment="1">
      <alignment vertical="center"/>
    </xf>
    <xf numFmtId="0" fontId="84" fillId="0" borderId="5" xfId="0" applyFont="1" applyBorder="1" applyAlignment="1">
      <alignment horizontal="center" vertical="center" wrapText="1"/>
    </xf>
    <xf numFmtId="0" fontId="121" fillId="0" borderId="4" xfId="0" applyFont="1" applyBorder="1" applyAlignment="1">
      <alignment horizontal="center" vertical="center" wrapText="1" readingOrder="1"/>
    </xf>
    <xf numFmtId="0" fontId="121" fillId="0" borderId="4" xfId="0" applyFont="1" applyBorder="1" applyAlignment="1">
      <alignment horizontal="left" vertical="center" wrapText="1" readingOrder="1"/>
    </xf>
    <xf numFmtId="0" fontId="121" fillId="0" borderId="9" xfId="0" applyFont="1" applyBorder="1" applyAlignment="1">
      <alignment vertical="center" wrapText="1" readingOrder="1"/>
    </xf>
    <xf numFmtId="0" fontId="122" fillId="0" borderId="4" xfId="0" quotePrefix="1" applyFont="1" applyBorder="1" applyAlignment="1">
      <alignment horizontal="center" vertical="center" wrapText="1" readingOrder="1"/>
    </xf>
    <xf numFmtId="0" fontId="122" fillId="0" borderId="4" xfId="0" applyFont="1" applyBorder="1" applyAlignment="1">
      <alignment vertical="center" wrapText="1"/>
    </xf>
    <xf numFmtId="0" fontId="121" fillId="0" borderId="4" xfId="0" applyFont="1" applyBorder="1" applyAlignment="1">
      <alignment vertical="center" wrapText="1" readingOrder="1"/>
    </xf>
    <xf numFmtId="0" fontId="125" fillId="0" borderId="4" xfId="0" quotePrefix="1" applyFont="1" applyBorder="1" applyAlignment="1">
      <alignment horizontal="center" vertical="center" wrapText="1" readingOrder="1"/>
    </xf>
    <xf numFmtId="0" fontId="8" fillId="0" borderId="4" xfId="0" applyFont="1" applyBorder="1" applyAlignment="1">
      <alignment vertical="center" wrapText="1"/>
    </xf>
    <xf numFmtId="0" fontId="8" fillId="0" borderId="0" xfId="0" applyFont="1" applyAlignment="1">
      <alignment vertical="center" wrapText="1"/>
    </xf>
    <xf numFmtId="0" fontId="82" fillId="0" borderId="0" xfId="0" applyFont="1" applyBorder="1" applyAlignment="1">
      <alignment vertical="center" wrapText="1"/>
    </xf>
    <xf numFmtId="0" fontId="82" fillId="0" borderId="0" xfId="0" applyFont="1" applyBorder="1" applyAlignment="1">
      <alignment horizontal="right" vertical="center" wrapText="1"/>
    </xf>
    <xf numFmtId="49" fontId="26" fillId="0" borderId="4" xfId="0" applyNumberFormat="1" applyFont="1" applyBorder="1" applyAlignment="1">
      <alignment vertical="center" wrapText="1"/>
    </xf>
    <xf numFmtId="0" fontId="26" fillId="0" borderId="4" xfId="0" applyFont="1" applyBorder="1" applyAlignment="1">
      <alignment vertical="center" wrapText="1"/>
    </xf>
    <xf numFmtId="0" fontId="26" fillId="0" borderId="0" xfId="0" applyFont="1" applyAlignment="1">
      <alignment vertical="center" wrapText="1"/>
    </xf>
    <xf numFmtId="49" fontId="27" fillId="0" borderId="4" xfId="0" applyNumberFormat="1" applyFont="1" applyBorder="1" applyAlignment="1">
      <alignment vertical="center" wrapText="1"/>
    </xf>
    <xf numFmtId="0" fontId="27" fillId="0" borderId="4" xfId="0" applyFont="1" applyBorder="1" applyAlignment="1">
      <alignment vertical="center" wrapText="1"/>
    </xf>
    <xf numFmtId="0" fontId="27" fillId="0" borderId="0" xfId="0" applyFont="1" applyAlignment="1">
      <alignment vertical="center" wrapText="1"/>
    </xf>
    <xf numFmtId="1" fontId="86" fillId="0" borderId="4" xfId="84" applyNumberFormat="1" applyFont="1" applyFill="1" applyBorder="1" applyAlignment="1">
      <alignment horizontal="center" vertical="center"/>
    </xf>
    <xf numFmtId="1" fontId="86" fillId="0" borderId="4" xfId="84" applyNumberFormat="1" applyFont="1" applyFill="1" applyBorder="1" applyAlignment="1">
      <alignment horizontal="center" vertical="center" wrapText="1"/>
    </xf>
    <xf numFmtId="0" fontId="130" fillId="0" borderId="0" xfId="0" applyFont="1"/>
    <xf numFmtId="1" fontId="86" fillId="0" borderId="4" xfId="84" applyNumberFormat="1" applyFont="1" applyFill="1" applyBorder="1" applyAlignment="1">
      <alignment vertical="center" wrapText="1"/>
    </xf>
    <xf numFmtId="49" fontId="86" fillId="0" borderId="4" xfId="84" applyNumberFormat="1" applyFont="1" applyFill="1" applyBorder="1" applyAlignment="1">
      <alignment horizontal="center" vertical="center"/>
    </xf>
    <xf numFmtId="1" fontId="86" fillId="0" borderId="4" xfId="84" applyNumberFormat="1" applyFont="1" applyFill="1" applyBorder="1" applyAlignment="1">
      <alignment horizontal="left" vertical="center" wrapText="1"/>
    </xf>
    <xf numFmtId="1" fontId="16" fillId="0" borderId="4" xfId="84" applyNumberFormat="1" applyFont="1" applyFill="1" applyBorder="1" applyAlignment="1">
      <alignment horizontal="left" vertical="center" wrapText="1"/>
    </xf>
    <xf numFmtId="49" fontId="72" fillId="0" borderId="4" xfId="84" applyNumberFormat="1" applyFont="1" applyFill="1" applyBorder="1" applyAlignment="1">
      <alignment horizontal="center" vertical="center"/>
    </xf>
    <xf numFmtId="1" fontId="72" fillId="0" borderId="4" xfId="84" quotePrefix="1" applyNumberFormat="1" applyFont="1" applyFill="1" applyBorder="1" applyAlignment="1">
      <alignment vertical="center" wrapText="1"/>
    </xf>
    <xf numFmtId="0" fontId="0" fillId="0" borderId="4" xfId="0" applyBorder="1"/>
    <xf numFmtId="0" fontId="129" fillId="0" borderId="0" xfId="0" applyFont="1"/>
    <xf numFmtId="0" fontId="131" fillId="0" borderId="0" xfId="0" applyFont="1"/>
    <xf numFmtId="0" fontId="115" fillId="0" borderId="0" xfId="0" applyFont="1" applyAlignment="1">
      <alignment horizontal="left" vertical="center" wrapText="1" readingOrder="1"/>
    </xf>
    <xf numFmtId="0" fontId="115" fillId="0" borderId="0" xfId="0" applyFont="1" applyAlignment="1">
      <alignment horizontal="left" vertical="center" readingOrder="1"/>
    </xf>
    <xf numFmtId="0" fontId="116" fillId="0" borderId="0" xfId="0" applyFont="1" applyAlignment="1">
      <alignment horizontal="left" vertical="center" readingOrder="1"/>
    </xf>
    <xf numFmtId="1" fontId="27" fillId="0" borderId="0" xfId="84" applyNumberFormat="1" applyFont="1" applyFill="1" applyBorder="1" applyAlignment="1">
      <alignment horizontal="right" vertical="center"/>
    </xf>
    <xf numFmtId="49" fontId="27" fillId="0" borderId="4" xfId="84" applyNumberFormat="1" applyFont="1" applyFill="1" applyBorder="1" applyAlignment="1">
      <alignment horizontal="center" vertical="center" wrapText="1"/>
    </xf>
    <xf numFmtId="0" fontId="26" fillId="0" borderId="0" xfId="0" applyFont="1" applyBorder="1" applyAlignment="1">
      <alignment vertical="center"/>
    </xf>
    <xf numFmtId="0" fontId="16" fillId="0" borderId="0" xfId="0" applyFont="1" applyBorder="1" applyAlignment="1">
      <alignment vertical="center" wrapText="1"/>
    </xf>
    <xf numFmtId="1" fontId="26" fillId="0" borderId="0" xfId="84" applyNumberFormat="1" applyFont="1" applyFill="1" applyAlignment="1">
      <alignment vertical="center" wrapText="1"/>
    </xf>
    <xf numFmtId="1" fontId="26" fillId="0" borderId="0" xfId="84" quotePrefix="1" applyNumberFormat="1" applyFont="1" applyFill="1" applyAlignment="1">
      <alignment vertical="center"/>
    </xf>
    <xf numFmtId="0" fontId="26" fillId="0" borderId="0" xfId="0" quotePrefix="1" applyFont="1" applyBorder="1" applyAlignment="1">
      <alignment vertical="center"/>
    </xf>
    <xf numFmtId="49" fontId="33" fillId="0" borderId="0" xfId="84" quotePrefix="1" applyNumberFormat="1" applyFont="1" applyFill="1" applyBorder="1" applyAlignment="1">
      <alignment vertical="center"/>
    </xf>
    <xf numFmtId="49" fontId="33" fillId="0" borderId="0" xfId="84" applyNumberFormat="1" applyFont="1" applyFill="1" applyBorder="1" applyAlignment="1">
      <alignment vertical="center"/>
    </xf>
    <xf numFmtId="0" fontId="33" fillId="0" borderId="11" xfId="84" applyNumberFormat="1" applyFont="1" applyFill="1" applyBorder="1" applyAlignment="1">
      <alignment vertical="center"/>
    </xf>
    <xf numFmtId="0" fontId="33" fillId="0" borderId="0" xfId="84" applyNumberFormat="1" applyFont="1" applyFill="1" applyBorder="1" applyAlignment="1">
      <alignment vertical="center"/>
    </xf>
    <xf numFmtId="0" fontId="33" fillId="0" borderId="0" xfId="84" quotePrefix="1" applyNumberFormat="1" applyFont="1" applyFill="1" applyBorder="1" applyAlignment="1">
      <alignment vertical="center" wrapText="1"/>
    </xf>
    <xf numFmtId="0" fontId="129" fillId="0" borderId="0" xfId="0" applyFont="1" applyAlignment="1">
      <alignment vertical="center" wrapText="1" readingOrder="1"/>
    </xf>
    <xf numFmtId="0" fontId="129" fillId="0" borderId="0" xfId="0" quotePrefix="1" applyFont="1" applyAlignment="1">
      <alignment vertical="center"/>
    </xf>
    <xf numFmtId="0" fontId="8" fillId="0" borderId="0" xfId="0" applyFont="1" applyAlignment="1">
      <alignment horizontal="left" vertical="center"/>
    </xf>
    <xf numFmtId="0" fontId="8" fillId="0" borderId="4" xfId="0" applyFont="1" applyBorder="1" applyAlignment="1">
      <alignment horizontal="center" vertical="center" wrapText="1"/>
    </xf>
    <xf numFmtId="49" fontId="5" fillId="0" borderId="4"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Alignment="1">
      <alignment vertical="center" wrapText="1"/>
    </xf>
    <xf numFmtId="0" fontId="123" fillId="0" borderId="4" xfId="0" applyFont="1" applyBorder="1" applyAlignment="1">
      <alignment horizontal="center" vertical="center" wrapText="1" readingOrder="1"/>
    </xf>
    <xf numFmtId="0" fontId="123" fillId="0" borderId="9" xfId="0" applyFont="1" applyBorder="1" applyAlignment="1">
      <alignment vertical="center" wrapText="1" readingOrder="1"/>
    </xf>
    <xf numFmtId="1" fontId="28" fillId="0" borderId="0" xfId="84" applyNumberFormat="1" applyFont="1" applyFill="1" applyAlignment="1">
      <alignment horizontal="right" vertical="center"/>
    </xf>
    <xf numFmtId="1" fontId="91" fillId="0" borderId="0" xfId="84" applyNumberFormat="1" applyFont="1" applyFill="1" applyAlignment="1">
      <alignment horizontal="right" vertical="center"/>
    </xf>
    <xf numFmtId="0" fontId="132" fillId="0" borderId="0" xfId="0" applyFont="1" applyAlignment="1">
      <alignment vertical="center" readingOrder="1"/>
    </xf>
    <xf numFmtId="0" fontId="133" fillId="0" borderId="0" xfId="0" applyFont="1" applyAlignment="1">
      <alignment vertical="center" readingOrder="1"/>
    </xf>
    <xf numFmtId="3" fontId="27" fillId="0" borderId="4" xfId="84" quotePrefix="1" applyNumberFormat="1" applyFont="1" applyFill="1" applyBorder="1" applyAlignment="1">
      <alignment horizontal="center" vertical="center" wrapText="1"/>
    </xf>
    <xf numFmtId="1" fontId="16" fillId="4" borderId="4" xfId="84" applyNumberFormat="1" applyFont="1" applyFill="1" applyBorder="1" applyAlignment="1">
      <alignment vertical="center"/>
    </xf>
    <xf numFmtId="1" fontId="94" fillId="0" borderId="0" xfId="84" applyNumberFormat="1" applyFont="1" applyFill="1" applyAlignment="1">
      <alignment horizontal="right" vertical="center"/>
    </xf>
    <xf numFmtId="1" fontId="94" fillId="0" borderId="0" xfId="84" applyNumberFormat="1" applyFont="1" applyFill="1" applyAlignment="1">
      <alignment vertical="center" wrapText="1"/>
    </xf>
    <xf numFmtId="1" fontId="95" fillId="0" borderId="0" xfId="84" applyNumberFormat="1" applyFont="1" applyFill="1" applyAlignment="1">
      <alignment vertical="center" wrapText="1"/>
    </xf>
    <xf numFmtId="1" fontId="80" fillId="0" borderId="0" xfId="84" applyNumberFormat="1" applyFont="1" applyFill="1" applyAlignment="1">
      <alignment vertical="center" wrapText="1"/>
    </xf>
    <xf numFmtId="1" fontId="95" fillId="0" borderId="1" xfId="84" applyNumberFormat="1" applyFont="1" applyFill="1" applyBorder="1" applyAlignment="1">
      <alignment vertical="center" wrapText="1"/>
    </xf>
    <xf numFmtId="3" fontId="72" fillId="0" borderId="0" xfId="84" applyNumberFormat="1" applyFont="1" applyFill="1" applyBorder="1" applyAlignment="1">
      <alignment vertical="center" wrapText="1"/>
    </xf>
    <xf numFmtId="3" fontId="80" fillId="0" borderId="4" xfId="84" applyNumberFormat="1" applyFont="1" applyFill="1" applyBorder="1" applyAlignment="1">
      <alignment horizontal="center" vertical="center" wrapText="1"/>
    </xf>
    <xf numFmtId="49" fontId="94" fillId="0" borderId="4" xfId="84" applyNumberFormat="1" applyFont="1" applyFill="1" applyBorder="1" applyAlignment="1">
      <alignment horizontal="center" vertical="center"/>
    </xf>
    <xf numFmtId="1" fontId="94" fillId="0" borderId="4" xfId="84" applyNumberFormat="1" applyFont="1" applyFill="1" applyBorder="1" applyAlignment="1">
      <alignment vertical="center" wrapText="1"/>
    </xf>
    <xf numFmtId="1" fontId="95" fillId="0" borderId="4" xfId="84" applyNumberFormat="1" applyFont="1" applyFill="1" applyBorder="1" applyAlignment="1">
      <alignment horizontal="center" vertical="center" wrapText="1"/>
    </xf>
    <xf numFmtId="1" fontId="95" fillId="0" borderId="4" xfId="84" applyNumberFormat="1" applyFont="1" applyFill="1" applyBorder="1" applyAlignment="1">
      <alignment horizontal="right" vertical="center"/>
    </xf>
    <xf numFmtId="1" fontId="95" fillId="0" borderId="0" xfId="84" applyNumberFormat="1" applyFont="1" applyFill="1" applyAlignment="1">
      <alignment vertical="center"/>
    </xf>
    <xf numFmtId="1" fontId="94" fillId="0" borderId="4" xfId="84" quotePrefix="1" applyNumberFormat="1" applyFont="1" applyFill="1" applyBorder="1" applyAlignment="1">
      <alignment vertical="center" wrapText="1"/>
    </xf>
    <xf numFmtId="49" fontId="80" fillId="0" borderId="4" xfId="84" applyNumberFormat="1" applyFont="1" applyFill="1" applyBorder="1" applyAlignment="1">
      <alignment horizontal="center" vertical="center"/>
    </xf>
    <xf numFmtId="1" fontId="80" fillId="0" borderId="4" xfId="84" applyNumberFormat="1" applyFont="1" applyFill="1" applyBorder="1" applyAlignment="1">
      <alignment horizontal="left" vertical="center" wrapText="1"/>
    </xf>
    <xf numFmtId="49" fontId="80" fillId="0" borderId="4" xfId="84" applyNumberFormat="1" applyFont="1" applyFill="1" applyBorder="1" applyAlignment="1">
      <alignment horizontal="center" vertical="center" wrapText="1"/>
    </xf>
    <xf numFmtId="3" fontId="80" fillId="0" borderId="4" xfId="84" applyNumberFormat="1" applyFont="1" applyFill="1" applyBorder="1" applyAlignment="1">
      <alignment horizontal="left" vertical="center" wrapText="1"/>
    </xf>
    <xf numFmtId="1" fontId="95" fillId="0" borderId="0" xfId="84" quotePrefix="1" applyNumberFormat="1" applyFont="1" applyFill="1" applyAlignment="1">
      <alignment vertical="center"/>
    </xf>
    <xf numFmtId="3" fontId="57" fillId="0" borderId="4" xfId="84" quotePrefix="1" applyNumberFormat="1" applyFont="1" applyFill="1" applyBorder="1" applyAlignment="1">
      <alignment horizontal="center" vertical="center" wrapText="1"/>
    </xf>
    <xf numFmtId="3" fontId="80" fillId="0" borderId="4" xfId="84" quotePrefix="1" applyNumberFormat="1" applyFont="1" applyFill="1" applyBorder="1" applyAlignment="1">
      <alignment horizontal="center" vertical="center" wrapText="1"/>
    </xf>
    <xf numFmtId="49" fontId="96" fillId="0" borderId="4" xfId="84" applyNumberFormat="1" applyFont="1" applyFill="1" applyBorder="1" applyAlignment="1">
      <alignment horizontal="center" vertical="center"/>
    </xf>
    <xf numFmtId="1" fontId="96" fillId="0" borderId="4" xfId="84" applyNumberFormat="1" applyFont="1" applyFill="1" applyBorder="1" applyAlignment="1">
      <alignment vertical="center" wrapText="1"/>
    </xf>
    <xf numFmtId="49" fontId="97" fillId="0" borderId="4" xfId="84" applyNumberFormat="1" applyFont="1" applyFill="1" applyBorder="1" applyAlignment="1">
      <alignment horizontal="center" vertical="center"/>
    </xf>
    <xf numFmtId="1" fontId="97" fillId="0" borderId="4" xfId="84" applyNumberFormat="1" applyFont="1" applyFill="1" applyBorder="1" applyAlignment="1">
      <alignment vertical="center" wrapText="1"/>
    </xf>
    <xf numFmtId="1" fontId="97" fillId="0" borderId="4" xfId="84" quotePrefix="1" applyNumberFormat="1" applyFont="1" applyFill="1" applyBorder="1" applyAlignment="1">
      <alignment vertical="center" wrapText="1"/>
    </xf>
    <xf numFmtId="0" fontId="72" fillId="0" borderId="4" xfId="0" applyFont="1" applyFill="1" applyBorder="1" applyAlignment="1">
      <alignment horizontal="left" vertical="center" wrapText="1"/>
    </xf>
    <xf numFmtId="0" fontId="72" fillId="0" borderId="4" xfId="0" applyFont="1" applyFill="1" applyBorder="1" applyAlignment="1">
      <alignment horizontal="center" vertical="center"/>
    </xf>
    <xf numFmtId="3" fontId="95" fillId="0" borderId="4" xfId="84" quotePrefix="1" applyNumberFormat="1" applyFont="1" applyFill="1" applyBorder="1" applyAlignment="1">
      <alignment horizontal="center" vertical="center" wrapText="1"/>
    </xf>
    <xf numFmtId="3" fontId="95" fillId="0" borderId="0" xfId="84" applyNumberFormat="1" applyFont="1" applyFill="1" applyBorder="1" applyAlignment="1">
      <alignment vertical="center" wrapText="1"/>
    </xf>
    <xf numFmtId="3" fontId="80" fillId="0" borderId="0" xfId="84" applyNumberFormat="1" applyFont="1" applyFill="1" applyBorder="1" applyAlignment="1">
      <alignment vertical="center" wrapText="1"/>
    </xf>
    <xf numFmtId="1" fontId="100" fillId="0" borderId="4" xfId="84" applyNumberFormat="1" applyFont="1" applyFill="1" applyBorder="1" applyAlignment="1">
      <alignment vertical="center" wrapText="1"/>
    </xf>
    <xf numFmtId="49" fontId="100" fillId="0" borderId="4" xfId="84" applyNumberFormat="1" applyFont="1" applyFill="1" applyBorder="1" applyAlignment="1">
      <alignment horizontal="center" vertical="center"/>
    </xf>
    <xf numFmtId="1" fontId="94" fillId="0" borderId="4" xfId="84" applyNumberFormat="1" applyFont="1" applyFill="1" applyBorder="1" applyAlignment="1">
      <alignment horizontal="center" vertical="center" wrapText="1"/>
    </xf>
    <xf numFmtId="3" fontId="94" fillId="0" borderId="4" xfId="84" quotePrefix="1" applyNumberFormat="1" applyFont="1" applyFill="1" applyBorder="1" applyAlignment="1">
      <alignment horizontal="center" vertical="center" wrapText="1"/>
    </xf>
    <xf numFmtId="1" fontId="94" fillId="0" borderId="4" xfId="84" applyNumberFormat="1" applyFont="1" applyFill="1" applyBorder="1" applyAlignment="1">
      <alignment horizontal="right" vertical="center"/>
    </xf>
    <xf numFmtId="1" fontId="94" fillId="0" borderId="0" xfId="84" applyNumberFormat="1" applyFont="1" applyFill="1" applyAlignment="1">
      <alignment vertical="center"/>
    </xf>
    <xf numFmtId="0" fontId="72" fillId="0" borderId="4" xfId="84" applyNumberFormat="1" applyFont="1" applyFill="1" applyBorder="1" applyAlignment="1">
      <alignment horizontal="center" vertical="center"/>
    </xf>
    <xf numFmtId="0" fontId="100" fillId="0" borderId="4" xfId="84" applyNumberFormat="1" applyFont="1" applyFill="1" applyBorder="1" applyAlignment="1">
      <alignment horizontal="center" vertical="center"/>
    </xf>
    <xf numFmtId="3" fontId="72" fillId="0" borderId="4" xfId="84" quotePrefix="1" applyNumberFormat="1" applyFont="1" applyFill="1" applyBorder="1" applyAlignment="1">
      <alignment horizontal="right" vertical="center" wrapText="1"/>
    </xf>
    <xf numFmtId="0" fontId="72" fillId="0" borderId="4" xfId="66" applyFont="1" applyFill="1" applyBorder="1" applyAlignment="1">
      <alignment vertical="center" wrapText="1"/>
    </xf>
    <xf numFmtId="0" fontId="72" fillId="0" borderId="4" xfId="66" applyFont="1" applyFill="1" applyBorder="1"/>
    <xf numFmtId="3" fontId="72" fillId="0" borderId="4" xfId="0" applyNumberFormat="1" applyFont="1" applyFill="1" applyBorder="1" applyAlignment="1">
      <alignment horizontal="right" vertical="center" shrinkToFit="1"/>
    </xf>
    <xf numFmtId="3" fontId="95" fillId="0" borderId="4" xfId="84" applyNumberFormat="1" applyFont="1" applyFill="1" applyBorder="1" applyAlignment="1">
      <alignment horizontal="center" vertical="center" wrapText="1"/>
    </xf>
    <xf numFmtId="0" fontId="72" fillId="0" borderId="4" xfId="0" applyFont="1" applyFill="1" applyBorder="1" applyAlignment="1" applyProtection="1">
      <alignment horizontal="left" vertical="center" wrapText="1"/>
    </xf>
    <xf numFmtId="3" fontId="72" fillId="0" borderId="4" xfId="84" applyNumberFormat="1" applyFont="1" applyFill="1" applyBorder="1" applyAlignment="1">
      <alignment vertical="center" wrapText="1"/>
    </xf>
    <xf numFmtId="3" fontId="95" fillId="0" borderId="4" xfId="84" applyNumberFormat="1" applyFont="1" applyFill="1" applyBorder="1" applyAlignment="1">
      <alignment horizontal="left" vertical="center" wrapText="1"/>
    </xf>
    <xf numFmtId="3" fontId="72" fillId="0" borderId="4" xfId="84" applyNumberFormat="1" applyFont="1" applyFill="1" applyBorder="1" applyAlignment="1">
      <alignment horizontal="center" vertical="center" wrapText="1"/>
    </xf>
    <xf numFmtId="0" fontId="95" fillId="0" borderId="0" xfId="0" quotePrefix="1" applyFont="1" applyFill="1" applyBorder="1" applyAlignment="1">
      <alignment vertical="center"/>
    </xf>
    <xf numFmtId="0" fontId="72" fillId="0" borderId="12" xfId="0" applyFont="1" applyFill="1" applyBorder="1" applyAlignment="1">
      <alignment horizontal="center" vertical="center" wrapText="1"/>
    </xf>
    <xf numFmtId="3" fontId="72" fillId="0" borderId="4" xfId="84" applyNumberFormat="1" applyFont="1" applyFill="1" applyBorder="1" applyAlignment="1">
      <alignment horizontal="left" vertical="center" wrapText="1"/>
    </xf>
    <xf numFmtId="3" fontId="72" fillId="0" borderId="4" xfId="0" applyNumberFormat="1" applyFont="1" applyFill="1" applyBorder="1" applyAlignment="1">
      <alignment horizontal="center" vertical="center" wrapText="1"/>
    </xf>
    <xf numFmtId="0" fontId="72" fillId="0" borderId="4" xfId="0" applyFont="1" applyFill="1" applyBorder="1" applyAlignment="1">
      <alignment vertical="center"/>
    </xf>
    <xf numFmtId="3" fontId="80" fillId="0" borderId="4" xfId="84" quotePrefix="1" applyNumberFormat="1" applyFont="1" applyFill="1" applyBorder="1" applyAlignment="1">
      <alignment horizontal="right" vertical="center" wrapText="1"/>
    </xf>
    <xf numFmtId="167" fontId="80" fillId="0" borderId="4" xfId="9" applyNumberFormat="1" applyFont="1" applyFill="1" applyBorder="1" applyAlignment="1">
      <alignment horizontal="right" vertical="center" wrapText="1"/>
    </xf>
    <xf numFmtId="3" fontId="80" fillId="0" borderId="6" xfId="0" applyNumberFormat="1" applyFont="1" applyFill="1" applyBorder="1" applyAlignment="1">
      <alignment horizontal="left" vertical="center" wrapText="1"/>
    </xf>
    <xf numFmtId="3" fontId="80" fillId="0" borderId="4" xfId="0" applyNumberFormat="1" applyFont="1" applyFill="1" applyBorder="1" applyAlignment="1">
      <alignment horizontal="right" vertical="center" wrapText="1"/>
    </xf>
    <xf numFmtId="3" fontId="94" fillId="0" borderId="4" xfId="0" applyNumberFormat="1" applyFont="1" applyFill="1" applyBorder="1" applyAlignment="1">
      <alignment horizontal="right" vertical="center" wrapText="1"/>
    </xf>
    <xf numFmtId="3" fontId="72" fillId="0" borderId="4" xfId="84" applyNumberFormat="1" applyFont="1" applyFill="1" applyBorder="1" applyAlignment="1">
      <alignment horizontal="right" vertical="center"/>
    </xf>
    <xf numFmtId="3" fontId="72" fillId="0" borderId="4" xfId="0" applyNumberFormat="1" applyFont="1" applyFill="1" applyBorder="1" applyAlignment="1">
      <alignment horizontal="right" vertical="center" wrapText="1"/>
    </xf>
    <xf numFmtId="3" fontId="72" fillId="0" borderId="6" xfId="0" applyNumberFormat="1" applyFont="1" applyFill="1" applyBorder="1" applyAlignment="1">
      <alignment horizontal="center" vertical="center" wrapText="1"/>
    </xf>
    <xf numFmtId="0" fontId="94" fillId="0" borderId="4" xfId="0" applyFont="1" applyFill="1" applyBorder="1" applyAlignment="1">
      <alignment horizontal="left" vertical="center" wrapText="1"/>
    </xf>
    <xf numFmtId="1" fontId="96" fillId="0" borderId="4" xfId="84" applyNumberFormat="1" applyFont="1" applyFill="1" applyBorder="1" applyAlignment="1">
      <alignment horizontal="left" vertical="center" wrapText="1"/>
    </xf>
    <xf numFmtId="3" fontId="96" fillId="0" borderId="4" xfId="84" quotePrefix="1" applyNumberFormat="1" applyFont="1" applyFill="1" applyBorder="1" applyAlignment="1">
      <alignment horizontal="right" vertical="center" wrapText="1"/>
    </xf>
    <xf numFmtId="3" fontId="100" fillId="0" borderId="4" xfId="84" quotePrefix="1" applyNumberFormat="1" applyFont="1" applyFill="1" applyBorder="1" applyAlignment="1">
      <alignment horizontal="center" vertical="center" wrapText="1"/>
    </xf>
    <xf numFmtId="3" fontId="100" fillId="0" borderId="0" xfId="84" applyNumberFormat="1" applyFont="1" applyFill="1" applyBorder="1" applyAlignment="1">
      <alignment vertical="center" wrapText="1"/>
    </xf>
    <xf numFmtId="167" fontId="72" fillId="0" borderId="4" xfId="9" applyNumberFormat="1" applyFont="1" applyFill="1" applyBorder="1" applyAlignment="1">
      <alignment horizontal="right" vertical="center" wrapText="1"/>
    </xf>
    <xf numFmtId="3" fontId="94" fillId="0" borderId="0" xfId="84" applyNumberFormat="1" applyFont="1" applyFill="1" applyBorder="1" applyAlignment="1">
      <alignment vertical="center" wrapText="1"/>
    </xf>
    <xf numFmtId="3" fontId="80" fillId="0" borderId="4" xfId="84" applyNumberFormat="1" applyFont="1" applyFill="1" applyBorder="1" applyAlignment="1">
      <alignment horizontal="right" vertical="center"/>
    </xf>
    <xf numFmtId="3" fontId="94" fillId="0" borderId="4" xfId="84" applyNumberFormat="1" applyFont="1" applyFill="1" applyBorder="1" applyAlignment="1">
      <alignment horizontal="right" vertical="center"/>
    </xf>
    <xf numFmtId="3" fontId="94" fillId="0" borderId="4" xfId="84" applyNumberFormat="1" applyFont="1" applyFill="1" applyBorder="1" applyAlignment="1">
      <alignment horizontal="center" vertical="center" wrapText="1"/>
    </xf>
    <xf numFmtId="3" fontId="97" fillId="0" borderId="4" xfId="84" applyNumberFormat="1" applyFont="1" applyFill="1" applyBorder="1" applyAlignment="1">
      <alignment horizontal="left" vertical="center" wrapText="1"/>
    </xf>
    <xf numFmtId="1" fontId="95" fillId="0" borderId="0" xfId="84" applyNumberFormat="1" applyFont="1" applyFill="1" applyAlignment="1">
      <alignment horizontal="right" vertical="center"/>
    </xf>
    <xf numFmtId="167" fontId="95" fillId="0" borderId="4" xfId="11" applyNumberFormat="1" applyFont="1" applyFill="1" applyBorder="1" applyAlignment="1">
      <alignment horizontal="right" vertical="center"/>
    </xf>
    <xf numFmtId="167" fontId="72" fillId="0" borderId="4" xfId="11" applyNumberFormat="1" applyFont="1" applyFill="1" applyBorder="1" applyAlignment="1">
      <alignment horizontal="right" vertical="center"/>
    </xf>
    <xf numFmtId="190" fontId="95" fillId="0" borderId="0" xfId="84" applyNumberFormat="1" applyFont="1" applyFill="1" applyAlignment="1">
      <alignment vertical="center"/>
    </xf>
    <xf numFmtId="0" fontId="72" fillId="0" borderId="4" xfId="1" quotePrefix="1" applyFont="1" applyFill="1" applyBorder="1" applyAlignment="1">
      <alignment horizontal="center" vertical="center"/>
    </xf>
    <xf numFmtId="1" fontId="80" fillId="0" borderId="4" xfId="84" quotePrefix="1" applyNumberFormat="1" applyFont="1" applyFill="1" applyBorder="1" applyAlignment="1">
      <alignment vertical="center" wrapText="1"/>
    </xf>
    <xf numFmtId="1" fontId="100" fillId="0" borderId="4" xfId="84" applyNumberFormat="1" applyFont="1" applyFill="1" applyBorder="1" applyAlignment="1">
      <alignment vertical="center"/>
    </xf>
    <xf numFmtId="1" fontId="80" fillId="0" borderId="0" xfId="84" applyNumberFormat="1" applyFont="1" applyFill="1" applyBorder="1" applyAlignment="1">
      <alignment horizontal="right" vertical="center"/>
    </xf>
    <xf numFmtId="1" fontId="94" fillId="0" borderId="0" xfId="84" applyNumberFormat="1" applyFont="1" applyFill="1" applyBorder="1" applyAlignment="1">
      <alignment horizontal="right" vertical="center"/>
    </xf>
    <xf numFmtId="1" fontId="72" fillId="0" borderId="0" xfId="84" applyNumberFormat="1" applyFont="1" applyFill="1" applyBorder="1" applyAlignment="1">
      <alignment horizontal="right" vertical="center"/>
    </xf>
    <xf numFmtId="1" fontId="95" fillId="0" borderId="0" xfId="84" applyNumberFormat="1" applyFont="1" applyFill="1" applyBorder="1" applyAlignment="1">
      <alignment horizontal="right" vertical="center"/>
    </xf>
    <xf numFmtId="3" fontId="72" fillId="0" borderId="0" xfId="84" quotePrefix="1" applyNumberFormat="1" applyFont="1" applyFill="1" applyBorder="1" applyAlignment="1">
      <alignment horizontal="center" vertical="center" wrapText="1"/>
    </xf>
    <xf numFmtId="1" fontId="72" fillId="0" borderId="0" xfId="84" applyNumberFormat="1" applyFont="1" applyFill="1" applyBorder="1" applyAlignment="1">
      <alignment vertical="center"/>
    </xf>
    <xf numFmtId="167" fontId="80" fillId="0" borderId="4" xfId="11" applyNumberFormat="1" applyFont="1" applyFill="1" applyBorder="1" applyAlignment="1">
      <alignment horizontal="right" vertical="center" wrapText="1"/>
    </xf>
    <xf numFmtId="167" fontId="96" fillId="0" borderId="4" xfId="11" applyNumberFormat="1" applyFont="1" applyFill="1" applyBorder="1" applyAlignment="1">
      <alignment horizontal="right" vertical="center" wrapText="1"/>
    </xf>
    <xf numFmtId="191" fontId="72" fillId="0" borderId="4" xfId="9" applyNumberFormat="1" applyFont="1" applyFill="1" applyBorder="1" applyAlignment="1">
      <alignment horizontal="right" vertical="center" wrapText="1"/>
    </xf>
    <xf numFmtId="191" fontId="72" fillId="0" borderId="4" xfId="0" applyNumberFormat="1" applyFont="1" applyFill="1" applyBorder="1" applyAlignment="1" applyProtection="1">
      <alignment horizontal="right" vertical="center" wrapText="1"/>
    </xf>
    <xf numFmtId="3" fontId="72" fillId="0" borderId="4" xfId="0" applyNumberFormat="1" applyFont="1" applyFill="1" applyBorder="1" applyAlignment="1" applyProtection="1">
      <alignment horizontal="right" vertical="center" shrinkToFit="1"/>
    </xf>
    <xf numFmtId="0" fontId="72" fillId="0" borderId="13" xfId="0" applyFont="1" applyFill="1" applyBorder="1" applyAlignment="1" applyProtection="1">
      <alignment horizontal="left" vertical="center" wrapText="1"/>
    </xf>
    <xf numFmtId="167" fontId="72" fillId="0" borderId="4" xfId="9" applyNumberFormat="1" applyFont="1" applyFill="1" applyBorder="1" applyAlignment="1">
      <alignment horizontal="right" vertical="center"/>
    </xf>
    <xf numFmtId="0" fontId="72" fillId="0" borderId="4" xfId="0" applyFont="1" applyFill="1" applyBorder="1" applyAlignment="1">
      <alignment vertical="center" wrapText="1"/>
    </xf>
    <xf numFmtId="3" fontId="72" fillId="0" borderId="4" xfId="0" applyNumberFormat="1" applyFont="1" applyFill="1" applyBorder="1" applyAlignment="1">
      <alignment horizontal="right" vertical="center"/>
    </xf>
    <xf numFmtId="0" fontId="72" fillId="0" borderId="4" xfId="0" applyFont="1" applyFill="1" applyBorder="1" applyAlignment="1">
      <alignment horizontal="center" vertical="center" wrapText="1"/>
    </xf>
    <xf numFmtId="49" fontId="72" fillId="0" borderId="4" xfId="84" quotePrefix="1" applyNumberFormat="1" applyFont="1" applyFill="1" applyBorder="1" applyAlignment="1">
      <alignment horizontal="center" vertical="center"/>
    </xf>
    <xf numFmtId="3" fontId="72" fillId="0" borderId="4" xfId="63" applyNumberFormat="1" applyFont="1" applyFill="1" applyBorder="1" applyAlignment="1">
      <alignment vertical="center" wrapText="1"/>
    </xf>
    <xf numFmtId="0" fontId="72" fillId="0" borderId="4" xfId="56" applyFont="1" applyFill="1" applyBorder="1" applyAlignment="1">
      <alignment vertical="center" wrapText="1"/>
    </xf>
    <xf numFmtId="3" fontId="72" fillId="0" borderId="4" xfId="10" applyNumberFormat="1" applyFont="1" applyFill="1" applyBorder="1" applyAlignment="1">
      <alignment vertical="center" wrapText="1"/>
    </xf>
    <xf numFmtId="0" fontId="72" fillId="0" borderId="4" xfId="89" applyFont="1" applyFill="1" applyBorder="1" applyAlignment="1">
      <alignment vertical="center" wrapText="1"/>
    </xf>
    <xf numFmtId="167" fontId="72" fillId="0" borderId="4" xfId="11" applyNumberFormat="1" applyFont="1" applyFill="1" applyBorder="1" applyAlignment="1">
      <alignment horizontal="right" vertical="center" wrapText="1"/>
    </xf>
    <xf numFmtId="1" fontId="72" fillId="0" borderId="0" xfId="84" applyNumberFormat="1" applyFont="1" applyFill="1"/>
    <xf numFmtId="1" fontId="3" fillId="0" borderId="0" xfId="84" applyNumberFormat="1" applyFont="1" applyFill="1"/>
    <xf numFmtId="3" fontId="100" fillId="0" borderId="0" xfId="84" applyNumberFormat="1" applyFont="1" applyFill="1" applyAlignment="1">
      <alignment vertical="center" wrapText="1"/>
    </xf>
    <xf numFmtId="3" fontId="96" fillId="0" borderId="4" xfId="84" quotePrefix="1" applyNumberFormat="1" applyFont="1" applyFill="1" applyBorder="1" applyAlignment="1">
      <alignment horizontal="center" vertical="center" wrapText="1"/>
    </xf>
    <xf numFmtId="3" fontId="96" fillId="0" borderId="4" xfId="84" applyNumberFormat="1" applyFont="1" applyFill="1" applyBorder="1" applyAlignment="1">
      <alignment horizontal="left" vertical="center" wrapText="1"/>
    </xf>
    <xf numFmtId="3" fontId="96" fillId="0" borderId="4" xfId="84" applyNumberFormat="1" applyFont="1" applyFill="1" applyBorder="1" applyAlignment="1">
      <alignment horizontal="center" vertical="center" wrapText="1"/>
    </xf>
    <xf numFmtId="41" fontId="96" fillId="0" borderId="4" xfId="25" applyNumberFormat="1" applyFont="1" applyFill="1" applyBorder="1" applyAlignment="1">
      <alignment horizontal="right" vertical="center" wrapText="1"/>
    </xf>
    <xf numFmtId="3" fontId="96" fillId="0" borderId="0" xfId="84" applyNumberFormat="1" applyFont="1" applyFill="1" applyAlignment="1">
      <alignment vertical="center" wrapText="1"/>
    </xf>
    <xf numFmtId="49" fontId="96" fillId="0" borderId="4" xfId="84" applyNumberFormat="1" applyFont="1" applyFill="1" applyBorder="1" applyAlignment="1">
      <alignment horizontal="center" vertical="center" wrapText="1"/>
    </xf>
    <xf numFmtId="41" fontId="97" fillId="0" borderId="4" xfId="25" applyNumberFormat="1" applyFont="1" applyFill="1" applyBorder="1" applyAlignment="1">
      <alignment horizontal="right" vertical="center" wrapText="1"/>
    </xf>
    <xf numFmtId="3" fontId="97" fillId="0" borderId="4" xfId="84" quotePrefix="1" applyNumberFormat="1" applyFont="1" applyFill="1" applyBorder="1" applyAlignment="1">
      <alignment horizontal="center" vertical="center" wrapText="1"/>
    </xf>
    <xf numFmtId="1" fontId="97" fillId="0" borderId="0" xfId="84" applyNumberFormat="1" applyFont="1" applyFill="1" applyAlignment="1">
      <alignment vertical="center"/>
    </xf>
    <xf numFmtId="0" fontId="100" fillId="0" borderId="4" xfId="0" applyFont="1" applyFill="1" applyBorder="1" applyAlignment="1">
      <alignment horizontal="center" vertical="center"/>
    </xf>
    <xf numFmtId="43" fontId="100" fillId="0" borderId="4" xfId="9" applyNumberFormat="1" applyFont="1" applyFill="1" applyBorder="1" applyAlignment="1">
      <alignment horizontal="left" vertical="center" wrapText="1"/>
    </xf>
    <xf numFmtId="43" fontId="100" fillId="0" borderId="4" xfId="9" applyNumberFormat="1" applyFont="1" applyFill="1" applyBorder="1" applyAlignment="1">
      <alignment horizontal="center" vertical="center" wrapText="1"/>
    </xf>
    <xf numFmtId="3" fontId="100" fillId="0" borderId="4" xfId="0" applyNumberFormat="1" applyFont="1" applyFill="1" applyBorder="1" applyAlignment="1">
      <alignment vertical="center"/>
    </xf>
    <xf numFmtId="3" fontId="100" fillId="0" borderId="4" xfId="0" applyNumberFormat="1" applyFont="1" applyFill="1" applyBorder="1" applyAlignment="1">
      <alignment horizontal="right" vertical="center" wrapText="1"/>
    </xf>
    <xf numFmtId="3" fontId="100" fillId="0" borderId="4" xfId="0" applyNumberFormat="1" applyFont="1" applyFill="1" applyBorder="1" applyAlignment="1">
      <alignment horizontal="center" vertical="center" wrapText="1"/>
    </xf>
    <xf numFmtId="3" fontId="100" fillId="0" borderId="4" xfId="84" quotePrefix="1" applyNumberFormat="1" applyFont="1" applyFill="1" applyBorder="1" applyAlignment="1">
      <alignment horizontal="right" vertical="center" wrapText="1"/>
    </xf>
    <xf numFmtId="3" fontId="100" fillId="0" borderId="4" xfId="0" applyNumberFormat="1" applyFont="1" applyFill="1" applyBorder="1" applyAlignment="1">
      <alignment vertical="center" wrapText="1"/>
    </xf>
    <xf numFmtId="3" fontId="100" fillId="0" borderId="4" xfId="84" quotePrefix="1" applyNumberFormat="1" applyFont="1" applyFill="1" applyBorder="1" applyAlignment="1">
      <alignment vertical="center" wrapText="1"/>
    </xf>
    <xf numFmtId="1" fontId="96" fillId="0" borderId="4" xfId="84" quotePrefix="1" applyNumberFormat="1" applyFont="1" applyFill="1" applyBorder="1" applyAlignment="1">
      <alignment vertical="center" wrapText="1"/>
    </xf>
    <xf numFmtId="1" fontId="96" fillId="0" borderId="0" xfId="84" applyNumberFormat="1" applyFont="1" applyFill="1" applyAlignment="1">
      <alignment vertical="center"/>
    </xf>
    <xf numFmtId="3" fontId="100" fillId="0" borderId="10" xfId="84" applyNumberFormat="1" applyFont="1" applyFill="1" applyBorder="1" applyAlignment="1">
      <alignment vertical="center" wrapText="1"/>
    </xf>
    <xf numFmtId="3" fontId="100" fillId="0" borderId="4" xfId="84" applyNumberFormat="1" applyFont="1" applyFill="1" applyBorder="1" applyAlignment="1">
      <alignment vertical="center" wrapText="1"/>
    </xf>
    <xf numFmtId="0" fontId="96" fillId="0" borderId="4" xfId="0" quotePrefix="1" applyFont="1" applyFill="1" applyBorder="1" applyAlignment="1">
      <alignment horizontal="center" vertical="center"/>
    </xf>
    <xf numFmtId="43" fontId="96" fillId="0" borderId="4" xfId="9" applyNumberFormat="1" applyFont="1" applyFill="1" applyBorder="1" applyAlignment="1">
      <alignment horizontal="left" vertical="center" wrapText="1"/>
    </xf>
    <xf numFmtId="3" fontId="96" fillId="0" borderId="10" xfId="84" applyNumberFormat="1" applyFont="1" applyFill="1" applyBorder="1" applyAlignment="1">
      <alignment vertical="center" wrapText="1"/>
    </xf>
    <xf numFmtId="3" fontId="96" fillId="0" borderId="4" xfId="84" applyNumberFormat="1" applyFont="1" applyFill="1" applyBorder="1" applyAlignment="1">
      <alignment vertical="center" wrapText="1"/>
    </xf>
    <xf numFmtId="3" fontId="100" fillId="0" borderId="4" xfId="0" applyNumberFormat="1" applyFont="1" applyFill="1" applyBorder="1" applyAlignment="1">
      <alignment horizontal="right" vertical="center"/>
    </xf>
    <xf numFmtId="0" fontId="96" fillId="0" borderId="4" xfId="0" applyFont="1" applyFill="1" applyBorder="1" applyAlignment="1">
      <alignment horizontal="center" vertical="center"/>
    </xf>
    <xf numFmtId="3" fontId="96" fillId="0" borderId="4" xfId="0" applyNumberFormat="1" applyFont="1" applyFill="1" applyBorder="1" applyAlignment="1">
      <alignment horizontal="right" vertical="center"/>
    </xf>
    <xf numFmtId="3" fontId="96" fillId="0" borderId="0" xfId="84" applyNumberFormat="1" applyFont="1" applyFill="1" applyBorder="1" applyAlignment="1">
      <alignment vertical="center" wrapText="1"/>
    </xf>
    <xf numFmtId="1" fontId="100" fillId="0" borderId="4" xfId="84" applyNumberFormat="1" applyFont="1" applyFill="1" applyBorder="1" applyAlignment="1">
      <alignment horizontal="left" vertical="center" wrapText="1"/>
    </xf>
    <xf numFmtId="1" fontId="104" fillId="0" borderId="4" xfId="84" quotePrefix="1" applyNumberFormat="1" applyFont="1" applyFill="1" applyBorder="1" applyAlignment="1">
      <alignment vertical="center" wrapText="1"/>
    </xf>
    <xf numFmtId="41" fontId="100" fillId="0" borderId="4" xfId="25" applyNumberFormat="1" applyFont="1" applyFill="1" applyBorder="1" applyAlignment="1">
      <alignment horizontal="right" vertical="center" wrapText="1"/>
    </xf>
    <xf numFmtId="1" fontId="104" fillId="0" borderId="0" xfId="84" applyNumberFormat="1" applyFont="1" applyFill="1" applyAlignment="1">
      <alignment vertical="center"/>
    </xf>
    <xf numFmtId="0" fontId="100" fillId="0" borderId="4" xfId="0" applyFont="1" applyFill="1" applyBorder="1" applyAlignment="1">
      <alignment horizontal="justify" vertical="center"/>
    </xf>
    <xf numFmtId="0" fontId="99" fillId="0" borderId="0" xfId="84" applyFont="1" applyFill="1" applyBorder="1" applyAlignment="1">
      <alignment vertical="center"/>
    </xf>
    <xf numFmtId="1" fontId="72" fillId="0" borderId="0" xfId="84" applyNumberFormat="1" applyFont="1" applyFill="1" applyBorder="1" applyAlignment="1">
      <alignment horizontal="center" vertical="center"/>
    </xf>
    <xf numFmtId="1" fontId="99" fillId="0" borderId="0" xfId="84" applyNumberFormat="1" applyFont="1" applyFill="1" applyBorder="1" applyAlignment="1">
      <alignment vertical="center"/>
    </xf>
    <xf numFmtId="0" fontId="99" fillId="0" borderId="0" xfId="84" quotePrefix="1" applyFont="1" applyFill="1" applyBorder="1" applyAlignment="1">
      <alignment vertical="center" wrapText="1"/>
    </xf>
    <xf numFmtId="3" fontId="57" fillId="0" borderId="4" xfId="84" applyNumberFormat="1" applyFont="1" applyFill="1" applyBorder="1" applyAlignment="1">
      <alignment horizontal="center" vertical="center" wrapText="1"/>
    </xf>
    <xf numFmtId="0" fontId="72" fillId="0" borderId="0" xfId="0" applyFont="1" applyFill="1" applyAlignment="1">
      <alignment vertical="center" readingOrder="1"/>
    </xf>
    <xf numFmtId="0" fontId="72" fillId="0" borderId="0" xfId="0" applyFont="1" applyFill="1" applyAlignment="1">
      <alignment vertical="center" wrapText="1" readingOrder="1"/>
    </xf>
    <xf numFmtId="0" fontId="95" fillId="0" borderId="0" xfId="0" applyFont="1" applyFill="1" applyAlignment="1">
      <alignment vertical="center" readingOrder="1"/>
    </xf>
    <xf numFmtId="0" fontId="95" fillId="0" borderId="0" xfId="0" applyFont="1" applyFill="1" applyAlignment="1">
      <alignment vertical="center" wrapText="1" readingOrder="1"/>
    </xf>
    <xf numFmtId="0" fontId="136" fillId="0" borderId="0" xfId="0" applyFont="1" applyFill="1"/>
    <xf numFmtId="1" fontId="108" fillId="0" borderId="4" xfId="84" applyNumberFormat="1" applyFont="1" applyFill="1" applyBorder="1" applyAlignment="1">
      <alignment vertical="center" wrapText="1"/>
    </xf>
    <xf numFmtId="0" fontId="108" fillId="0" borderId="4" xfId="0" applyFont="1" applyFill="1" applyBorder="1" applyAlignment="1">
      <alignment horizontal="center" vertical="center" wrapText="1"/>
    </xf>
    <xf numFmtId="0" fontId="108" fillId="0" borderId="4" xfId="0" applyFont="1" applyFill="1" applyBorder="1" applyAlignment="1">
      <alignment wrapText="1"/>
    </xf>
    <xf numFmtId="0" fontId="108" fillId="0" borderId="14" xfId="0" applyFont="1" applyFill="1" applyBorder="1" applyAlignment="1">
      <alignment wrapText="1"/>
    </xf>
    <xf numFmtId="0" fontId="108" fillId="0" borderId="0" xfId="0" applyFont="1" applyFill="1" applyBorder="1" applyAlignment="1">
      <alignment horizontal="center" vertical="center" wrapText="1"/>
    </xf>
    <xf numFmtId="0" fontId="108" fillId="0" borderId="0" xfId="0" applyFont="1" applyFill="1" applyBorder="1" applyAlignment="1">
      <alignment wrapText="1"/>
    </xf>
    <xf numFmtId="0" fontId="108" fillId="0" borderId="0" xfId="0" applyFont="1" applyFill="1" applyAlignment="1">
      <alignment wrapText="1"/>
    </xf>
    <xf numFmtId="3" fontId="72" fillId="0" borderId="6" xfId="84" quotePrefix="1" applyNumberFormat="1" applyFont="1" applyFill="1" applyBorder="1" applyAlignment="1">
      <alignment horizontal="center" vertical="center" wrapText="1"/>
    </xf>
    <xf numFmtId="165" fontId="80" fillId="0" borderId="0" xfId="9" applyFont="1" applyFill="1" applyBorder="1" applyAlignment="1">
      <alignment vertical="center" wrapText="1"/>
    </xf>
    <xf numFmtId="3" fontId="108" fillId="0" borderId="4" xfId="84" quotePrefix="1" applyNumberFormat="1" applyFont="1" applyFill="1" applyBorder="1" applyAlignment="1">
      <alignment horizontal="center" vertical="center" wrapText="1"/>
    </xf>
    <xf numFmtId="49" fontId="108" fillId="0" borderId="4" xfId="84" applyNumberFormat="1" applyFont="1" applyFill="1" applyBorder="1" applyAlignment="1">
      <alignment horizontal="center" vertical="center" wrapText="1"/>
    </xf>
    <xf numFmtId="3" fontId="108" fillId="0" borderId="14" xfId="84" quotePrefix="1" applyNumberFormat="1" applyFont="1" applyFill="1" applyBorder="1" applyAlignment="1">
      <alignment horizontal="center" vertical="center" wrapText="1"/>
    </xf>
    <xf numFmtId="3" fontId="108" fillId="0" borderId="0" xfId="84" quotePrefix="1" applyNumberFormat="1" applyFont="1" applyFill="1" applyBorder="1" applyAlignment="1">
      <alignment horizontal="center" vertical="center" wrapText="1"/>
    </xf>
    <xf numFmtId="3" fontId="108" fillId="0" borderId="0" xfId="84" applyNumberFormat="1" applyFont="1" applyFill="1" applyBorder="1" applyAlignment="1">
      <alignment vertical="center" wrapText="1"/>
    </xf>
    <xf numFmtId="3" fontId="103" fillId="0" borderId="4" xfId="84" quotePrefix="1" applyNumberFormat="1" applyFont="1" applyFill="1" applyBorder="1" applyAlignment="1">
      <alignment horizontal="center" vertical="center" wrapText="1"/>
    </xf>
    <xf numFmtId="3" fontId="109" fillId="0" borderId="4" xfId="84" quotePrefix="1" applyNumberFormat="1" applyFont="1" applyFill="1" applyBorder="1" applyAlignment="1">
      <alignment horizontal="center" vertical="center" wrapText="1"/>
    </xf>
    <xf numFmtId="3" fontId="108" fillId="0" borderId="4" xfId="84" quotePrefix="1" applyNumberFormat="1" applyFont="1" applyFill="1" applyBorder="1" applyAlignment="1">
      <alignment horizontal="right" vertical="center" wrapText="1"/>
    </xf>
    <xf numFmtId="0" fontId="80" fillId="0" borderId="13" xfId="0" applyFont="1" applyFill="1" applyBorder="1" applyAlignment="1">
      <alignment horizontal="right" vertical="center" wrapText="1"/>
    </xf>
    <xf numFmtId="0" fontId="108" fillId="0" borderId="4" xfId="0" applyFont="1" applyFill="1" applyBorder="1" applyAlignment="1">
      <alignment horizontal="right" vertical="center" wrapText="1"/>
    </xf>
    <xf numFmtId="0" fontId="100" fillId="0" borderId="4" xfId="0" quotePrefix="1" applyFont="1" applyFill="1" applyBorder="1" applyAlignment="1">
      <alignment horizontal="center" vertical="center"/>
    </xf>
    <xf numFmtId="0" fontId="16" fillId="0" borderId="4" xfId="0" applyFont="1" applyFill="1" applyBorder="1" applyAlignment="1">
      <alignment horizontal="center" vertical="center" wrapText="1"/>
    </xf>
    <xf numFmtId="0" fontId="16" fillId="0" borderId="0" xfId="0" applyFont="1" applyFill="1" applyAlignment="1">
      <alignment vertical="center" wrapText="1" readingOrder="1"/>
    </xf>
    <xf numFmtId="0" fontId="100" fillId="0" borderId="0" xfId="0" applyFont="1" applyFill="1" applyBorder="1"/>
    <xf numFmtId="1" fontId="72" fillId="0" borderId="4" xfId="84" applyNumberFormat="1" applyFont="1" applyFill="1" applyBorder="1" applyAlignment="1">
      <alignment horizontal="left" vertical="center" wrapText="1"/>
    </xf>
    <xf numFmtId="3" fontId="72" fillId="0" borderId="4" xfId="0" applyNumberFormat="1" applyFont="1" applyFill="1" applyBorder="1" applyAlignment="1">
      <alignment horizontal="left" vertical="center" wrapText="1"/>
    </xf>
    <xf numFmtId="3" fontId="72" fillId="0" borderId="6" xfId="84" applyNumberFormat="1" applyFont="1" applyFill="1" applyBorder="1" applyAlignment="1">
      <alignment horizontal="center" vertical="center" wrapText="1"/>
    </xf>
    <xf numFmtId="49" fontId="72" fillId="0" borderId="4" xfId="84" quotePrefix="1" applyNumberFormat="1" applyFont="1" applyFill="1" applyBorder="1" applyAlignment="1">
      <alignment horizontal="left" vertical="center" wrapText="1"/>
    </xf>
    <xf numFmtId="49" fontId="94" fillId="0" borderId="4" xfId="84" quotePrefix="1" applyNumberFormat="1" applyFont="1" applyFill="1" applyBorder="1" applyAlignment="1">
      <alignment horizontal="center" vertical="center"/>
    </xf>
    <xf numFmtId="3" fontId="72" fillId="0" borderId="4" xfId="63" quotePrefix="1" applyNumberFormat="1" applyFont="1" applyFill="1" applyBorder="1" applyAlignment="1">
      <alignment vertical="center" wrapText="1"/>
    </xf>
    <xf numFmtId="1" fontId="80" fillId="0" borderId="4" xfId="84" applyNumberFormat="1" applyFont="1" applyFill="1" applyBorder="1" applyAlignment="1">
      <alignment vertical="center"/>
    </xf>
    <xf numFmtId="1" fontId="72" fillId="0" borderId="4" xfId="84" applyNumberFormat="1" applyFont="1" applyFill="1" applyBorder="1" applyAlignment="1">
      <alignment vertical="center"/>
    </xf>
    <xf numFmtId="167" fontId="72" fillId="0" borderId="4" xfId="24" applyNumberFormat="1" applyFont="1" applyFill="1" applyBorder="1" applyAlignment="1">
      <alignment horizontal="right" vertical="center" wrapText="1"/>
    </xf>
    <xf numFmtId="167" fontId="72" fillId="0" borderId="8" xfId="24" applyNumberFormat="1" applyFont="1" applyFill="1" applyBorder="1" applyAlignment="1">
      <alignment horizontal="right" vertical="center" wrapText="1"/>
    </xf>
    <xf numFmtId="1" fontId="94" fillId="0" borderId="4" xfId="84" quotePrefix="1" applyNumberFormat="1" applyFont="1" applyFill="1" applyBorder="1" applyAlignment="1">
      <alignment horizontal="left" vertical="center" wrapText="1"/>
    </xf>
    <xf numFmtId="0" fontId="72" fillId="0" borderId="6" xfId="65" applyFont="1" applyFill="1" applyBorder="1" applyAlignment="1">
      <alignment vertical="center" wrapText="1"/>
    </xf>
    <xf numFmtId="1" fontId="72" fillId="0" borderId="6" xfId="84" applyNumberFormat="1" applyFont="1" applyFill="1" applyBorder="1" applyAlignment="1">
      <alignment vertical="center" wrapText="1"/>
    </xf>
    <xf numFmtId="0" fontId="26" fillId="0" borderId="0" xfId="0" applyFont="1" applyFill="1" applyBorder="1" applyAlignment="1">
      <alignment vertical="center"/>
    </xf>
    <xf numFmtId="0" fontId="16" fillId="0" borderId="0" xfId="0" applyFont="1" applyFill="1" applyBorder="1" applyAlignment="1">
      <alignment vertical="center" wrapText="1"/>
    </xf>
    <xf numFmtId="0" fontId="16" fillId="0" borderId="0" xfId="0" applyFont="1" applyFill="1" applyAlignment="1">
      <alignment vertical="center" readingOrder="1"/>
    </xf>
    <xf numFmtId="0" fontId="23" fillId="0" borderId="0" xfId="0" applyFont="1" applyFill="1" applyAlignment="1">
      <alignment vertical="center" wrapText="1"/>
    </xf>
    <xf numFmtId="0" fontId="26" fillId="0" borderId="0" xfId="0" applyFont="1" applyFill="1" applyAlignment="1">
      <alignment vertical="center" wrapText="1" readingOrder="1"/>
    </xf>
    <xf numFmtId="0" fontId="26" fillId="0" borderId="0" xfId="0" applyFont="1" applyFill="1" applyAlignment="1">
      <alignment vertical="center" readingOrder="1"/>
    </xf>
    <xf numFmtId="0" fontId="22" fillId="0" borderId="0" xfId="0" applyFont="1" applyFill="1" applyAlignment="1">
      <alignment vertical="center" wrapText="1"/>
    </xf>
    <xf numFmtId="0" fontId="16" fillId="0" borderId="0" xfId="0" applyFont="1" applyFill="1" applyAlignment="1">
      <alignment horizontal="center" vertical="center" wrapText="1"/>
    </xf>
    <xf numFmtId="0" fontId="110" fillId="0" borderId="0" xfId="0" applyFont="1" applyFill="1" applyAlignment="1">
      <alignment horizontal="center" vertical="center" wrapText="1"/>
    </xf>
    <xf numFmtId="0" fontId="27" fillId="0" borderId="4" xfId="0" applyFont="1" applyFill="1" applyBorder="1" applyAlignment="1">
      <alignment horizontal="center" vertical="center" wrapText="1"/>
    </xf>
    <xf numFmtId="0" fontId="27" fillId="0" borderId="4" xfId="0" applyFont="1" applyFill="1" applyBorder="1" applyAlignment="1">
      <alignment vertical="center" wrapText="1"/>
    </xf>
    <xf numFmtId="191" fontId="27" fillId="0" borderId="4" xfId="9" applyNumberFormat="1" applyFont="1" applyFill="1" applyBorder="1" applyAlignment="1">
      <alignment horizontal="right" vertical="center" wrapText="1"/>
    </xf>
    <xf numFmtId="0" fontId="16" fillId="0" borderId="4" xfId="0" applyFont="1" applyFill="1" applyBorder="1" applyAlignment="1">
      <alignment vertical="center" wrapText="1"/>
    </xf>
    <xf numFmtId="0" fontId="16" fillId="0" borderId="0" xfId="0" applyFont="1" applyFill="1" applyAlignment="1">
      <alignment vertical="center" wrapText="1"/>
    </xf>
    <xf numFmtId="0" fontId="27" fillId="0" borderId="4" xfId="0" applyFont="1" applyFill="1" applyBorder="1" applyAlignment="1">
      <alignment horizontal="left" vertical="center" wrapText="1"/>
    </xf>
    <xf numFmtId="0" fontId="27" fillId="0" borderId="0" xfId="0" applyFont="1" applyFill="1" applyAlignment="1">
      <alignment vertical="center" wrapText="1"/>
    </xf>
    <xf numFmtId="0" fontId="26" fillId="0" borderId="4" xfId="0" applyFont="1" applyFill="1" applyBorder="1" applyAlignment="1">
      <alignment horizontal="left" vertical="center" wrapText="1"/>
    </xf>
    <xf numFmtId="49" fontId="27" fillId="0" borderId="4" xfId="0" applyNumberFormat="1" applyFont="1" applyFill="1" applyBorder="1" applyAlignment="1">
      <alignment vertical="center" wrapText="1"/>
    </xf>
    <xf numFmtId="49" fontId="26" fillId="0" borderId="4" xfId="0" applyNumberFormat="1" applyFont="1" applyFill="1" applyBorder="1" applyAlignment="1">
      <alignment vertical="center" wrapText="1"/>
    </xf>
    <xf numFmtId="49" fontId="26" fillId="0" borderId="4" xfId="0" quotePrefix="1" applyNumberFormat="1" applyFont="1" applyFill="1" applyBorder="1" applyAlignment="1">
      <alignment vertical="center" wrapText="1"/>
    </xf>
    <xf numFmtId="0" fontId="26" fillId="0" borderId="4" xfId="0" applyFont="1" applyFill="1" applyBorder="1" applyAlignment="1">
      <alignment horizontal="center" vertical="center" wrapText="1"/>
    </xf>
    <xf numFmtId="0" fontId="28" fillId="0" borderId="4" xfId="0" applyFont="1" applyFill="1" applyBorder="1" applyAlignment="1">
      <alignment vertical="center" wrapText="1"/>
    </xf>
    <xf numFmtId="0" fontId="28" fillId="0" borderId="0" xfId="0" applyFont="1" applyFill="1" applyAlignment="1">
      <alignment vertical="center" wrapText="1"/>
    </xf>
    <xf numFmtId="0" fontId="27" fillId="0" borderId="4" xfId="0" quotePrefix="1" applyFont="1" applyFill="1" applyBorder="1" applyAlignment="1">
      <alignment horizontal="center" vertical="center" wrapText="1"/>
    </xf>
    <xf numFmtId="49" fontId="16" fillId="0" borderId="4" xfId="0" applyNumberFormat="1" applyFont="1" applyFill="1" applyBorder="1" applyAlignment="1">
      <alignment vertical="center" wrapText="1"/>
    </xf>
    <xf numFmtId="0" fontId="26" fillId="0" borderId="4" xfId="0" quotePrefix="1" applyFont="1" applyFill="1" applyBorder="1" applyAlignment="1">
      <alignment horizontal="center" vertical="center" wrapText="1"/>
    </xf>
    <xf numFmtId="191" fontId="16" fillId="0" borderId="4" xfId="9" applyNumberFormat="1" applyFont="1" applyFill="1" applyBorder="1" applyAlignment="1">
      <alignment horizontal="right" vertical="center" wrapText="1"/>
    </xf>
    <xf numFmtId="0" fontId="26" fillId="0" borderId="4" xfId="0" applyFont="1" applyFill="1" applyBorder="1" applyAlignment="1">
      <alignment vertical="center" wrapText="1"/>
    </xf>
    <xf numFmtId="0" fontId="26" fillId="0" borderId="0" xfId="0" applyFont="1" applyFill="1" applyAlignment="1">
      <alignment vertical="center" wrapText="1"/>
    </xf>
    <xf numFmtId="49" fontId="27" fillId="0" borderId="4" xfId="0" applyNumberFormat="1" applyFont="1" applyFill="1" applyBorder="1" applyAlignment="1">
      <alignment horizontal="center" vertical="center" wrapText="1"/>
    </xf>
    <xf numFmtId="49" fontId="27" fillId="0" borderId="0" xfId="0" applyNumberFormat="1" applyFont="1" applyFill="1" applyAlignment="1">
      <alignment vertical="center" wrapText="1"/>
    </xf>
    <xf numFmtId="0" fontId="16" fillId="0" borderId="0" xfId="0" applyFont="1" applyFill="1" applyBorder="1" applyAlignment="1">
      <alignment horizontal="center" vertical="center" wrapText="1"/>
    </xf>
    <xf numFmtId="165" fontId="95" fillId="0" borderId="0" xfId="9" applyFont="1" applyFill="1" applyBorder="1" applyAlignment="1">
      <alignment vertical="center" wrapText="1"/>
    </xf>
    <xf numFmtId="0" fontId="100" fillId="0" borderId="5" xfId="0" applyFont="1" applyFill="1" applyBorder="1" applyAlignment="1">
      <alignment horizontal="center" vertical="center"/>
    </xf>
    <xf numFmtId="0" fontId="72" fillId="0" borderId="5" xfId="0" applyFont="1" applyFill="1" applyBorder="1" applyAlignment="1">
      <alignment horizontal="left" vertical="center" wrapText="1"/>
    </xf>
    <xf numFmtId="0" fontId="100" fillId="0" borderId="5" xfId="0" applyFont="1" applyFill="1" applyBorder="1" applyAlignment="1">
      <alignment vertical="center" wrapText="1"/>
    </xf>
    <xf numFmtId="0" fontId="100" fillId="0" borderId="5" xfId="0" applyFont="1" applyFill="1" applyBorder="1" applyAlignment="1">
      <alignment horizontal="center" vertical="center" wrapText="1"/>
    </xf>
    <xf numFmtId="0" fontId="72" fillId="0" borderId="4" xfId="54" applyFont="1" applyFill="1" applyBorder="1" applyAlignment="1">
      <alignment vertical="center" wrapText="1"/>
    </xf>
    <xf numFmtId="43" fontId="72" fillId="0" borderId="4" xfId="9" applyNumberFormat="1" applyFont="1" applyFill="1" applyBorder="1" applyAlignment="1">
      <alignment horizontal="left" vertical="center" wrapText="1"/>
    </xf>
    <xf numFmtId="3" fontId="80" fillId="0" borderId="4" xfId="84" quotePrefix="1" applyNumberFormat="1" applyFont="1" applyFill="1" applyBorder="1" applyAlignment="1">
      <alignment horizontal="left" vertical="center" wrapText="1"/>
    </xf>
    <xf numFmtId="0" fontId="26" fillId="0" borderId="0" xfId="0" applyFont="1" applyFill="1" applyBorder="1" applyAlignment="1">
      <alignment horizontal="left" vertical="center" wrapText="1"/>
    </xf>
    <xf numFmtId="0" fontId="28" fillId="0" borderId="0" xfId="0" applyFont="1" applyFill="1" applyAlignment="1">
      <alignment horizontal="right" vertical="center"/>
    </xf>
    <xf numFmtId="0" fontId="27" fillId="0" borderId="0" xfId="0" applyFont="1" applyFill="1" applyAlignment="1">
      <alignment horizontal="center" vertical="center" wrapText="1"/>
    </xf>
    <xf numFmtId="0" fontId="27" fillId="0" borderId="0" xfId="0" applyFont="1" applyFill="1" applyAlignment="1">
      <alignment horizontal="center" vertical="center"/>
    </xf>
    <xf numFmtId="0" fontId="26" fillId="0" borderId="0" xfId="0" applyFont="1" applyFill="1" applyAlignment="1">
      <alignment horizontal="center" vertical="center" wrapText="1"/>
    </xf>
    <xf numFmtId="3" fontId="72" fillId="0" borderId="14" xfId="84" applyNumberFormat="1" applyFont="1" applyFill="1" applyBorder="1" applyAlignment="1">
      <alignment horizontal="center" vertical="center" wrapText="1"/>
    </xf>
    <xf numFmtId="3" fontId="100" fillId="0" borderId="4" xfId="84" applyNumberFormat="1" applyFont="1" applyFill="1" applyBorder="1" applyAlignment="1">
      <alignment horizontal="center" vertical="center" wrapText="1"/>
    </xf>
    <xf numFmtId="0" fontId="16" fillId="4" borderId="0" xfId="0" applyFont="1" applyFill="1" applyAlignment="1">
      <alignment vertical="center" wrapText="1" readingOrder="1"/>
    </xf>
    <xf numFmtId="0" fontId="26" fillId="4" borderId="0" xfId="0" applyFont="1" applyFill="1" applyAlignment="1">
      <alignment vertical="center" wrapText="1" readingOrder="1"/>
    </xf>
    <xf numFmtId="0" fontId="16" fillId="4" borderId="4" xfId="0" applyFont="1" applyFill="1" applyBorder="1" applyAlignment="1">
      <alignment horizontal="center" vertical="center" wrapText="1"/>
    </xf>
    <xf numFmtId="191" fontId="27" fillId="4" borderId="4" xfId="9" applyNumberFormat="1" applyFont="1" applyFill="1" applyBorder="1" applyAlignment="1">
      <alignment horizontal="right" vertical="center" wrapText="1"/>
    </xf>
    <xf numFmtId="191" fontId="16" fillId="4" borderId="4" xfId="9" applyNumberFormat="1" applyFont="1" applyFill="1" applyBorder="1" applyAlignment="1">
      <alignment horizontal="right" vertical="center" wrapText="1"/>
    </xf>
    <xf numFmtId="0" fontId="16" fillId="4" borderId="0" xfId="0" applyFont="1" applyFill="1" applyBorder="1" applyAlignment="1">
      <alignment vertical="center" wrapText="1"/>
    </xf>
    <xf numFmtId="0" fontId="16" fillId="4" borderId="0" xfId="0" applyFont="1" applyFill="1" applyAlignment="1">
      <alignment vertical="center" wrapText="1"/>
    </xf>
    <xf numFmtId="0" fontId="26" fillId="0" borderId="0" xfId="0" applyFont="1" applyFill="1" applyBorder="1" applyAlignment="1">
      <alignment horizontal="right" vertical="center"/>
    </xf>
    <xf numFmtId="0" fontId="27" fillId="0" borderId="0" xfId="0" applyFont="1" applyFill="1" applyBorder="1" applyAlignment="1">
      <alignment vertical="center" wrapText="1"/>
    </xf>
    <xf numFmtId="0" fontId="28" fillId="0" borderId="0" xfId="0" applyFont="1" applyFill="1" applyBorder="1" applyAlignment="1">
      <alignment vertical="center" wrapText="1"/>
    </xf>
    <xf numFmtId="0" fontId="26" fillId="0" borderId="0" xfId="0" applyFont="1" applyFill="1" applyBorder="1" applyAlignment="1">
      <alignment vertical="center" wrapText="1"/>
    </xf>
    <xf numFmtId="49" fontId="27" fillId="0" borderId="0" xfId="0" applyNumberFormat="1" applyFont="1" applyFill="1" applyBorder="1" applyAlignment="1">
      <alignment vertical="center" wrapText="1"/>
    </xf>
    <xf numFmtId="0" fontId="137" fillId="0" borderId="4" xfId="0" applyFont="1" applyFill="1" applyBorder="1" applyAlignment="1">
      <alignment horizontal="center" vertical="center" wrapText="1"/>
    </xf>
    <xf numFmtId="0" fontId="138" fillId="0" borderId="4" xfId="0" applyFont="1" applyFill="1" applyBorder="1" applyAlignment="1">
      <alignment horizontal="center" vertical="center" wrapText="1"/>
    </xf>
    <xf numFmtId="165" fontId="118" fillId="0" borderId="4" xfId="9" applyFont="1" applyFill="1" applyBorder="1" applyAlignment="1">
      <alignment vertical="center" wrapText="1"/>
    </xf>
    <xf numFmtId="191" fontId="118" fillId="4" borderId="4" xfId="9" applyNumberFormat="1" applyFont="1" applyFill="1" applyBorder="1" applyAlignment="1">
      <alignment horizontal="right" vertical="center" wrapText="1"/>
    </xf>
    <xf numFmtId="193" fontId="118" fillId="0" borderId="4" xfId="9" applyNumberFormat="1" applyFont="1" applyFill="1" applyBorder="1" applyAlignment="1">
      <alignment vertical="center" wrapText="1"/>
    </xf>
    <xf numFmtId="0" fontId="139" fillId="0" borderId="4" xfId="0" applyFont="1" applyFill="1" applyBorder="1" applyAlignment="1">
      <alignment vertical="center" wrapText="1"/>
    </xf>
    <xf numFmtId="0" fontId="118" fillId="0" borderId="4" xfId="0" applyFont="1" applyFill="1" applyBorder="1" applyAlignment="1">
      <alignment vertical="center" wrapText="1"/>
    </xf>
    <xf numFmtId="191" fontId="118" fillId="0" borderId="4" xfId="9" applyNumberFormat="1" applyFont="1" applyFill="1" applyBorder="1" applyAlignment="1">
      <alignment vertical="center" wrapText="1"/>
    </xf>
    <xf numFmtId="191" fontId="140" fillId="0" borderId="4" xfId="9" applyNumberFormat="1" applyFont="1" applyFill="1" applyBorder="1" applyAlignment="1">
      <alignment vertical="center" wrapText="1"/>
    </xf>
    <xf numFmtId="0" fontId="140" fillId="0" borderId="4" xfId="0" applyFont="1" applyFill="1" applyBorder="1" applyAlignment="1">
      <alignment vertical="center" wrapText="1"/>
    </xf>
    <xf numFmtId="3" fontId="118" fillId="0" borderId="4" xfId="0" applyNumberFormat="1" applyFont="1" applyFill="1" applyBorder="1" applyAlignment="1">
      <alignment vertical="center" wrapText="1"/>
    </xf>
    <xf numFmtId="193" fontId="139" fillId="0" borderId="4" xfId="9" applyNumberFormat="1" applyFont="1" applyFill="1" applyBorder="1" applyAlignment="1">
      <alignment vertical="center" wrapText="1"/>
    </xf>
    <xf numFmtId="0" fontId="117" fillId="0" borderId="4" xfId="0" applyFont="1" applyFill="1" applyBorder="1" applyAlignment="1">
      <alignment vertical="center" wrapText="1"/>
    </xf>
    <xf numFmtId="49" fontId="95" fillId="0" borderId="4" xfId="84" applyNumberFormat="1" applyFont="1" applyFill="1" applyBorder="1" applyAlignment="1">
      <alignment horizontal="center" vertical="center"/>
    </xf>
    <xf numFmtId="1" fontId="72" fillId="0" borderId="7" xfId="84" applyNumberFormat="1" applyFont="1" applyFill="1" applyBorder="1" applyAlignment="1">
      <alignment vertical="center" wrapText="1"/>
    </xf>
    <xf numFmtId="1" fontId="94" fillId="0" borderId="4" xfId="84" applyNumberFormat="1" applyFont="1" applyFill="1" applyBorder="1" applyAlignment="1">
      <alignment horizontal="center" vertical="center"/>
    </xf>
    <xf numFmtId="3" fontId="94" fillId="0" borderId="4" xfId="84" quotePrefix="1" applyNumberFormat="1" applyFont="1" applyFill="1" applyBorder="1" applyAlignment="1">
      <alignment horizontal="right" vertical="center" wrapText="1"/>
    </xf>
    <xf numFmtId="41" fontId="100" fillId="0" borderId="4" xfId="24" applyNumberFormat="1" applyFont="1" applyFill="1" applyBorder="1" applyAlignment="1">
      <alignment horizontal="right" vertical="center"/>
    </xf>
    <xf numFmtId="1" fontId="80" fillId="0" borderId="4" xfId="66" quotePrefix="1" applyNumberFormat="1" applyFont="1" applyFill="1" applyBorder="1" applyAlignment="1">
      <alignment horizontal="center" vertical="center" wrapText="1"/>
    </xf>
    <xf numFmtId="1" fontId="80" fillId="0" borderId="4" xfId="66" applyNumberFormat="1" applyFont="1" applyFill="1" applyBorder="1" applyAlignment="1">
      <alignment horizontal="left" vertical="center" wrapText="1"/>
    </xf>
    <xf numFmtId="0" fontId="80" fillId="0" borderId="4" xfId="66" applyFont="1" applyFill="1" applyBorder="1"/>
    <xf numFmtId="3" fontId="80" fillId="0" borderId="4" xfId="66" applyNumberFormat="1" applyFont="1" applyFill="1" applyBorder="1" applyAlignment="1">
      <alignment horizontal="right" vertical="center" shrinkToFit="1"/>
    </xf>
    <xf numFmtId="3" fontId="80" fillId="0" borderId="4" xfId="0" applyNumberFormat="1" applyFont="1" applyFill="1" applyBorder="1" applyAlignment="1">
      <alignment horizontal="left" vertical="center" wrapText="1"/>
    </xf>
    <xf numFmtId="3" fontId="72" fillId="0" borderId="9" xfId="0" applyNumberFormat="1" applyFont="1" applyFill="1" applyBorder="1" applyAlignment="1">
      <alignment horizontal="center" vertical="center" wrapText="1"/>
    </xf>
    <xf numFmtId="1" fontId="95" fillId="0" borderId="4" xfId="84" applyNumberFormat="1" applyFont="1" applyFill="1" applyBorder="1" applyAlignment="1">
      <alignment horizontal="center" vertical="center"/>
    </xf>
    <xf numFmtId="0" fontId="95" fillId="0" borderId="4" xfId="0" quotePrefix="1" applyFont="1" applyFill="1" applyBorder="1" applyAlignment="1">
      <alignment vertical="center" wrapText="1"/>
    </xf>
    <xf numFmtId="3" fontId="95" fillId="0" borderId="9" xfId="0" applyNumberFormat="1" applyFont="1" applyFill="1" applyBorder="1" applyAlignment="1">
      <alignment horizontal="center" vertical="center" wrapText="1"/>
    </xf>
    <xf numFmtId="3" fontId="95" fillId="0" borderId="4" xfId="0" applyNumberFormat="1" applyFont="1" applyFill="1" applyBorder="1" applyAlignment="1">
      <alignment horizontal="center" vertical="center" wrapText="1"/>
    </xf>
    <xf numFmtId="3" fontId="95" fillId="0" borderId="4" xfId="0" applyNumberFormat="1" applyFont="1" applyFill="1" applyBorder="1" applyAlignment="1">
      <alignment horizontal="right" vertical="center" wrapText="1"/>
    </xf>
    <xf numFmtId="1" fontId="72" fillId="0" borderId="4" xfId="66" quotePrefix="1" applyNumberFormat="1" applyFont="1" applyFill="1" applyBorder="1" applyAlignment="1">
      <alignment horizontal="center" vertical="center" wrapText="1"/>
    </xf>
    <xf numFmtId="3" fontId="72" fillId="0" borderId="4" xfId="66" applyNumberFormat="1" applyFont="1" applyFill="1" applyBorder="1" applyAlignment="1">
      <alignment horizontal="right" vertical="center" shrinkToFit="1"/>
    </xf>
    <xf numFmtId="0" fontId="72" fillId="0" borderId="4" xfId="0" applyFont="1" applyFill="1" applyBorder="1" applyAlignment="1" applyProtection="1">
      <alignment vertical="center" wrapText="1"/>
      <protection locked="0"/>
    </xf>
    <xf numFmtId="1" fontId="72" fillId="0" borderId="4" xfId="66" applyNumberFormat="1" applyFont="1" applyFill="1" applyBorder="1" applyAlignment="1">
      <alignment horizontal="left" vertical="center" wrapText="1"/>
    </xf>
    <xf numFmtId="0" fontId="72" fillId="0" borderId="4" xfId="0" applyFont="1" applyFill="1" applyBorder="1" applyAlignment="1" applyProtection="1">
      <alignment horizontal="center" vertical="center"/>
      <protection locked="0"/>
    </xf>
    <xf numFmtId="0" fontId="72" fillId="0" borderId="4" xfId="0" applyFont="1" applyFill="1" applyBorder="1" applyAlignment="1" applyProtection="1">
      <alignment vertical="center"/>
      <protection locked="0"/>
    </xf>
    <xf numFmtId="0" fontId="72" fillId="0" borderId="6" xfId="0" applyFont="1" applyFill="1" applyBorder="1" applyAlignment="1" applyProtection="1">
      <alignment vertical="center"/>
      <protection locked="0"/>
    </xf>
    <xf numFmtId="0" fontId="72" fillId="0" borderId="13" xfId="0" applyFont="1" applyFill="1" applyBorder="1" applyAlignment="1" applyProtection="1">
      <alignment vertical="center"/>
      <protection locked="0"/>
    </xf>
    <xf numFmtId="0" fontId="72" fillId="0" borderId="4" xfId="0" applyFont="1" applyFill="1" applyBorder="1" applyAlignment="1" applyProtection="1">
      <alignment horizontal="left" vertical="center" wrapText="1"/>
      <protection locked="0"/>
    </xf>
    <xf numFmtId="0" fontId="72" fillId="0" borderId="4" xfId="0" quotePrefix="1" applyFont="1" applyFill="1" applyBorder="1" applyAlignment="1" applyProtection="1">
      <alignment vertical="center" wrapText="1"/>
      <protection locked="0"/>
    </xf>
    <xf numFmtId="3" fontId="80" fillId="0" borderId="8" xfId="0" applyNumberFormat="1" applyFont="1" applyFill="1" applyBorder="1" applyAlignment="1">
      <alignment horizontal="center" vertical="center" wrapText="1"/>
    </xf>
    <xf numFmtId="3" fontId="80" fillId="0" borderId="8" xfId="0" applyNumberFormat="1" applyFont="1" applyFill="1" applyBorder="1" applyAlignment="1">
      <alignment horizontal="left" vertical="center" wrapText="1"/>
    </xf>
    <xf numFmtId="1" fontId="72" fillId="0" borderId="6" xfId="66" quotePrefix="1" applyNumberFormat="1" applyFont="1" applyFill="1" applyBorder="1" applyAlignment="1">
      <alignment horizontal="center" vertical="center" wrapText="1"/>
    </xf>
    <xf numFmtId="0" fontId="72" fillId="0" borderId="4" xfId="0" quotePrefix="1" applyFont="1" applyFill="1" applyBorder="1" applyAlignment="1">
      <alignment vertical="center" wrapText="1"/>
    </xf>
    <xf numFmtId="0" fontId="72" fillId="0" borderId="6" xfId="0" applyFont="1" applyFill="1" applyBorder="1" applyAlignment="1">
      <alignment wrapText="1"/>
    </xf>
    <xf numFmtId="0" fontId="72" fillId="0" borderId="6" xfId="0" applyFont="1" applyFill="1" applyBorder="1" applyAlignment="1">
      <alignment horizontal="left" vertical="center" wrapText="1"/>
    </xf>
    <xf numFmtId="0" fontId="72" fillId="0" borderId="6" xfId="0" applyFont="1" applyFill="1" applyBorder="1"/>
    <xf numFmtId="3" fontId="72" fillId="0" borderId="4" xfId="0" applyNumberFormat="1" applyFont="1" applyFill="1" applyBorder="1" applyAlignment="1">
      <alignment horizontal="center" vertical="center"/>
    </xf>
    <xf numFmtId="3" fontId="72" fillId="0" borderId="4" xfId="86" applyNumberFormat="1" applyFont="1" applyFill="1" applyBorder="1" applyAlignment="1">
      <alignment horizontal="left" vertical="center" wrapText="1"/>
    </xf>
    <xf numFmtId="3" fontId="80" fillId="0" borderId="4" xfId="86" applyNumberFormat="1" applyFont="1" applyFill="1" applyBorder="1" applyAlignment="1">
      <alignment horizontal="left" vertical="center" wrapText="1"/>
    </xf>
    <xf numFmtId="3" fontId="72" fillId="0" borderId="4" xfId="89" applyNumberFormat="1" applyFont="1" applyFill="1" applyBorder="1" applyAlignment="1">
      <alignment vertical="center"/>
    </xf>
    <xf numFmtId="0" fontId="94" fillId="0" borderId="7" xfId="0" applyFont="1" applyFill="1" applyBorder="1" applyAlignment="1">
      <alignment vertical="center" wrapText="1"/>
    </xf>
    <xf numFmtId="0" fontId="95" fillId="0" borderId="4" xfId="66" applyFont="1" applyFill="1" applyBorder="1"/>
    <xf numFmtId="3" fontId="95" fillId="0" borderId="4" xfId="66" applyNumberFormat="1" applyFont="1" applyFill="1" applyBorder="1" applyAlignment="1">
      <alignment horizontal="right" vertical="center" shrinkToFit="1"/>
    </xf>
    <xf numFmtId="0" fontId="72" fillId="0" borderId="13" xfId="0" applyFont="1" applyFill="1" applyBorder="1" applyAlignment="1">
      <alignment horizontal="center" vertical="center" wrapText="1"/>
    </xf>
    <xf numFmtId="0" fontId="72" fillId="0" borderId="13" xfId="0" quotePrefix="1" applyFont="1" applyFill="1" applyBorder="1" applyAlignment="1">
      <alignment vertical="center" wrapText="1"/>
    </xf>
    <xf numFmtId="1" fontId="72" fillId="0" borderId="13" xfId="0" quotePrefix="1" applyNumberFormat="1" applyFont="1" applyFill="1" applyBorder="1" applyAlignment="1">
      <alignment vertical="center" wrapText="1"/>
    </xf>
    <xf numFmtId="0" fontId="72" fillId="0" borderId="15" xfId="0" applyFont="1" applyFill="1" applyBorder="1" applyAlignment="1">
      <alignment horizontal="center" vertical="center" wrapText="1"/>
    </xf>
    <xf numFmtId="1" fontId="72" fillId="0" borderId="15" xfId="0" quotePrefix="1" applyNumberFormat="1" applyFont="1" applyFill="1" applyBorder="1" applyAlignment="1">
      <alignment vertical="center" wrapText="1"/>
    </xf>
    <xf numFmtId="1" fontId="72" fillId="0" borderId="4" xfId="0" quotePrefix="1" applyNumberFormat="1" applyFont="1" applyFill="1" applyBorder="1" applyAlignment="1">
      <alignment vertical="center" wrapText="1"/>
    </xf>
    <xf numFmtId="3" fontId="80" fillId="0" borderId="4" xfId="66" applyNumberFormat="1" applyFont="1" applyFill="1" applyBorder="1"/>
    <xf numFmtId="3" fontId="80" fillId="0" borderId="4" xfId="0" applyNumberFormat="1" applyFont="1" applyFill="1" applyBorder="1" applyAlignment="1">
      <alignment vertical="center"/>
    </xf>
    <xf numFmtId="3" fontId="94" fillId="0" borderId="4" xfId="84" quotePrefix="1" applyNumberFormat="1" applyFont="1" applyFill="1" applyBorder="1" applyAlignment="1">
      <alignment horizontal="left" vertical="center" wrapText="1"/>
    </xf>
    <xf numFmtId="3" fontId="94" fillId="0" borderId="4" xfId="0" applyNumberFormat="1" applyFont="1" applyFill="1" applyBorder="1" applyAlignment="1">
      <alignment vertical="center"/>
    </xf>
    <xf numFmtId="1" fontId="72" fillId="0" borderId="4" xfId="0" quotePrefix="1" applyNumberFormat="1" applyFont="1" applyFill="1" applyBorder="1" applyAlignment="1">
      <alignment horizontal="center" vertical="center" wrapText="1"/>
    </xf>
    <xf numFmtId="1" fontId="72" fillId="0" borderId="4" xfId="0" quotePrefix="1" applyNumberFormat="1" applyFont="1" applyFill="1" applyBorder="1" applyAlignment="1">
      <alignment horizontal="left" vertical="center" wrapText="1"/>
    </xf>
    <xf numFmtId="0" fontId="72" fillId="0" borderId="4" xfId="0" applyFont="1" applyFill="1" applyBorder="1"/>
    <xf numFmtId="1" fontId="80" fillId="0" borderId="4" xfId="0" quotePrefix="1" applyNumberFormat="1" applyFont="1" applyFill="1" applyBorder="1" applyAlignment="1">
      <alignment horizontal="center" vertical="center" wrapText="1"/>
    </xf>
    <xf numFmtId="3" fontId="94" fillId="0" borderId="4" xfId="0" applyNumberFormat="1" applyFont="1" applyFill="1" applyBorder="1" applyAlignment="1">
      <alignment horizontal="right" vertical="center" shrinkToFit="1"/>
    </xf>
    <xf numFmtId="3" fontId="100" fillId="0" borderId="4" xfId="84" quotePrefix="1" applyNumberFormat="1" applyFont="1" applyFill="1" applyBorder="1" applyAlignment="1">
      <alignment horizontal="center" wrapText="1"/>
    </xf>
    <xf numFmtId="1" fontId="94" fillId="0" borderId="4" xfId="84" applyNumberFormat="1" applyFont="1" applyFill="1" applyBorder="1" applyAlignment="1">
      <alignment horizontal="left" vertical="center" wrapText="1"/>
    </xf>
    <xf numFmtId="1" fontId="97" fillId="0" borderId="4" xfId="84" applyNumberFormat="1" applyFont="1" applyFill="1" applyBorder="1" applyAlignment="1">
      <alignment horizontal="center"/>
    </xf>
    <xf numFmtId="3" fontId="100" fillId="0" borderId="4" xfId="84" applyNumberFormat="1" applyFont="1" applyFill="1" applyBorder="1" applyAlignment="1">
      <alignment horizontal="center"/>
    </xf>
    <xf numFmtId="3" fontId="100" fillId="0" borderId="4" xfId="84" applyNumberFormat="1" applyFont="1" applyFill="1" applyBorder="1" applyAlignment="1">
      <alignment horizontal="center" wrapText="1"/>
    </xf>
    <xf numFmtId="3" fontId="80" fillId="0" borderId="0" xfId="84" applyNumberFormat="1" applyFont="1" applyFill="1" applyAlignment="1">
      <alignment vertical="center" wrapText="1"/>
    </xf>
    <xf numFmtId="0" fontId="96" fillId="0" borderId="4" xfId="0" applyFont="1" applyFill="1" applyBorder="1" applyAlignment="1">
      <alignment horizontal="justify" vertical="center"/>
    </xf>
    <xf numFmtId="167" fontId="96" fillId="0" borderId="6" xfId="11" applyNumberFormat="1" applyFont="1" applyFill="1" applyBorder="1" applyAlignment="1">
      <alignment horizontal="right" vertical="center" wrapText="1"/>
    </xf>
    <xf numFmtId="1" fontId="100" fillId="0" borderId="6" xfId="84" applyNumberFormat="1" applyFont="1" applyFill="1" applyBorder="1" applyAlignment="1">
      <alignment vertical="center"/>
    </xf>
    <xf numFmtId="167" fontId="80" fillId="0" borderId="6" xfId="11" applyNumberFormat="1" applyFont="1" applyFill="1" applyBorder="1" applyAlignment="1">
      <alignment horizontal="right" vertical="center" wrapText="1"/>
    </xf>
    <xf numFmtId="1" fontId="72" fillId="0" borderId="10" xfId="84" applyNumberFormat="1" applyFont="1" applyFill="1" applyBorder="1" applyAlignment="1">
      <alignment horizontal="right" vertical="center"/>
    </xf>
    <xf numFmtId="0" fontId="100" fillId="0" borderId="5" xfId="66" applyFont="1" applyFill="1" applyBorder="1" applyAlignment="1">
      <alignment horizontal="left" vertical="center" wrapText="1"/>
    </xf>
    <xf numFmtId="0" fontId="100" fillId="0" borderId="5" xfId="66" applyFont="1" applyFill="1" applyBorder="1" applyAlignment="1">
      <alignment horizontal="center" vertical="center" wrapText="1"/>
    </xf>
    <xf numFmtId="0" fontId="72" fillId="4" borderId="0" xfId="0" applyFont="1" applyFill="1" applyAlignment="1">
      <alignment vertical="center" readingOrder="1"/>
    </xf>
    <xf numFmtId="0" fontId="72" fillId="4" borderId="0" xfId="0" applyFont="1" applyFill="1" applyAlignment="1">
      <alignment vertical="center" wrapText="1" readingOrder="1"/>
    </xf>
    <xf numFmtId="1" fontId="94" fillId="4" borderId="0" xfId="84" applyNumberFormat="1" applyFont="1" applyFill="1" applyAlignment="1">
      <alignment horizontal="right" vertical="center"/>
    </xf>
    <xf numFmtId="1" fontId="94" fillId="4" borderId="0" xfId="84" applyNumberFormat="1" applyFont="1" applyFill="1" applyAlignment="1">
      <alignment vertical="center" wrapText="1"/>
    </xf>
    <xf numFmtId="1" fontId="95" fillId="4" borderId="0" xfId="84" applyNumberFormat="1" applyFont="1" applyFill="1" applyAlignment="1">
      <alignment vertical="center" wrapText="1"/>
    </xf>
    <xf numFmtId="0" fontId="95" fillId="4" borderId="0" xfId="0" applyFont="1" applyFill="1" applyAlignment="1">
      <alignment vertical="center" readingOrder="1"/>
    </xf>
    <xf numFmtId="0" fontId="95" fillId="4" borderId="0" xfId="0" applyFont="1" applyFill="1" applyAlignment="1">
      <alignment vertical="center" wrapText="1" readingOrder="1"/>
    </xf>
    <xf numFmtId="1" fontId="80" fillId="4" borderId="0" xfId="84" applyNumberFormat="1" applyFont="1" applyFill="1" applyAlignment="1">
      <alignment vertical="center" wrapText="1"/>
    </xf>
    <xf numFmtId="1" fontId="72" fillId="4" borderId="0" xfId="84" applyNumberFormat="1" applyFont="1" applyFill="1" applyAlignment="1">
      <alignment vertical="center" wrapText="1"/>
    </xf>
    <xf numFmtId="1" fontId="95" fillId="4" borderId="1" xfId="84" applyNumberFormat="1" applyFont="1" applyFill="1" applyBorder="1" applyAlignment="1">
      <alignment vertical="center" wrapText="1"/>
    </xf>
    <xf numFmtId="1" fontId="95" fillId="4" borderId="0" xfId="84" applyNumberFormat="1" applyFont="1" applyFill="1" applyBorder="1" applyAlignment="1">
      <alignment vertical="center" wrapText="1"/>
    </xf>
    <xf numFmtId="191" fontId="72" fillId="4" borderId="0" xfId="9" applyNumberFormat="1" applyFont="1" applyFill="1" applyAlignment="1">
      <alignment vertical="center" wrapText="1"/>
    </xf>
    <xf numFmtId="3" fontId="72" fillId="4" borderId="0" xfId="84" applyNumberFormat="1" applyFont="1" applyFill="1" applyBorder="1" applyAlignment="1">
      <alignment horizontal="center" vertical="center" wrapText="1"/>
    </xf>
    <xf numFmtId="4" fontId="72" fillId="4" borderId="0" xfId="0" applyNumberFormat="1" applyFont="1" applyFill="1"/>
    <xf numFmtId="3" fontId="72" fillId="4" borderId="4" xfId="84" quotePrefix="1" applyNumberFormat="1" applyFont="1" applyFill="1" applyBorder="1" applyAlignment="1">
      <alignment horizontal="center" vertical="center" wrapText="1"/>
    </xf>
    <xf numFmtId="3" fontId="72" fillId="4" borderId="0" xfId="84" applyNumberFormat="1" applyFont="1" applyFill="1" applyBorder="1" applyAlignment="1">
      <alignment vertical="center" wrapText="1"/>
    </xf>
    <xf numFmtId="165" fontId="72" fillId="4" borderId="0" xfId="0" applyNumberFormat="1" applyFont="1" applyFill="1"/>
    <xf numFmtId="3" fontId="80" fillId="4" borderId="4" xfId="84" quotePrefix="1" applyNumberFormat="1" applyFont="1" applyFill="1" applyBorder="1" applyAlignment="1">
      <alignment horizontal="center" vertical="center" wrapText="1"/>
    </xf>
    <xf numFmtId="191" fontId="80" fillId="4" borderId="4" xfId="9" quotePrefix="1" applyNumberFormat="1" applyFont="1" applyFill="1" applyBorder="1" applyAlignment="1">
      <alignment horizontal="right" vertical="center" wrapText="1"/>
    </xf>
    <xf numFmtId="3" fontId="80" fillId="4" borderId="0" xfId="84" applyNumberFormat="1" applyFont="1" applyFill="1" applyBorder="1" applyAlignment="1">
      <alignment vertical="center" wrapText="1"/>
    </xf>
    <xf numFmtId="191" fontId="16" fillId="4" borderId="0" xfId="0" applyNumberFormat="1" applyFont="1" applyFill="1"/>
    <xf numFmtId="165" fontId="80" fillId="4" borderId="0" xfId="9" applyFont="1" applyFill="1" applyBorder="1" applyAlignment="1">
      <alignment vertical="center" wrapText="1"/>
    </xf>
    <xf numFmtId="0" fontId="72" fillId="4" borderId="0" xfId="0" applyFont="1" applyFill="1"/>
    <xf numFmtId="191" fontId="72" fillId="4" borderId="4" xfId="9" quotePrefix="1" applyNumberFormat="1" applyFont="1" applyFill="1" applyBorder="1" applyAlignment="1">
      <alignment horizontal="right" vertical="center" wrapText="1"/>
    </xf>
    <xf numFmtId="0" fontId="16" fillId="4" borderId="0" xfId="0" applyFont="1" applyFill="1"/>
    <xf numFmtId="165" fontId="72" fillId="4" borderId="0" xfId="9" applyFont="1" applyFill="1" applyBorder="1" applyAlignment="1">
      <alignment vertical="center" wrapText="1"/>
    </xf>
    <xf numFmtId="3" fontId="80" fillId="4" borderId="4" xfId="84" applyNumberFormat="1" applyFont="1" applyFill="1" applyBorder="1" applyAlignment="1">
      <alignment horizontal="center" vertical="center" wrapText="1"/>
    </xf>
    <xf numFmtId="1" fontId="80" fillId="4" borderId="4" xfId="84" applyNumberFormat="1" applyFont="1" applyFill="1" applyBorder="1" applyAlignment="1">
      <alignment horizontal="center" vertical="center"/>
    </xf>
    <xf numFmtId="1" fontId="80" fillId="4" borderId="4" xfId="84" applyNumberFormat="1" applyFont="1" applyFill="1" applyBorder="1" applyAlignment="1">
      <alignment horizontal="left" vertical="center" wrapText="1"/>
    </xf>
    <xf numFmtId="49" fontId="80" fillId="4" borderId="4" xfId="84" applyNumberFormat="1" applyFont="1" applyFill="1" applyBorder="1" applyAlignment="1">
      <alignment horizontal="center" vertical="center"/>
    </xf>
    <xf numFmtId="1" fontId="80" fillId="4" borderId="4" xfId="84" applyNumberFormat="1" applyFont="1" applyFill="1" applyBorder="1" applyAlignment="1">
      <alignment vertical="center" wrapText="1"/>
    </xf>
    <xf numFmtId="1" fontId="80" fillId="4" borderId="4" xfId="84" applyNumberFormat="1" applyFont="1" applyFill="1" applyBorder="1" applyAlignment="1">
      <alignment horizontal="center" vertical="center" wrapText="1"/>
    </xf>
    <xf numFmtId="1" fontId="80" fillId="4" borderId="4" xfId="84" applyNumberFormat="1" applyFont="1" applyFill="1" applyBorder="1" applyAlignment="1">
      <alignment horizontal="right" vertical="center"/>
    </xf>
    <xf numFmtId="1" fontId="80" fillId="4" borderId="0" xfId="84" applyNumberFormat="1" applyFont="1" applyFill="1" applyAlignment="1">
      <alignment vertical="center"/>
    </xf>
    <xf numFmtId="49" fontId="94" fillId="4" borderId="4" xfId="84" applyNumberFormat="1" applyFont="1" applyFill="1" applyBorder="1" applyAlignment="1">
      <alignment horizontal="center" vertical="center"/>
    </xf>
    <xf numFmtId="1" fontId="94" fillId="4" borderId="4" xfId="84" applyNumberFormat="1" applyFont="1" applyFill="1" applyBorder="1" applyAlignment="1">
      <alignment vertical="center" wrapText="1"/>
    </xf>
    <xf numFmtId="1" fontId="95" fillId="4" borderId="4" xfId="84" applyNumberFormat="1" applyFont="1" applyFill="1" applyBorder="1" applyAlignment="1">
      <alignment horizontal="center" vertical="center" wrapText="1"/>
    </xf>
    <xf numFmtId="191" fontId="95" fillId="4" borderId="4" xfId="9" applyNumberFormat="1" applyFont="1" applyFill="1" applyBorder="1" applyAlignment="1">
      <alignment horizontal="right" vertical="center" wrapText="1"/>
    </xf>
    <xf numFmtId="1" fontId="95" fillId="4" borderId="4" xfId="84" applyNumberFormat="1" applyFont="1" applyFill="1" applyBorder="1" applyAlignment="1">
      <alignment horizontal="right" vertical="center"/>
    </xf>
    <xf numFmtId="4" fontId="16" fillId="4" borderId="0" xfId="0" applyNumberFormat="1" applyFont="1" applyFill="1" applyAlignment="1">
      <alignment horizontal="center" vertical="center" wrapText="1"/>
    </xf>
    <xf numFmtId="1" fontId="95" fillId="4" borderId="0" xfId="84" applyNumberFormat="1" applyFont="1" applyFill="1" applyAlignment="1">
      <alignment vertical="center"/>
    </xf>
    <xf numFmtId="1" fontId="94" fillId="4" borderId="4" xfId="84" quotePrefix="1" applyNumberFormat="1" applyFont="1" applyFill="1" applyBorder="1" applyAlignment="1">
      <alignment vertical="center" wrapText="1"/>
    </xf>
    <xf numFmtId="191" fontId="16" fillId="4" borderId="0" xfId="0" applyNumberFormat="1" applyFont="1" applyFill="1" applyAlignment="1">
      <alignment horizontal="center" vertical="center" wrapText="1"/>
    </xf>
    <xf numFmtId="0" fontId="72" fillId="4" borderId="4" xfId="84" applyNumberFormat="1" applyFont="1" applyFill="1" applyBorder="1" applyAlignment="1">
      <alignment horizontal="center" vertical="center"/>
    </xf>
    <xf numFmtId="1" fontId="72" fillId="4" borderId="4" xfId="84" applyNumberFormat="1" applyFont="1" applyFill="1" applyBorder="1" applyAlignment="1">
      <alignment vertical="center" wrapText="1"/>
    </xf>
    <xf numFmtId="3" fontId="72" fillId="4" borderId="4" xfId="84" applyNumberFormat="1" applyFont="1" applyFill="1" applyBorder="1" applyAlignment="1">
      <alignment vertical="center" wrapText="1"/>
    </xf>
    <xf numFmtId="1" fontId="72" fillId="4" borderId="4" xfId="84" applyNumberFormat="1" applyFont="1" applyFill="1" applyBorder="1" applyAlignment="1">
      <alignment horizontal="center" vertical="center" wrapText="1"/>
    </xf>
    <xf numFmtId="1" fontId="72" fillId="4" borderId="4" xfId="84" applyNumberFormat="1" applyFont="1" applyFill="1" applyBorder="1" applyAlignment="1">
      <alignment horizontal="right" vertical="center"/>
    </xf>
    <xf numFmtId="1" fontId="72" fillId="4" borderId="0" xfId="84" applyNumberFormat="1" applyFont="1" applyFill="1" applyAlignment="1">
      <alignment vertical="center"/>
    </xf>
    <xf numFmtId="49" fontId="72" fillId="4" borderId="4" xfId="84" applyNumberFormat="1" applyFont="1" applyFill="1" applyBorder="1" applyAlignment="1">
      <alignment horizontal="center" vertical="center"/>
    </xf>
    <xf numFmtId="0" fontId="72" fillId="4" borderId="4" xfId="0" applyFont="1" applyFill="1" applyBorder="1" applyAlignment="1">
      <alignment vertical="center" wrapText="1"/>
    </xf>
    <xf numFmtId="3" fontId="72" fillId="4" borderId="0" xfId="84" applyNumberFormat="1" applyFont="1" applyFill="1" applyBorder="1" applyAlignment="1">
      <alignment vertical="center"/>
    </xf>
    <xf numFmtId="0" fontId="72" fillId="4" borderId="4" xfId="0" applyFont="1" applyFill="1" applyBorder="1" applyAlignment="1">
      <alignment horizontal="center" vertical="center"/>
    </xf>
    <xf numFmtId="189" fontId="72" fillId="4" borderId="4" xfId="84" quotePrefix="1" applyNumberFormat="1" applyFont="1" applyFill="1" applyBorder="1" applyAlignment="1">
      <alignment horizontal="left" vertical="center" wrapText="1"/>
    </xf>
    <xf numFmtId="0" fontId="72" fillId="4" borderId="4" xfId="0" applyFont="1" applyFill="1" applyBorder="1" applyAlignment="1">
      <alignment horizontal="left" vertical="center" wrapText="1"/>
    </xf>
    <xf numFmtId="0" fontId="72" fillId="4" borderId="4" xfId="67" applyFont="1" applyFill="1" applyBorder="1" applyAlignment="1">
      <alignment horizontal="left" vertical="center" wrapText="1"/>
    </xf>
    <xf numFmtId="1" fontId="72" fillId="4" borderId="4" xfId="85" applyNumberFormat="1" applyFont="1" applyFill="1" applyBorder="1" applyAlignment="1">
      <alignment vertical="center" wrapText="1"/>
    </xf>
    <xf numFmtId="1" fontId="72" fillId="4" borderId="4" xfId="84" applyNumberFormat="1" applyFont="1" applyFill="1" applyBorder="1" applyAlignment="1">
      <alignment horizontal="left" vertical="center" wrapText="1"/>
    </xf>
    <xf numFmtId="3" fontId="108" fillId="4" borderId="14" xfId="84" quotePrefix="1" applyNumberFormat="1" applyFont="1" applyFill="1" applyBorder="1" applyAlignment="1">
      <alignment horizontal="center" vertical="center" wrapText="1"/>
    </xf>
    <xf numFmtId="3" fontId="108" fillId="4" borderId="0" xfId="84" quotePrefix="1" applyNumberFormat="1" applyFont="1" applyFill="1" applyBorder="1" applyAlignment="1">
      <alignment horizontal="center" vertical="center" wrapText="1"/>
    </xf>
    <xf numFmtId="3" fontId="108" fillId="4" borderId="0" xfId="84" applyNumberFormat="1" applyFont="1" applyFill="1" applyBorder="1" applyAlignment="1">
      <alignment vertical="center" wrapText="1"/>
    </xf>
    <xf numFmtId="3" fontId="72" fillId="4" borderId="4" xfId="84" applyNumberFormat="1" applyFont="1" applyFill="1" applyBorder="1" applyAlignment="1">
      <alignment horizontal="center" vertical="center" wrapText="1"/>
    </xf>
    <xf numFmtId="191" fontId="72" fillId="4" borderId="9" xfId="9" quotePrefix="1" applyNumberFormat="1" applyFont="1" applyFill="1" applyBorder="1" applyAlignment="1">
      <alignment horizontal="right" vertical="center" wrapText="1"/>
    </xf>
    <xf numFmtId="3" fontId="72" fillId="4" borderId="9" xfId="84" quotePrefix="1" applyNumberFormat="1" applyFont="1" applyFill="1" applyBorder="1" applyAlignment="1">
      <alignment horizontal="center" vertical="center" wrapText="1"/>
    </xf>
    <xf numFmtId="0" fontId="80" fillId="4" borderId="4" xfId="84" applyNumberFormat="1" applyFont="1" applyFill="1" applyBorder="1" applyAlignment="1">
      <alignment horizontal="center" vertical="center"/>
    </xf>
    <xf numFmtId="3" fontId="94" fillId="4" borderId="4" xfId="84" quotePrefix="1" applyNumberFormat="1" applyFont="1" applyFill="1" applyBorder="1" applyAlignment="1">
      <alignment horizontal="center" vertical="center" wrapText="1"/>
    </xf>
    <xf numFmtId="3" fontId="94" fillId="4" borderId="0" xfId="84" applyNumberFormat="1" applyFont="1" applyFill="1" applyBorder="1" applyAlignment="1">
      <alignment vertical="center" wrapText="1"/>
    </xf>
    <xf numFmtId="0" fontId="72" fillId="4" borderId="4" xfId="54" applyFont="1" applyFill="1" applyBorder="1" applyAlignment="1">
      <alignment vertical="center" wrapText="1"/>
    </xf>
    <xf numFmtId="0" fontId="72" fillId="4" borderId="4" xfId="1" applyFont="1" applyFill="1" applyBorder="1" applyAlignment="1">
      <alignment horizontal="center" vertical="center" wrapText="1"/>
    </xf>
    <xf numFmtId="191" fontId="72" fillId="4" borderId="4" xfId="9" applyNumberFormat="1" applyFont="1" applyFill="1" applyBorder="1" applyAlignment="1">
      <alignment horizontal="right" vertical="center" wrapText="1"/>
    </xf>
    <xf numFmtId="3" fontId="72" fillId="4" borderId="6" xfId="84" quotePrefix="1" applyNumberFormat="1" applyFont="1" applyFill="1" applyBorder="1" applyAlignment="1">
      <alignment horizontal="center" vertical="center" wrapText="1"/>
    </xf>
    <xf numFmtId="3" fontId="16" fillId="4" borderId="21" xfId="84" applyNumberFormat="1" applyFont="1" applyFill="1" applyBorder="1" applyAlignment="1">
      <alignment vertical="center" wrapText="1"/>
    </xf>
    <xf numFmtId="0" fontId="72" fillId="4" borderId="4" xfId="0" applyFont="1" applyFill="1" applyBorder="1" applyAlignment="1">
      <alignment wrapText="1"/>
    </xf>
    <xf numFmtId="0" fontId="72" fillId="4" borderId="4" xfId="0" applyFont="1" applyFill="1" applyBorder="1" applyAlignment="1">
      <alignment horizontal="center" vertical="center" wrapText="1"/>
    </xf>
    <xf numFmtId="0" fontId="72" fillId="4" borderId="14" xfId="0" applyFont="1" applyFill="1" applyBorder="1" applyAlignment="1">
      <alignment wrapText="1"/>
    </xf>
    <xf numFmtId="0" fontId="72" fillId="4" borderId="0" xfId="0" applyFont="1" applyFill="1" applyBorder="1" applyAlignment="1">
      <alignment horizontal="center" vertical="center" wrapText="1"/>
    </xf>
    <xf numFmtId="0" fontId="72" fillId="4" borderId="0" xfId="0" applyFont="1" applyFill="1" applyBorder="1" applyAlignment="1">
      <alignment wrapText="1"/>
    </xf>
    <xf numFmtId="0" fontId="72" fillId="4" borderId="0" xfId="0" applyFont="1" applyFill="1" applyAlignment="1">
      <alignment wrapText="1"/>
    </xf>
    <xf numFmtId="1" fontId="72" fillId="4" borderId="4" xfId="84" quotePrefix="1" applyNumberFormat="1" applyFont="1" applyFill="1" applyBorder="1" applyAlignment="1">
      <alignment vertical="center" wrapText="1"/>
    </xf>
    <xf numFmtId="3" fontId="16" fillId="4" borderId="4" xfId="84" quotePrefix="1" applyNumberFormat="1" applyFont="1" applyFill="1" applyBorder="1" applyAlignment="1">
      <alignment horizontal="center" vertical="center" wrapText="1"/>
    </xf>
    <xf numFmtId="3" fontId="16" fillId="4" borderId="0" xfId="84" applyNumberFormat="1" applyFont="1" applyFill="1" applyBorder="1" applyAlignment="1">
      <alignment vertical="center" wrapText="1"/>
    </xf>
    <xf numFmtId="3" fontId="16" fillId="4" borderId="7" xfId="84" applyNumberFormat="1" applyFont="1" applyFill="1" applyBorder="1" applyAlignment="1">
      <alignment vertical="center" wrapText="1"/>
    </xf>
    <xf numFmtId="49" fontId="72" fillId="4" borderId="6" xfId="84" applyNumberFormat="1" applyFont="1" applyFill="1" applyBorder="1" applyAlignment="1">
      <alignment horizontal="center" vertical="center"/>
    </xf>
    <xf numFmtId="49" fontId="72" fillId="4" borderId="0" xfId="84" applyNumberFormat="1" applyFont="1" applyFill="1" applyBorder="1" applyAlignment="1">
      <alignment horizontal="center" vertical="center"/>
    </xf>
    <xf numFmtId="49" fontId="72" fillId="4" borderId="10" xfId="84" applyNumberFormat="1" applyFont="1" applyFill="1" applyBorder="1" applyAlignment="1">
      <alignment horizontal="center" vertical="center"/>
    </xf>
    <xf numFmtId="3" fontId="72" fillId="4" borderId="4" xfId="84" quotePrefix="1" applyNumberFormat="1" applyFont="1" applyFill="1" applyBorder="1" applyAlignment="1">
      <alignment vertical="center" wrapText="1"/>
    </xf>
    <xf numFmtId="3" fontId="16" fillId="4" borderId="4" xfId="84" quotePrefix="1" applyNumberFormat="1" applyFont="1" applyFill="1" applyBorder="1" applyAlignment="1">
      <alignment vertical="center" wrapText="1"/>
    </xf>
    <xf numFmtId="3" fontId="16" fillId="4" borderId="7" xfId="84" quotePrefix="1" applyNumberFormat="1" applyFont="1" applyFill="1" applyBorder="1" applyAlignment="1">
      <alignment horizontal="right" vertical="center" wrapText="1"/>
    </xf>
    <xf numFmtId="3" fontId="16" fillId="4" borderId="7" xfId="84" quotePrefix="1" applyNumberFormat="1" applyFont="1" applyFill="1" applyBorder="1" applyAlignment="1">
      <alignment horizontal="center" vertical="center" wrapText="1"/>
    </xf>
    <xf numFmtId="3" fontId="16" fillId="4" borderId="7" xfId="84" quotePrefix="1" applyNumberFormat="1" applyFont="1" applyFill="1" applyBorder="1" applyAlignment="1">
      <alignment vertical="center" wrapText="1"/>
    </xf>
    <xf numFmtId="3" fontId="16" fillId="4" borderId="7" xfId="0" applyNumberFormat="1" applyFont="1" applyFill="1" applyBorder="1" applyAlignment="1">
      <alignment vertical="center" wrapText="1"/>
    </xf>
    <xf numFmtId="1" fontId="72" fillId="4" borderId="4" xfId="88" applyNumberFormat="1" applyFont="1" applyFill="1" applyBorder="1" applyAlignment="1">
      <alignment vertical="center" wrapText="1"/>
    </xf>
    <xf numFmtId="49" fontId="95" fillId="4" borderId="4" xfId="84" applyNumberFormat="1" applyFont="1" applyFill="1" applyBorder="1" applyAlignment="1">
      <alignment horizontal="center" vertical="center"/>
    </xf>
    <xf numFmtId="1" fontId="95" fillId="4" borderId="4" xfId="84" applyNumberFormat="1" applyFont="1" applyFill="1" applyBorder="1" applyAlignment="1">
      <alignment vertical="center" wrapText="1"/>
    </xf>
    <xf numFmtId="3" fontId="95" fillId="4" borderId="4" xfId="84" quotePrefix="1" applyNumberFormat="1" applyFont="1" applyFill="1" applyBorder="1" applyAlignment="1">
      <alignment horizontal="center" vertical="center" wrapText="1"/>
    </xf>
    <xf numFmtId="191" fontId="95" fillId="4" borderId="4" xfId="9" quotePrefix="1" applyNumberFormat="1" applyFont="1" applyFill="1" applyBorder="1" applyAlignment="1">
      <alignment horizontal="right" vertical="center" wrapText="1"/>
    </xf>
    <xf numFmtId="3" fontId="95" fillId="4" borderId="0" xfId="84" applyNumberFormat="1" applyFont="1" applyFill="1" applyBorder="1" applyAlignment="1">
      <alignment vertical="center" wrapText="1"/>
    </xf>
    <xf numFmtId="1" fontId="72" fillId="4" borderId="4" xfId="84" applyNumberFormat="1" applyFont="1" applyFill="1" applyBorder="1" applyAlignment="1">
      <alignment horizontal="center" vertical="center"/>
    </xf>
    <xf numFmtId="0" fontId="136" fillId="4" borderId="0" xfId="0" applyFont="1" applyFill="1"/>
    <xf numFmtId="1" fontId="95" fillId="4" borderId="0" xfId="84" quotePrefix="1" applyNumberFormat="1" applyFont="1" applyFill="1" applyAlignment="1">
      <alignment vertical="center"/>
    </xf>
    <xf numFmtId="0" fontId="95" fillId="4" borderId="0" xfId="0" quotePrefix="1" applyFont="1" applyFill="1" applyBorder="1" applyAlignment="1">
      <alignment vertical="center"/>
    </xf>
    <xf numFmtId="1" fontId="72" fillId="4" borderId="0" xfId="84" applyNumberFormat="1" applyFont="1" applyFill="1" applyAlignment="1">
      <alignment horizontal="center" vertical="center"/>
    </xf>
    <xf numFmtId="1" fontId="72" fillId="4" borderId="0" xfId="84" applyNumberFormat="1" applyFont="1" applyFill="1" applyAlignment="1">
      <alignment horizontal="center" vertical="center" wrapText="1"/>
    </xf>
    <xf numFmtId="1" fontId="72" fillId="4" borderId="0" xfId="84" applyNumberFormat="1" applyFont="1" applyFill="1" applyAlignment="1">
      <alignment horizontal="right" vertical="center"/>
    </xf>
    <xf numFmtId="1" fontId="94" fillId="0" borderId="0" xfId="84" applyNumberFormat="1" applyFont="1" applyFill="1" applyBorder="1" applyAlignment="1">
      <alignment vertical="center" wrapText="1"/>
    </xf>
    <xf numFmtId="3" fontId="80" fillId="0" borderId="0" xfId="84" applyNumberFormat="1" applyFont="1" applyFill="1" applyBorder="1" applyAlignment="1">
      <alignment horizontal="center" vertical="center" wrapText="1"/>
    </xf>
    <xf numFmtId="165" fontId="80" fillId="0" borderId="0" xfId="9" applyFont="1" applyFill="1" applyBorder="1" applyAlignment="1">
      <alignment horizontal="center" vertical="center" wrapText="1"/>
    </xf>
    <xf numFmtId="3" fontId="97" fillId="0" borderId="4" xfId="84" applyNumberFormat="1" applyFont="1" applyFill="1" applyBorder="1" applyAlignment="1">
      <alignment horizontal="center" vertical="center" wrapText="1"/>
    </xf>
    <xf numFmtId="0" fontId="134" fillId="4" borderId="0" xfId="0" applyFont="1" applyFill="1"/>
    <xf numFmtId="3" fontId="72" fillId="4" borderId="4" xfId="84" quotePrefix="1" applyNumberFormat="1" applyFont="1" applyFill="1" applyBorder="1" applyAlignment="1">
      <alignment horizontal="right" vertical="center" wrapText="1"/>
    </xf>
    <xf numFmtId="3" fontId="80" fillId="4" borderId="4" xfId="84" applyNumberFormat="1" applyFont="1" applyFill="1" applyBorder="1" applyAlignment="1">
      <alignment horizontal="right" vertical="center" wrapText="1"/>
    </xf>
    <xf numFmtId="1" fontId="80" fillId="4" borderId="4" xfId="0" applyNumberFormat="1" applyFont="1" applyFill="1" applyBorder="1" applyAlignment="1">
      <alignment vertical="center" wrapText="1"/>
    </xf>
    <xf numFmtId="1" fontId="80" fillId="4" borderId="4" xfId="84" applyNumberFormat="1" applyFont="1" applyFill="1" applyBorder="1" applyAlignment="1">
      <alignment horizontal="right" vertical="center" wrapText="1"/>
    </xf>
    <xf numFmtId="3" fontId="80" fillId="4" borderId="4" xfId="84" quotePrefix="1" applyNumberFormat="1" applyFont="1" applyFill="1" applyBorder="1" applyAlignment="1">
      <alignment horizontal="right" vertical="center" wrapText="1"/>
    </xf>
    <xf numFmtId="49" fontId="80" fillId="4" borderId="4" xfId="84" applyNumberFormat="1" applyFont="1" applyFill="1" applyBorder="1" applyAlignment="1">
      <alignment horizontal="center" vertical="center" wrapText="1"/>
    </xf>
    <xf numFmtId="3" fontId="80" fillId="4" borderId="4" xfId="28" applyNumberFormat="1" applyFont="1" applyFill="1" applyBorder="1" applyAlignment="1">
      <alignment horizontal="right" vertical="center"/>
    </xf>
    <xf numFmtId="0" fontId="80" fillId="4" borderId="4" xfId="1" applyFont="1" applyFill="1" applyBorder="1" applyAlignment="1">
      <alignment horizontal="center" vertical="center"/>
    </xf>
    <xf numFmtId="0" fontId="80" fillId="4" borderId="4" xfId="70" applyFont="1" applyFill="1" applyBorder="1" applyAlignment="1">
      <alignment vertical="center" wrapText="1"/>
    </xf>
    <xf numFmtId="0" fontId="80" fillId="4" borderId="4" xfId="73" applyFont="1" applyFill="1" applyBorder="1" applyAlignment="1">
      <alignment horizontal="center" vertical="center" wrapText="1"/>
    </xf>
    <xf numFmtId="167" fontId="80" fillId="4" borderId="4" xfId="9" applyNumberFormat="1" applyFont="1" applyFill="1" applyBorder="1" applyAlignment="1">
      <alignment horizontal="right" vertical="center" wrapText="1"/>
    </xf>
    <xf numFmtId="1" fontId="72" fillId="4" borderId="4" xfId="73" applyNumberFormat="1" applyFont="1" applyFill="1" applyBorder="1" applyAlignment="1">
      <alignment horizontal="center" vertical="center" wrapText="1"/>
    </xf>
    <xf numFmtId="49" fontId="72" fillId="4" borderId="4" xfId="0" applyNumberFormat="1" applyFont="1" applyFill="1" applyBorder="1" applyAlignment="1">
      <alignment vertical="center" wrapText="1"/>
    </xf>
    <xf numFmtId="167" fontId="72" fillId="4" borderId="4" xfId="26" quotePrefix="1" applyNumberFormat="1" applyFont="1" applyFill="1" applyBorder="1" applyAlignment="1">
      <alignment horizontal="right" vertical="center" wrapText="1"/>
    </xf>
    <xf numFmtId="1" fontId="72" fillId="4" borderId="4" xfId="73" quotePrefix="1" applyNumberFormat="1" applyFont="1" applyFill="1" applyBorder="1" applyAlignment="1">
      <alignment horizontal="center" vertical="center" wrapText="1"/>
    </xf>
    <xf numFmtId="167" fontId="72" fillId="4" borderId="4" xfId="9" applyNumberFormat="1" applyFont="1" applyFill="1" applyBorder="1" applyAlignment="1">
      <alignment horizontal="right" vertical="center" wrapText="1"/>
    </xf>
    <xf numFmtId="0" fontId="72" fillId="4" borderId="4" xfId="0" applyFont="1" applyFill="1" applyBorder="1" applyAlignment="1">
      <alignment vertical="center"/>
    </xf>
    <xf numFmtId="0" fontId="72" fillId="4" borderId="4" xfId="73" applyFont="1" applyFill="1" applyBorder="1" applyAlignment="1">
      <alignment horizontal="center" vertical="center" wrapText="1"/>
    </xf>
    <xf numFmtId="167" fontId="72" fillId="4" borderId="4" xfId="9" applyNumberFormat="1" applyFont="1" applyFill="1" applyBorder="1" applyAlignment="1">
      <alignment horizontal="right" vertical="center"/>
    </xf>
    <xf numFmtId="1" fontId="80" fillId="4" borderId="4" xfId="84" quotePrefix="1" applyNumberFormat="1" applyFont="1" applyFill="1" applyBorder="1" applyAlignment="1">
      <alignment vertical="center" wrapText="1"/>
    </xf>
    <xf numFmtId="0" fontId="72" fillId="4" borderId="4" xfId="73" applyFont="1" applyFill="1" applyBorder="1" applyAlignment="1">
      <alignment horizontal="right" vertical="center" wrapText="1"/>
    </xf>
    <xf numFmtId="49" fontId="80" fillId="4" borderId="4" xfId="0" applyNumberFormat="1" applyFont="1" applyFill="1" applyBorder="1" applyAlignment="1">
      <alignment vertical="center" wrapText="1"/>
    </xf>
    <xf numFmtId="0" fontId="72" fillId="4" borderId="4" xfId="90" applyFont="1" applyFill="1" applyBorder="1" applyAlignment="1">
      <alignment vertical="center" wrapText="1"/>
    </xf>
    <xf numFmtId="0" fontId="72" fillId="4" borderId="4" xfId="93" applyFont="1" applyFill="1" applyBorder="1" applyAlignment="1">
      <alignment vertical="center" wrapText="1"/>
    </xf>
    <xf numFmtId="3" fontId="72" fillId="4" borderId="4" xfId="0" applyNumberFormat="1" applyFont="1" applyFill="1" applyBorder="1" applyAlignment="1">
      <alignment horizontal="right" vertical="center"/>
    </xf>
    <xf numFmtId="1" fontId="72" fillId="4" borderId="4" xfId="84" quotePrefix="1" applyNumberFormat="1" applyFont="1" applyFill="1" applyBorder="1" applyAlignment="1" applyProtection="1">
      <alignment vertical="center" wrapText="1"/>
      <protection hidden="1"/>
    </xf>
    <xf numFmtId="3" fontId="72" fillId="4" borderId="4" xfId="84" quotePrefix="1" applyNumberFormat="1" applyFont="1" applyFill="1" applyBorder="1" applyAlignment="1" applyProtection="1">
      <alignment horizontal="right" vertical="center" wrapText="1"/>
      <protection hidden="1"/>
    </xf>
    <xf numFmtId="1" fontId="72" fillId="4" borderId="4" xfId="84" applyNumberFormat="1" applyFont="1" applyFill="1" applyBorder="1" applyAlignment="1" applyProtection="1">
      <alignment vertical="center" wrapText="1"/>
      <protection hidden="1"/>
    </xf>
    <xf numFmtId="167" fontId="72" fillId="4" borderId="4" xfId="9" quotePrefix="1" applyNumberFormat="1" applyFont="1" applyFill="1" applyBorder="1" applyAlignment="1">
      <alignment horizontal="right" vertical="center" wrapText="1"/>
    </xf>
    <xf numFmtId="0" fontId="80" fillId="4" borderId="4" xfId="0" applyFont="1" applyFill="1" applyBorder="1" applyAlignment="1">
      <alignment vertical="center" wrapText="1"/>
    </xf>
    <xf numFmtId="192" fontId="72" fillId="4" borderId="4" xfId="84" quotePrefix="1" applyNumberFormat="1" applyFont="1" applyFill="1" applyBorder="1" applyAlignment="1">
      <alignment horizontal="right" vertical="center" wrapText="1"/>
    </xf>
    <xf numFmtId="3" fontId="72" fillId="4" borderId="4" xfId="28" applyNumberFormat="1" applyFont="1" applyFill="1" applyBorder="1" applyAlignment="1">
      <alignment horizontal="right" vertical="center"/>
    </xf>
    <xf numFmtId="0" fontId="72" fillId="4" borderId="4" xfId="1" quotePrefix="1" applyFont="1" applyFill="1" applyBorder="1" applyAlignment="1">
      <alignment horizontal="center" vertical="center"/>
    </xf>
    <xf numFmtId="192" fontId="80" fillId="4" borderId="4" xfId="84" quotePrefix="1" applyNumberFormat="1" applyFont="1" applyFill="1" applyBorder="1" applyAlignment="1">
      <alignment horizontal="right" vertical="center" wrapText="1"/>
    </xf>
    <xf numFmtId="192" fontId="72" fillId="4" borderId="4" xfId="84" applyNumberFormat="1" applyFont="1" applyFill="1" applyBorder="1" applyAlignment="1">
      <alignment horizontal="right" vertical="center" wrapText="1"/>
    </xf>
    <xf numFmtId="0" fontId="72" fillId="4" borderId="4" xfId="1" applyFont="1" applyFill="1" applyBorder="1" applyAlignment="1">
      <alignment horizontal="center" vertical="center"/>
    </xf>
    <xf numFmtId="0" fontId="80" fillId="4" borderId="4" xfId="1" applyFont="1" applyFill="1" applyBorder="1" applyAlignment="1">
      <alignment vertical="center" wrapText="1"/>
    </xf>
    <xf numFmtId="3" fontId="72" fillId="4" borderId="4" xfId="84" applyNumberFormat="1" applyFont="1" applyFill="1" applyBorder="1" applyAlignment="1">
      <alignment horizontal="right" vertical="center" wrapText="1"/>
    </xf>
    <xf numFmtId="0" fontId="72" fillId="4" borderId="4" xfId="66" applyFont="1" applyFill="1" applyBorder="1" applyAlignment="1">
      <alignment vertical="center" wrapText="1"/>
    </xf>
    <xf numFmtId="0" fontId="72" fillId="4" borderId="4" xfId="1" applyFont="1" applyFill="1" applyBorder="1" applyAlignment="1">
      <alignment vertical="center" wrapText="1"/>
    </xf>
    <xf numFmtId="0" fontId="80" fillId="4" borderId="4" xfId="66" applyFont="1" applyFill="1" applyBorder="1" applyAlignment="1">
      <alignment vertical="center" wrapText="1"/>
    </xf>
    <xf numFmtId="192" fontId="80" fillId="4" borderId="4" xfId="84" applyNumberFormat="1" applyFont="1" applyFill="1" applyBorder="1" applyAlignment="1">
      <alignment horizontal="right" vertical="center" wrapText="1"/>
    </xf>
    <xf numFmtId="0" fontId="72" fillId="4" borderId="4" xfId="70" applyFont="1" applyFill="1" applyBorder="1" applyAlignment="1">
      <alignment vertical="center" wrapText="1"/>
    </xf>
    <xf numFmtId="0" fontId="72" fillId="4" borderId="4" xfId="0" applyFont="1" applyFill="1" applyBorder="1" applyAlignment="1">
      <alignment horizontal="center"/>
    </xf>
    <xf numFmtId="3" fontId="94" fillId="4" borderId="4" xfId="84" applyNumberFormat="1" applyFont="1" applyFill="1" applyBorder="1" applyAlignment="1">
      <alignment vertical="center" wrapText="1"/>
    </xf>
    <xf numFmtId="1" fontId="80" fillId="4" borderId="4" xfId="84" quotePrefix="1" applyNumberFormat="1" applyFont="1" applyFill="1" applyBorder="1" applyAlignment="1">
      <alignment horizontal="right" vertical="center" wrapText="1"/>
    </xf>
    <xf numFmtId="3" fontId="80" fillId="4" borderId="4" xfId="0" applyNumberFormat="1" applyFont="1" applyFill="1" applyBorder="1" applyAlignment="1">
      <alignment horizontal="right" vertical="center" wrapText="1"/>
    </xf>
    <xf numFmtId="0" fontId="80" fillId="4" borderId="4" xfId="87" applyFont="1" applyFill="1" applyBorder="1" applyAlignment="1">
      <alignment horizontal="center" vertical="center" wrapText="1"/>
    </xf>
    <xf numFmtId="0" fontId="80" fillId="4" borderId="4" xfId="87" applyFont="1" applyFill="1" applyBorder="1" applyAlignment="1">
      <alignment vertical="center" wrapText="1"/>
    </xf>
    <xf numFmtId="167" fontId="80" fillId="4" borderId="4" xfId="87" applyNumberFormat="1" applyFont="1" applyFill="1" applyBorder="1" applyAlignment="1">
      <alignment horizontal="right" vertical="center" wrapText="1"/>
    </xf>
    <xf numFmtId="1" fontId="72" fillId="4" borderId="4" xfId="87" applyNumberFormat="1" applyFont="1" applyFill="1" applyBorder="1" applyAlignment="1">
      <alignment horizontal="center" vertical="center" wrapText="1"/>
    </xf>
    <xf numFmtId="0" fontId="72" fillId="4" borderId="4" xfId="87" applyFont="1" applyFill="1" applyBorder="1" applyAlignment="1">
      <alignment vertical="center" wrapText="1"/>
    </xf>
    <xf numFmtId="167" fontId="72" fillId="4" borderId="4" xfId="12" applyNumberFormat="1" applyFont="1" applyFill="1" applyBorder="1" applyAlignment="1">
      <alignment horizontal="right" vertical="center" wrapText="1"/>
    </xf>
    <xf numFmtId="1" fontId="72" fillId="4" borderId="4" xfId="87" quotePrefix="1" applyNumberFormat="1" applyFont="1" applyFill="1" applyBorder="1" applyAlignment="1">
      <alignment horizontal="center" vertical="center" wrapText="1"/>
    </xf>
    <xf numFmtId="2" fontId="72" fillId="4" borderId="4" xfId="87" applyNumberFormat="1" applyFont="1" applyFill="1" applyBorder="1" applyAlignment="1">
      <alignment vertical="center" wrapText="1"/>
    </xf>
    <xf numFmtId="167" fontId="72" fillId="4" borderId="4" xfId="87" applyNumberFormat="1" applyFont="1" applyFill="1" applyBorder="1" applyAlignment="1">
      <alignment horizontal="right" vertical="center" wrapText="1"/>
    </xf>
    <xf numFmtId="0" fontId="72" fillId="4" borderId="4" xfId="57" applyFont="1" applyFill="1" applyBorder="1" applyAlignment="1">
      <alignment vertical="center" wrapText="1"/>
    </xf>
    <xf numFmtId="0" fontId="72" fillId="4" borderId="4" xfId="87" applyFont="1" applyFill="1" applyBorder="1" applyAlignment="1">
      <alignment wrapText="1"/>
    </xf>
    <xf numFmtId="2" fontId="72" fillId="4" borderId="4" xfId="57" applyNumberFormat="1" applyFont="1" applyFill="1" applyBorder="1" applyAlignment="1">
      <alignment vertical="center" wrapText="1"/>
    </xf>
    <xf numFmtId="167" fontId="72" fillId="4" borderId="4" xfId="87" quotePrefix="1" applyNumberFormat="1" applyFont="1" applyFill="1" applyBorder="1" applyAlignment="1">
      <alignment horizontal="right" vertical="center"/>
    </xf>
    <xf numFmtId="167" fontId="72" fillId="4" borderId="4" xfId="87" quotePrefix="1" applyNumberFormat="1" applyFont="1" applyFill="1" applyBorder="1" applyAlignment="1">
      <alignment horizontal="right" vertical="center" wrapText="1"/>
    </xf>
    <xf numFmtId="0" fontId="72" fillId="4" borderId="4" xfId="87" applyFont="1" applyFill="1" applyBorder="1" applyAlignment="1">
      <alignment horizontal="center" vertical="center" wrapText="1"/>
    </xf>
    <xf numFmtId="191" fontId="72" fillId="4" borderId="4" xfId="19" applyNumberFormat="1" applyFont="1" applyFill="1" applyBorder="1" applyAlignment="1">
      <alignment horizontal="right" vertical="center" wrapText="1"/>
    </xf>
    <xf numFmtId="191" fontId="94" fillId="4" borderId="4" xfId="19" applyNumberFormat="1" applyFont="1" applyFill="1" applyBorder="1" applyAlignment="1">
      <alignment horizontal="right" vertical="center" wrapText="1"/>
    </xf>
    <xf numFmtId="0" fontId="72" fillId="4" borderId="4" xfId="0" applyFont="1" applyFill="1" applyBorder="1" applyAlignment="1" applyProtection="1">
      <alignment vertical="center" wrapText="1"/>
    </xf>
    <xf numFmtId="3" fontId="72" fillId="4" borderId="4" xfId="0" applyNumberFormat="1" applyFont="1" applyFill="1" applyBorder="1" applyAlignment="1" applyProtection="1">
      <alignment horizontal="right" vertical="center" shrinkToFit="1"/>
    </xf>
    <xf numFmtId="191" fontId="72" fillId="4" borderId="4" xfId="0" applyNumberFormat="1" applyFont="1" applyFill="1" applyBorder="1" applyAlignment="1" applyProtection="1">
      <alignment horizontal="right" vertical="center" wrapText="1"/>
    </xf>
    <xf numFmtId="189" fontId="72" fillId="4" borderId="4" xfId="84" quotePrefix="1" applyNumberFormat="1" applyFont="1" applyFill="1" applyBorder="1" applyAlignment="1">
      <alignment vertical="center" wrapText="1"/>
    </xf>
    <xf numFmtId="3" fontId="72" fillId="4" borderId="4" xfId="0" applyNumberFormat="1" applyFont="1" applyFill="1" applyBorder="1" applyAlignment="1">
      <alignment horizontal="right" vertical="center" shrinkToFit="1"/>
    </xf>
    <xf numFmtId="1" fontId="94" fillId="4" borderId="4" xfId="84" applyNumberFormat="1" applyFont="1" applyFill="1" applyBorder="1" applyAlignment="1">
      <alignment horizontal="right" vertical="center" wrapText="1"/>
    </xf>
    <xf numFmtId="191" fontId="94" fillId="4" borderId="4" xfId="18" applyNumberFormat="1" applyFont="1" applyFill="1" applyBorder="1" applyAlignment="1">
      <alignment horizontal="right" vertical="center" wrapText="1"/>
    </xf>
    <xf numFmtId="1" fontId="94" fillId="4" borderId="4" xfId="84" applyNumberFormat="1" applyFont="1" applyFill="1" applyBorder="1" applyAlignment="1">
      <alignment horizontal="right" vertical="center"/>
    </xf>
    <xf numFmtId="191" fontId="80" fillId="4" borderId="4" xfId="18" applyNumberFormat="1" applyFont="1" applyFill="1" applyBorder="1" applyAlignment="1">
      <alignment horizontal="right" vertical="center" wrapText="1"/>
    </xf>
    <xf numFmtId="49" fontId="80" fillId="4" borderId="4" xfId="84" quotePrefix="1" applyNumberFormat="1" applyFont="1" applyFill="1" applyBorder="1" applyAlignment="1">
      <alignment horizontal="center" vertical="center"/>
    </xf>
    <xf numFmtId="49" fontId="72" fillId="4" borderId="4" xfId="84" quotePrefix="1" applyNumberFormat="1" applyFont="1" applyFill="1" applyBorder="1" applyAlignment="1">
      <alignment horizontal="center" vertical="center"/>
    </xf>
    <xf numFmtId="0" fontId="72" fillId="4" borderId="4" xfId="69" applyFont="1" applyFill="1" applyBorder="1" applyAlignment="1">
      <alignment vertical="center" wrapText="1"/>
    </xf>
    <xf numFmtId="0" fontId="72" fillId="4" borderId="4" xfId="69" applyFont="1" applyFill="1" applyBorder="1" applyAlignment="1">
      <alignment horizontal="right" vertical="center" wrapText="1"/>
    </xf>
    <xf numFmtId="191" fontId="72" fillId="4" borderId="4" xfId="18" applyNumberFormat="1" applyFont="1" applyFill="1" applyBorder="1" applyAlignment="1">
      <alignment horizontal="right" vertical="center" wrapText="1"/>
    </xf>
    <xf numFmtId="0" fontId="94" fillId="4" borderId="4" xfId="69" applyFont="1" applyFill="1" applyBorder="1" applyAlignment="1">
      <alignment vertical="center" wrapText="1"/>
    </xf>
    <xf numFmtId="0" fontId="94" fillId="4" borderId="4" xfId="69" applyFont="1" applyFill="1" applyBorder="1" applyAlignment="1">
      <alignment horizontal="right" vertical="center" wrapText="1"/>
    </xf>
    <xf numFmtId="0" fontId="80" fillId="4" borderId="4" xfId="69" applyFont="1" applyFill="1" applyBorder="1" applyAlignment="1">
      <alignment vertical="center" wrapText="1"/>
    </xf>
    <xf numFmtId="0" fontId="80" fillId="4" borderId="4" xfId="69" applyFont="1" applyFill="1" applyBorder="1" applyAlignment="1">
      <alignment horizontal="right" vertical="center" wrapText="1"/>
    </xf>
    <xf numFmtId="0" fontId="80" fillId="4" borderId="4" xfId="69" applyFont="1" applyFill="1" applyBorder="1" applyAlignment="1">
      <alignment vertical="center"/>
    </xf>
    <xf numFmtId="0" fontId="80" fillId="4" borderId="4" xfId="69" applyFont="1" applyFill="1" applyBorder="1" applyAlignment="1">
      <alignment horizontal="right" vertical="center"/>
    </xf>
    <xf numFmtId="0" fontId="94" fillId="4" borderId="4" xfId="69" applyFont="1" applyFill="1" applyBorder="1" applyAlignment="1">
      <alignment vertical="center"/>
    </xf>
    <xf numFmtId="0" fontId="94" fillId="4" borderId="4" xfId="69" applyFont="1" applyFill="1" applyBorder="1" applyAlignment="1">
      <alignment horizontal="right" vertical="center"/>
    </xf>
    <xf numFmtId="3" fontId="72" fillId="4" borderId="4" xfId="63" applyNumberFormat="1" applyFont="1" applyFill="1" applyBorder="1" applyAlignment="1">
      <alignment vertical="center" wrapText="1"/>
    </xf>
    <xf numFmtId="3" fontId="72" fillId="4" borderId="4" xfId="63" applyNumberFormat="1" applyFont="1" applyFill="1" applyBorder="1" applyAlignment="1">
      <alignment horizontal="right" vertical="center" wrapText="1"/>
    </xf>
    <xf numFmtId="3" fontId="94" fillId="4" borderId="4" xfId="63" applyNumberFormat="1" applyFont="1" applyFill="1" applyBorder="1" applyAlignment="1">
      <alignment vertical="center" wrapText="1"/>
    </xf>
    <xf numFmtId="3" fontId="94" fillId="4" borderId="4" xfId="63" applyNumberFormat="1" applyFont="1" applyFill="1" applyBorder="1" applyAlignment="1">
      <alignment horizontal="right" vertical="center" wrapText="1"/>
    </xf>
    <xf numFmtId="3" fontId="80" fillId="4" borderId="4" xfId="63" applyNumberFormat="1" applyFont="1" applyFill="1" applyBorder="1" applyAlignment="1">
      <alignment vertical="center" wrapText="1"/>
    </xf>
    <xf numFmtId="3" fontId="80" fillId="4" borderId="4" xfId="63" applyNumberFormat="1" applyFont="1" applyFill="1" applyBorder="1" applyAlignment="1">
      <alignment horizontal="right" vertical="center" wrapText="1"/>
    </xf>
    <xf numFmtId="0" fontId="80" fillId="4" borderId="4" xfId="0" applyFont="1" applyFill="1" applyBorder="1" applyAlignment="1">
      <alignment vertical="center"/>
    </xf>
    <xf numFmtId="3" fontId="80" fillId="4" borderId="4" xfId="56" applyNumberFormat="1" applyFont="1" applyFill="1" applyBorder="1" applyAlignment="1">
      <alignment horizontal="right" vertical="center" wrapText="1"/>
    </xf>
    <xf numFmtId="3" fontId="80" fillId="4" borderId="4" xfId="56" applyNumberFormat="1" applyFont="1" applyFill="1" applyBorder="1" applyAlignment="1">
      <alignment horizontal="center" vertical="center" wrapText="1"/>
    </xf>
    <xf numFmtId="3" fontId="80" fillId="4" borderId="4" xfId="56" applyNumberFormat="1" applyFont="1" applyFill="1" applyBorder="1" applyAlignment="1">
      <alignment vertical="center" wrapText="1"/>
    </xf>
    <xf numFmtId="3" fontId="72" fillId="4" borderId="4" xfId="56" applyNumberFormat="1" applyFont="1" applyFill="1" applyBorder="1" applyAlignment="1">
      <alignment horizontal="center" vertical="center" wrapText="1"/>
    </xf>
    <xf numFmtId="0" fontId="72" fillId="4" borderId="4" xfId="56" applyFont="1" applyFill="1" applyBorder="1" applyAlignment="1">
      <alignment vertical="center" wrapText="1"/>
    </xf>
    <xf numFmtId="3" fontId="72" fillId="4" borderId="4" xfId="56" applyNumberFormat="1" applyFont="1" applyFill="1" applyBorder="1" applyAlignment="1">
      <alignment horizontal="right" vertical="center" wrapText="1"/>
    </xf>
    <xf numFmtId="3" fontId="72" fillId="4" borderId="4" xfId="56" applyNumberFormat="1" applyFont="1" applyFill="1" applyBorder="1" applyAlignment="1">
      <alignment horizontal="right" vertical="center"/>
    </xf>
    <xf numFmtId="3" fontId="72" fillId="4" borderId="4" xfId="0" applyNumberFormat="1" applyFont="1" applyFill="1" applyBorder="1" applyAlignment="1">
      <alignment horizontal="right" vertical="center" wrapText="1"/>
    </xf>
    <xf numFmtId="167" fontId="80" fillId="4" borderId="4" xfId="11" applyNumberFormat="1" applyFont="1" applyFill="1" applyBorder="1" applyAlignment="1">
      <alignment horizontal="right" vertical="center" wrapText="1"/>
    </xf>
    <xf numFmtId="167" fontId="72" fillId="4" borderId="4" xfId="25" applyNumberFormat="1" applyFont="1" applyFill="1" applyBorder="1" applyAlignment="1">
      <alignment horizontal="right" vertical="center" wrapText="1"/>
    </xf>
    <xf numFmtId="3" fontId="80" fillId="4" borderId="4" xfId="84" applyNumberFormat="1" applyFont="1" applyFill="1" applyBorder="1" applyAlignment="1">
      <alignment vertical="center" wrapText="1"/>
    </xf>
    <xf numFmtId="3" fontId="72" fillId="4" borderId="4" xfId="86" applyNumberFormat="1" applyFont="1" applyFill="1" applyBorder="1" applyAlignment="1">
      <alignment vertical="center" wrapText="1"/>
    </xf>
    <xf numFmtId="3" fontId="72" fillId="4" borderId="4" xfId="84" applyNumberFormat="1" applyFont="1" applyFill="1" applyBorder="1" applyAlignment="1">
      <alignment horizontal="right" vertical="center"/>
    </xf>
    <xf numFmtId="3" fontId="80" fillId="4" borderId="4" xfId="84" applyNumberFormat="1" applyFont="1" applyFill="1" applyBorder="1" applyAlignment="1">
      <alignment horizontal="right" vertical="center"/>
    </xf>
    <xf numFmtId="3" fontId="72" fillId="4" borderId="4" xfId="10" applyNumberFormat="1" applyFont="1" applyFill="1" applyBorder="1" applyAlignment="1">
      <alignment vertical="center" wrapText="1"/>
    </xf>
    <xf numFmtId="0" fontId="134" fillId="4" borderId="0" xfId="0" applyFont="1" applyFill="1" applyAlignment="1">
      <alignment vertical="center"/>
    </xf>
    <xf numFmtId="3" fontId="72" fillId="4" borderId="4" xfId="51" applyNumberFormat="1" applyFont="1" applyFill="1" applyBorder="1" applyAlignment="1">
      <alignment vertical="center" wrapText="1"/>
    </xf>
    <xf numFmtId="0" fontId="135" fillId="4" borderId="0" xfId="0" applyFont="1" applyFill="1"/>
    <xf numFmtId="3" fontId="80" fillId="4" borderId="4" xfId="53" applyNumberFormat="1" applyFont="1" applyFill="1" applyBorder="1" applyAlignment="1">
      <alignment horizontal="right" vertical="center" wrapText="1"/>
    </xf>
    <xf numFmtId="0" fontId="72" fillId="4" borderId="4" xfId="89" applyFont="1" applyFill="1" applyBorder="1" applyAlignment="1">
      <alignment vertical="center" wrapText="1"/>
    </xf>
    <xf numFmtId="3" fontId="72" fillId="4" borderId="4" xfId="53" applyNumberFormat="1" applyFont="1" applyFill="1" applyBorder="1" applyAlignment="1">
      <alignment horizontal="right" vertical="center" wrapText="1"/>
    </xf>
    <xf numFmtId="0" fontId="72" fillId="4" borderId="4" xfId="53" applyFont="1" applyFill="1" applyBorder="1" applyAlignment="1">
      <alignment vertical="center" wrapText="1"/>
    </xf>
    <xf numFmtId="0" fontId="72" fillId="4" borderId="4" xfId="74" applyFont="1" applyFill="1" applyBorder="1" applyAlignment="1">
      <alignment vertical="center" wrapText="1"/>
    </xf>
    <xf numFmtId="0" fontId="80" fillId="4" borderId="4" xfId="74" applyFont="1" applyFill="1" applyBorder="1" applyAlignment="1">
      <alignment vertical="center" wrapText="1"/>
    </xf>
    <xf numFmtId="3" fontId="80" fillId="4" borderId="4" xfId="20" applyNumberFormat="1" applyFont="1" applyFill="1" applyBorder="1" applyAlignment="1">
      <alignment horizontal="right" vertical="center"/>
    </xf>
    <xf numFmtId="0" fontId="80" fillId="4" borderId="4" xfId="74" applyFont="1" applyFill="1" applyBorder="1" applyAlignment="1">
      <alignment horizontal="center" vertical="center" wrapText="1"/>
    </xf>
    <xf numFmtId="49" fontId="80" fillId="4" borderId="4" xfId="0" quotePrefix="1" applyNumberFormat="1" applyFont="1" applyFill="1" applyBorder="1" applyAlignment="1">
      <alignment vertical="center" wrapText="1"/>
    </xf>
    <xf numFmtId="167" fontId="80" fillId="4" borderId="4" xfId="11" applyNumberFormat="1" applyFont="1" applyFill="1" applyBorder="1" applyAlignment="1">
      <alignment horizontal="right" vertical="center"/>
    </xf>
    <xf numFmtId="1" fontId="72" fillId="4" borderId="4" xfId="74" applyNumberFormat="1" applyFont="1" applyFill="1" applyBorder="1" applyAlignment="1">
      <alignment horizontal="center" vertical="center" wrapText="1"/>
    </xf>
    <xf numFmtId="0" fontId="72" fillId="4" borderId="4" xfId="74" applyFont="1" applyFill="1" applyBorder="1" applyAlignment="1">
      <alignment horizontal="center" vertical="center" wrapText="1"/>
    </xf>
    <xf numFmtId="167" fontId="72" fillId="4" borderId="4" xfId="11" applyNumberFormat="1" applyFont="1" applyFill="1" applyBorder="1" applyAlignment="1">
      <alignment horizontal="right" vertical="center"/>
    </xf>
    <xf numFmtId="167" fontId="72" fillId="4" borderId="4" xfId="28" quotePrefix="1" applyNumberFormat="1" applyFont="1" applyFill="1" applyBorder="1" applyAlignment="1">
      <alignment horizontal="right" vertical="center" wrapText="1"/>
    </xf>
    <xf numFmtId="167" fontId="80" fillId="4" borderId="4" xfId="28" applyNumberFormat="1" applyFont="1" applyFill="1" applyBorder="1" applyAlignment="1">
      <alignment horizontal="right" vertical="center" wrapText="1"/>
    </xf>
    <xf numFmtId="167" fontId="72" fillId="4" borderId="4" xfId="28" applyNumberFormat="1" applyFont="1" applyFill="1" applyBorder="1" applyAlignment="1">
      <alignment horizontal="right" vertical="center" wrapText="1"/>
    </xf>
    <xf numFmtId="167" fontId="72" fillId="4" borderId="4" xfId="28" applyNumberFormat="1" applyFont="1" applyFill="1" applyBorder="1" applyAlignment="1">
      <alignment horizontal="right" vertical="center"/>
    </xf>
    <xf numFmtId="1" fontId="72" fillId="4" borderId="4" xfId="84" applyNumberFormat="1" applyFont="1" applyFill="1" applyBorder="1" applyAlignment="1">
      <alignment horizontal="right" vertical="center" wrapText="1"/>
    </xf>
    <xf numFmtId="0" fontId="80" fillId="4" borderId="4" xfId="0" applyFont="1" applyFill="1" applyBorder="1" applyAlignment="1">
      <alignment horizontal="center" vertical="center" wrapText="1"/>
    </xf>
    <xf numFmtId="167" fontId="80" fillId="4" borderId="4" xfId="12" applyNumberFormat="1" applyFont="1" applyFill="1" applyBorder="1" applyAlignment="1">
      <alignment horizontal="right" vertical="center" wrapText="1"/>
    </xf>
    <xf numFmtId="1" fontId="72" fillId="4" borderId="4" xfId="0" applyNumberFormat="1" applyFont="1" applyFill="1" applyBorder="1" applyAlignment="1">
      <alignment horizontal="center" vertical="center" wrapText="1"/>
    </xf>
    <xf numFmtId="2" fontId="72" fillId="4" borderId="4" xfId="0" applyNumberFormat="1" applyFont="1" applyFill="1" applyBorder="1" applyAlignment="1">
      <alignment vertical="center" wrapText="1"/>
    </xf>
    <xf numFmtId="191" fontId="72" fillId="4" borderId="4" xfId="12" applyNumberFormat="1" applyFont="1" applyFill="1" applyBorder="1" applyAlignment="1">
      <alignment vertical="center" wrapText="1"/>
    </xf>
    <xf numFmtId="191" fontId="72" fillId="4" borderId="4" xfId="14" applyNumberFormat="1" applyFont="1" applyFill="1" applyBorder="1" applyAlignment="1">
      <alignment horizontal="right" vertical="center" wrapText="1"/>
    </xf>
    <xf numFmtId="191" fontId="80" fillId="4" borderId="4" xfId="12" applyNumberFormat="1" applyFont="1" applyFill="1" applyBorder="1" applyAlignment="1">
      <alignment vertical="center" wrapText="1"/>
    </xf>
    <xf numFmtId="167" fontId="72" fillId="4" borderId="4" xfId="0" applyNumberFormat="1" applyFont="1" applyFill="1" applyBorder="1" applyAlignment="1">
      <alignment horizontal="right" vertical="center" wrapText="1"/>
    </xf>
    <xf numFmtId="191" fontId="80" fillId="4" borderId="4" xfId="19" applyNumberFormat="1" applyFont="1" applyFill="1" applyBorder="1" applyAlignment="1">
      <alignment horizontal="right" vertical="center" wrapText="1"/>
    </xf>
    <xf numFmtId="0" fontId="94" fillId="4" borderId="4" xfId="0" applyFont="1" applyFill="1" applyBorder="1" applyAlignment="1">
      <alignment vertical="center" wrapText="1"/>
    </xf>
    <xf numFmtId="0" fontId="94" fillId="4" borderId="4" xfId="0" applyFont="1" applyFill="1" applyBorder="1" applyAlignment="1">
      <alignment vertical="center"/>
    </xf>
    <xf numFmtId="0" fontId="94" fillId="4" borderId="4" xfId="0" applyFont="1" applyFill="1" applyBorder="1" applyAlignment="1">
      <alignment horizontal="center" vertical="center"/>
    </xf>
    <xf numFmtId="0" fontId="80" fillId="4" borderId="4" xfId="56" applyFont="1" applyFill="1" applyBorder="1" applyAlignment="1">
      <alignment vertical="center" wrapText="1"/>
    </xf>
    <xf numFmtId="4" fontId="80" fillId="4" borderId="4" xfId="28" applyNumberFormat="1" applyFont="1" applyFill="1" applyBorder="1" applyAlignment="1">
      <alignment horizontal="right" vertical="center"/>
    </xf>
    <xf numFmtId="0" fontId="72" fillId="4" borderId="4" xfId="68" applyFont="1" applyFill="1" applyBorder="1" applyAlignment="1">
      <alignment vertical="center" wrapText="1"/>
    </xf>
    <xf numFmtId="4" fontId="72" fillId="4" borderId="4" xfId="68" applyNumberFormat="1" applyFont="1" applyFill="1" applyBorder="1" applyAlignment="1">
      <alignment horizontal="right" vertical="center" shrinkToFit="1"/>
    </xf>
    <xf numFmtId="4" fontId="72" fillId="4" borderId="4" xfId="28" applyNumberFormat="1" applyFont="1" applyFill="1" applyBorder="1" applyAlignment="1">
      <alignment horizontal="right" vertical="center"/>
    </xf>
    <xf numFmtId="167" fontId="72" fillId="4" borderId="4" xfId="11" applyNumberFormat="1" applyFont="1" applyFill="1" applyBorder="1" applyAlignment="1">
      <alignment horizontal="right" vertical="center" wrapText="1"/>
    </xf>
    <xf numFmtId="3" fontId="107" fillId="4" borderId="4" xfId="84" quotePrefix="1" applyNumberFormat="1" applyFont="1" applyFill="1" applyBorder="1" applyAlignment="1">
      <alignment horizontal="right" vertical="center" wrapText="1"/>
    </xf>
    <xf numFmtId="49" fontId="80" fillId="4" borderId="4" xfId="84" applyNumberFormat="1" applyFont="1" applyFill="1" applyBorder="1" applyAlignment="1">
      <alignment horizontal="center" wrapText="1"/>
    </xf>
    <xf numFmtId="3" fontId="80" fillId="4" borderId="4" xfId="84" applyNumberFormat="1" applyFont="1" applyFill="1" applyBorder="1" applyAlignment="1">
      <alignment wrapText="1"/>
    </xf>
    <xf numFmtId="0" fontId="135" fillId="4" borderId="0" xfId="0" applyFont="1" applyFill="1" applyAlignment="1">
      <alignment vertical="center"/>
    </xf>
    <xf numFmtId="1" fontId="72" fillId="4" borderId="4" xfId="84" applyNumberFormat="1" applyFont="1" applyFill="1" applyBorder="1" applyAlignment="1">
      <alignment horizontal="center"/>
    </xf>
    <xf numFmtId="3" fontId="72" fillId="4" borderId="4" xfId="86" applyNumberFormat="1" applyFont="1" applyFill="1" applyBorder="1" applyAlignment="1">
      <alignment wrapText="1"/>
    </xf>
    <xf numFmtId="49" fontId="80" fillId="4" borderId="4" xfId="84" applyNumberFormat="1" applyFont="1" applyFill="1" applyBorder="1" applyAlignment="1">
      <alignment horizontal="center"/>
    </xf>
    <xf numFmtId="1" fontId="80" fillId="4" borderId="4" xfId="84" applyNumberFormat="1" applyFont="1" applyFill="1" applyBorder="1" applyAlignment="1">
      <alignment wrapText="1"/>
    </xf>
    <xf numFmtId="49" fontId="72" fillId="4" borderId="4" xfId="84" applyNumberFormat="1" applyFont="1" applyFill="1" applyBorder="1" applyAlignment="1">
      <alignment horizontal="center"/>
    </xf>
    <xf numFmtId="1" fontId="72" fillId="4" borderId="4" xfId="84" applyNumberFormat="1" applyFont="1" applyFill="1" applyBorder="1" applyAlignment="1">
      <alignment wrapText="1"/>
    </xf>
    <xf numFmtId="3" fontId="72" fillId="4" borderId="4" xfId="84" applyNumberFormat="1" applyFont="1" applyFill="1" applyBorder="1" applyAlignment="1">
      <alignment wrapText="1"/>
    </xf>
    <xf numFmtId="3" fontId="72" fillId="4" borderId="4" xfId="10" applyNumberFormat="1" applyFont="1" applyFill="1" applyBorder="1" applyAlignment="1">
      <alignment wrapText="1"/>
    </xf>
    <xf numFmtId="0" fontId="80" fillId="4" borderId="4" xfId="53" applyFont="1" applyFill="1" applyBorder="1" applyAlignment="1">
      <alignment horizontal="center" vertical="center" wrapText="1"/>
    </xf>
    <xf numFmtId="0" fontId="80" fillId="4" borderId="4" xfId="53" applyFont="1" applyFill="1" applyBorder="1" applyAlignment="1">
      <alignment vertical="center" wrapText="1"/>
    </xf>
    <xf numFmtId="0" fontId="72" fillId="4" borderId="4" xfId="53" applyFont="1" applyFill="1" applyBorder="1" applyAlignment="1">
      <alignment horizontal="center" vertical="center" wrapText="1"/>
    </xf>
    <xf numFmtId="0" fontId="72" fillId="4" borderId="7" xfId="53" applyFont="1" applyFill="1" applyBorder="1" applyAlignment="1">
      <alignment vertical="center" wrapText="1"/>
    </xf>
    <xf numFmtId="3" fontId="80" fillId="4" borderId="4" xfId="0" applyNumberFormat="1" applyFont="1" applyFill="1" applyBorder="1" applyAlignment="1">
      <alignment horizontal="right" vertical="center"/>
    </xf>
    <xf numFmtId="167" fontId="72" fillId="4" borderId="4" xfId="27" applyNumberFormat="1" applyFont="1" applyFill="1" applyBorder="1" applyAlignment="1">
      <alignment horizontal="right" vertical="center" wrapText="1"/>
    </xf>
    <xf numFmtId="0" fontId="80" fillId="4" borderId="9" xfId="53" applyFont="1" applyFill="1" applyBorder="1" applyAlignment="1">
      <alignment horizontal="center" vertical="center" wrapText="1"/>
    </xf>
    <xf numFmtId="0" fontId="80" fillId="4" borderId="9" xfId="53" applyFont="1" applyFill="1" applyBorder="1" applyAlignment="1">
      <alignment vertical="center" wrapText="1"/>
    </xf>
    <xf numFmtId="3" fontId="80" fillId="4" borderId="9" xfId="53" applyNumberFormat="1" applyFont="1" applyFill="1" applyBorder="1" applyAlignment="1">
      <alignment horizontal="right" vertical="center" wrapText="1"/>
    </xf>
    <xf numFmtId="0" fontId="72" fillId="4" borderId="4" xfId="53" quotePrefix="1" applyFont="1" applyFill="1" applyBorder="1" applyAlignment="1">
      <alignment horizontal="center" vertical="center" wrapText="1"/>
    </xf>
    <xf numFmtId="0" fontId="72" fillId="4" borderId="4" xfId="0" applyFont="1" applyFill="1" applyBorder="1" applyAlignment="1">
      <alignment horizontal="right" vertical="center"/>
    </xf>
    <xf numFmtId="3" fontId="80" fillId="4" borderId="4" xfId="74" applyNumberFormat="1" applyFont="1" applyFill="1" applyBorder="1" applyAlignment="1">
      <alignment horizontal="right" vertical="center" wrapText="1"/>
    </xf>
    <xf numFmtId="167" fontId="72" fillId="4" borderId="4" xfId="74" applyNumberFormat="1" applyFont="1" applyFill="1" applyBorder="1" applyAlignment="1">
      <alignment horizontal="right" vertical="center" wrapText="1"/>
    </xf>
    <xf numFmtId="0" fontId="72" fillId="4" borderId="0" xfId="0" applyFont="1" applyFill="1" applyAlignment="1">
      <alignment horizontal="center"/>
    </xf>
    <xf numFmtId="0" fontId="72" fillId="4" borderId="0" xfId="0" applyFont="1" applyFill="1" applyAlignment="1"/>
    <xf numFmtId="0" fontId="72" fillId="4" borderId="0" xfId="0" applyFont="1" applyFill="1" applyAlignment="1">
      <alignment horizontal="right" vertical="center"/>
    </xf>
    <xf numFmtId="3" fontId="96" fillId="0" borderId="0" xfId="84" applyNumberFormat="1" applyFont="1" applyFill="1" applyAlignment="1">
      <alignment horizontal="center" vertical="center" wrapText="1"/>
    </xf>
    <xf numFmtId="0" fontId="16" fillId="0" borderId="4" xfId="0" applyFont="1" applyFill="1" applyBorder="1" applyAlignment="1">
      <alignment horizontal="center" vertical="center" wrapText="1"/>
    </xf>
    <xf numFmtId="0" fontId="16" fillId="0" borderId="6" xfId="0" applyFont="1" applyFill="1" applyBorder="1" applyAlignment="1">
      <alignment vertical="center" wrapText="1"/>
    </xf>
    <xf numFmtId="0" fontId="80" fillId="0" borderId="4" xfId="0" applyFont="1" applyFill="1" applyBorder="1" applyAlignment="1">
      <alignment horizontal="right" vertical="center" wrapText="1"/>
    </xf>
    <xf numFmtId="49" fontId="72" fillId="0" borderId="4" xfId="84" applyNumberFormat="1" applyFont="1" applyBorder="1" applyAlignment="1">
      <alignment horizontal="center" vertical="center"/>
    </xf>
    <xf numFmtId="1" fontId="72" fillId="0" borderId="4" xfId="84" applyNumberFormat="1" applyFont="1" applyBorder="1" applyAlignment="1">
      <alignment vertical="center" wrapText="1"/>
    </xf>
    <xf numFmtId="3" fontId="72" fillId="0" borderId="4" xfId="84" quotePrefix="1" applyNumberFormat="1" applyFont="1" applyBorder="1" applyAlignment="1">
      <alignment horizontal="center" vertical="center" wrapText="1"/>
    </xf>
    <xf numFmtId="3" fontId="72" fillId="0" borderId="0" xfId="84" applyNumberFormat="1" applyFont="1" applyAlignment="1">
      <alignment vertical="center" wrapText="1"/>
    </xf>
    <xf numFmtId="191" fontId="26" fillId="0" borderId="4" xfId="0" applyNumberFormat="1" applyFont="1" applyFill="1" applyBorder="1" applyAlignment="1">
      <alignment vertical="center" wrapText="1"/>
    </xf>
    <xf numFmtId="191" fontId="117" fillId="0" borderId="4" xfId="0" applyNumberFormat="1" applyFont="1" applyFill="1" applyBorder="1" applyAlignment="1">
      <alignment vertical="center" wrapText="1"/>
    </xf>
    <xf numFmtId="0" fontId="16" fillId="0" borderId="18" xfId="0" applyFont="1" applyFill="1" applyBorder="1" applyAlignment="1">
      <alignment vertical="center" wrapText="1"/>
    </xf>
    <xf numFmtId="1" fontId="72" fillId="4" borderId="4" xfId="84" applyNumberFormat="1" applyFont="1" applyFill="1" applyBorder="1" applyAlignment="1">
      <alignment vertical="center"/>
    </xf>
    <xf numFmtId="1" fontId="80" fillId="4" borderId="4" xfId="84" applyNumberFormat="1" applyFont="1" applyFill="1" applyBorder="1" applyAlignment="1">
      <alignment vertical="center"/>
    </xf>
    <xf numFmtId="0" fontId="141" fillId="0" borderId="0" xfId="0" applyFont="1" applyAlignment="1">
      <alignment horizontal="center"/>
    </xf>
    <xf numFmtId="0" fontId="116" fillId="0" borderId="0" xfId="0" applyFont="1" applyAlignment="1">
      <alignment horizontal="center"/>
    </xf>
    <xf numFmtId="0" fontId="16" fillId="0" borderId="9"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26" fillId="0" borderId="0" xfId="0" applyFont="1" applyFill="1" applyBorder="1" applyAlignment="1">
      <alignment horizontal="left" vertical="center" wrapText="1"/>
    </xf>
    <xf numFmtId="0" fontId="16" fillId="0" borderId="6"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26" fillId="0" borderId="0" xfId="0" quotePrefix="1" applyFont="1" applyFill="1" applyBorder="1" applyAlignment="1">
      <alignment horizontal="left" vertical="center" wrapText="1"/>
    </xf>
    <xf numFmtId="0" fontId="137" fillId="0" borderId="4"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18" fillId="0" borderId="4" xfId="0" applyFont="1" applyFill="1" applyBorder="1" applyAlignment="1">
      <alignment horizontal="center" vertical="center" wrapText="1"/>
    </xf>
    <xf numFmtId="1" fontId="3" fillId="0" borderId="0" xfId="84" applyNumberFormat="1" applyFont="1" applyFill="1" applyAlignment="1">
      <alignment horizontal="center" vertical="center" wrapText="1"/>
    </xf>
    <xf numFmtId="0" fontId="26" fillId="0" borderId="0" xfId="0" applyFont="1" applyFill="1" applyAlignment="1">
      <alignment horizontal="center" vertical="center" wrapText="1" readingOrder="1"/>
    </xf>
    <xf numFmtId="0" fontId="28" fillId="0" borderId="0" xfId="0" applyFont="1" applyFill="1" applyAlignment="1">
      <alignment horizontal="right" vertical="center"/>
    </xf>
    <xf numFmtId="0" fontId="27" fillId="0" borderId="0" xfId="0" applyFont="1" applyFill="1" applyAlignment="1">
      <alignment horizontal="center" vertical="center" wrapText="1"/>
    </xf>
    <xf numFmtId="0" fontId="26" fillId="0" borderId="1" xfId="0" applyFont="1" applyFill="1" applyBorder="1" applyAlignment="1">
      <alignment horizontal="right" vertical="center"/>
    </xf>
    <xf numFmtId="0" fontId="27" fillId="0" borderId="0" xfId="0" applyFont="1" applyFill="1" applyAlignment="1">
      <alignment horizontal="center" vertical="center"/>
    </xf>
    <xf numFmtId="0" fontId="26" fillId="0" borderId="0" xfId="0" applyFont="1" applyFill="1" applyAlignment="1">
      <alignment horizontal="center" vertical="center" wrapText="1"/>
    </xf>
    <xf numFmtId="0" fontId="9" fillId="0" borderId="4" xfId="0" applyFont="1" applyBorder="1" applyAlignment="1">
      <alignment horizontal="center" vertical="center" wrapText="1"/>
    </xf>
    <xf numFmtId="0" fontId="17" fillId="0" borderId="11" xfId="0" applyFont="1" applyBorder="1" applyAlignment="1">
      <alignment horizontal="left" vertical="center" wrapText="1"/>
    </xf>
    <xf numFmtId="0" fontId="15" fillId="0" borderId="1" xfId="0" applyFont="1" applyBorder="1" applyAlignment="1">
      <alignment horizontal="right" vertical="center" wrapText="1"/>
    </xf>
    <xf numFmtId="0" fontId="14" fillId="0" borderId="0" xfId="0" applyFont="1" applyBorder="1" applyAlignment="1">
      <alignment horizontal="center" vertical="center" wrapText="1"/>
    </xf>
    <xf numFmtId="0" fontId="115" fillId="0" borderId="0" xfId="0" applyFont="1" applyAlignment="1">
      <alignment horizontal="left" vertical="center" wrapText="1" readingOrder="1"/>
    </xf>
    <xf numFmtId="0" fontId="116" fillId="0" borderId="0" xfId="0" applyFont="1" applyAlignment="1">
      <alignment horizontal="center" vertical="center" wrapText="1" readingOrder="1"/>
    </xf>
    <xf numFmtId="0" fontId="116" fillId="0" borderId="0" xfId="0" applyFont="1" applyAlignment="1">
      <alignment horizontal="left" vertical="center" wrapText="1" readingOrder="1"/>
    </xf>
    <xf numFmtId="0" fontId="13" fillId="0" borderId="0" xfId="0" applyFont="1" applyBorder="1" applyAlignment="1">
      <alignment horizontal="right" vertical="center" wrapText="1"/>
    </xf>
    <xf numFmtId="3" fontId="72" fillId="4" borderId="9" xfId="84" applyNumberFormat="1" applyFont="1" applyFill="1" applyBorder="1" applyAlignment="1">
      <alignment horizontal="center" vertical="center" wrapText="1"/>
    </xf>
    <xf numFmtId="3" fontId="72" fillId="4" borderId="5" xfId="84" applyNumberFormat="1" applyFont="1" applyFill="1" applyBorder="1" applyAlignment="1">
      <alignment horizontal="center" vertical="center" wrapText="1"/>
    </xf>
    <xf numFmtId="3" fontId="72" fillId="4" borderId="8" xfId="84" applyNumberFormat="1" applyFont="1" applyFill="1" applyBorder="1" applyAlignment="1">
      <alignment horizontal="center" vertical="center" wrapText="1"/>
    </xf>
    <xf numFmtId="3" fontId="72" fillId="4" borderId="4" xfId="84" applyNumberFormat="1" applyFont="1" applyFill="1" applyBorder="1" applyAlignment="1">
      <alignment horizontal="center" vertical="center" wrapText="1"/>
    </xf>
    <xf numFmtId="3" fontId="95" fillId="4" borderId="4" xfId="84" applyNumberFormat="1" applyFont="1" applyFill="1" applyBorder="1" applyAlignment="1">
      <alignment horizontal="center" vertical="center" wrapText="1"/>
    </xf>
    <xf numFmtId="1" fontId="80" fillId="4" borderId="0" xfId="84" applyNumberFormat="1" applyFont="1" applyFill="1" applyAlignment="1">
      <alignment horizontal="center" vertical="center" wrapText="1"/>
    </xf>
    <xf numFmtId="3" fontId="95" fillId="4" borderId="9" xfId="84" applyNumberFormat="1" applyFont="1" applyFill="1" applyBorder="1" applyAlignment="1">
      <alignment horizontal="center" vertical="center" wrapText="1"/>
    </xf>
    <xf numFmtId="3" fontId="95" fillId="4" borderId="5" xfId="84" applyNumberFormat="1" applyFont="1" applyFill="1" applyBorder="1" applyAlignment="1">
      <alignment horizontal="center" vertical="center" wrapText="1"/>
    </xf>
    <xf numFmtId="3" fontId="95" fillId="4" borderId="8" xfId="84" applyNumberFormat="1" applyFont="1" applyFill="1" applyBorder="1" applyAlignment="1">
      <alignment horizontal="center" vertical="center" wrapText="1"/>
    </xf>
    <xf numFmtId="3" fontId="72" fillId="4" borderId="9" xfId="84" quotePrefix="1" applyNumberFormat="1" applyFont="1" applyFill="1" applyBorder="1" applyAlignment="1">
      <alignment horizontal="center" vertical="center" wrapText="1"/>
    </xf>
    <xf numFmtId="3" fontId="72" fillId="4" borderId="5" xfId="84" quotePrefix="1" applyNumberFormat="1" applyFont="1" applyFill="1" applyBorder="1" applyAlignment="1">
      <alignment horizontal="center" vertical="center" wrapText="1"/>
    </xf>
    <xf numFmtId="3" fontId="72" fillId="4" borderId="8" xfId="84" quotePrefix="1" applyNumberFormat="1" applyFont="1" applyFill="1" applyBorder="1" applyAlignment="1">
      <alignment horizontal="center" vertical="center" wrapText="1"/>
    </xf>
    <xf numFmtId="3" fontId="72" fillId="4" borderId="16" xfId="84" applyNumberFormat="1" applyFont="1" applyFill="1" applyBorder="1" applyAlignment="1">
      <alignment horizontal="center" vertical="center" wrapText="1"/>
    </xf>
    <xf numFmtId="3" fontId="72" fillId="4" borderId="11" xfId="84" applyNumberFormat="1" applyFont="1" applyFill="1" applyBorder="1" applyAlignment="1">
      <alignment horizontal="center" vertical="center" wrapText="1"/>
    </xf>
    <xf numFmtId="3" fontId="72" fillId="4" borderId="17" xfId="84" applyNumberFormat="1" applyFont="1" applyFill="1" applyBorder="1" applyAlignment="1">
      <alignment horizontal="center" vertical="center" wrapText="1"/>
    </xf>
    <xf numFmtId="3" fontId="72" fillId="4" borderId="18" xfId="84" applyNumberFormat="1" applyFont="1" applyFill="1" applyBorder="1" applyAlignment="1">
      <alignment horizontal="center" vertical="center" wrapText="1"/>
    </xf>
    <xf numFmtId="3" fontId="72" fillId="4" borderId="1" xfId="84" applyNumberFormat="1" applyFont="1" applyFill="1" applyBorder="1" applyAlignment="1">
      <alignment horizontal="center" vertical="center" wrapText="1"/>
    </xf>
    <xf numFmtId="3" fontId="72" fillId="4" borderId="19" xfId="84" applyNumberFormat="1" applyFont="1" applyFill="1" applyBorder="1" applyAlignment="1">
      <alignment horizontal="center" vertical="center" wrapText="1"/>
    </xf>
    <xf numFmtId="3" fontId="72" fillId="4" borderId="6" xfId="84" applyNumberFormat="1" applyFont="1" applyFill="1" applyBorder="1" applyAlignment="1">
      <alignment horizontal="center" vertical="center" wrapText="1"/>
    </xf>
    <xf numFmtId="3" fontId="72" fillId="4" borderId="3" xfId="84" applyNumberFormat="1" applyFont="1" applyFill="1" applyBorder="1" applyAlignment="1">
      <alignment horizontal="center" vertical="center" wrapText="1"/>
    </xf>
    <xf numFmtId="3" fontId="72" fillId="4" borderId="10" xfId="84" applyNumberFormat="1" applyFont="1" applyFill="1" applyBorder="1" applyAlignment="1">
      <alignment horizontal="center" vertical="center" wrapText="1"/>
    </xf>
    <xf numFmtId="3" fontId="95" fillId="4" borderId="6" xfId="84" applyNumberFormat="1" applyFont="1" applyFill="1" applyBorder="1" applyAlignment="1">
      <alignment horizontal="center" vertical="center" wrapText="1"/>
    </xf>
    <xf numFmtId="3" fontId="95" fillId="4" borderId="10" xfId="84" applyNumberFormat="1" applyFont="1" applyFill="1" applyBorder="1" applyAlignment="1">
      <alignment horizontal="center" vertical="center" wrapText="1"/>
    </xf>
    <xf numFmtId="0" fontId="95" fillId="4" borderId="0" xfId="0" applyFont="1" applyFill="1" applyAlignment="1">
      <alignment horizontal="center" vertical="center" wrapText="1" readingOrder="1"/>
    </xf>
    <xf numFmtId="1" fontId="95" fillId="4" borderId="1" xfId="84" applyNumberFormat="1" applyFont="1" applyFill="1" applyBorder="1" applyAlignment="1">
      <alignment horizontal="right" vertical="center"/>
    </xf>
    <xf numFmtId="1" fontId="80" fillId="4" borderId="0" xfId="84" applyNumberFormat="1" applyFont="1" applyFill="1" applyAlignment="1">
      <alignment horizontal="center" vertical="center"/>
    </xf>
    <xf numFmtId="1" fontId="95" fillId="4" borderId="0" xfId="84" applyNumberFormat="1" applyFont="1" applyFill="1" applyAlignment="1">
      <alignment horizontal="center" vertical="center" wrapText="1"/>
    </xf>
    <xf numFmtId="1" fontId="94" fillId="4" borderId="0" xfId="84" applyNumberFormat="1" applyFont="1" applyFill="1" applyAlignment="1">
      <alignment horizontal="right" vertical="center"/>
    </xf>
    <xf numFmtId="3" fontId="80" fillId="0" borderId="4" xfId="84" applyNumberFormat="1" applyFont="1" applyFill="1" applyBorder="1" applyAlignment="1">
      <alignment horizontal="center" vertical="center" wrapText="1"/>
    </xf>
    <xf numFmtId="3" fontId="94" fillId="0" borderId="4" xfId="84" applyNumberFormat="1" applyFont="1" applyFill="1" applyBorder="1" applyAlignment="1">
      <alignment horizontal="center" vertical="center" wrapText="1"/>
    </xf>
    <xf numFmtId="3" fontId="80" fillId="0" borderId="16" xfId="84" applyNumberFormat="1" applyFont="1" applyFill="1" applyBorder="1" applyAlignment="1">
      <alignment horizontal="center" vertical="center" wrapText="1"/>
    </xf>
    <xf numFmtId="3" fontId="80" fillId="0" borderId="11" xfId="84" applyNumberFormat="1" applyFont="1" applyFill="1" applyBorder="1" applyAlignment="1">
      <alignment horizontal="center" vertical="center" wrapText="1"/>
    </xf>
    <xf numFmtId="3" fontId="80" fillId="0" borderId="17" xfId="84" applyNumberFormat="1" applyFont="1" applyFill="1" applyBorder="1" applyAlignment="1">
      <alignment horizontal="center" vertical="center" wrapText="1"/>
    </xf>
    <xf numFmtId="3" fontId="80" fillId="0" borderId="18" xfId="84" applyNumberFormat="1" applyFont="1" applyFill="1" applyBorder="1" applyAlignment="1">
      <alignment horizontal="center" vertical="center" wrapText="1"/>
    </xf>
    <xf numFmtId="3" fontId="80" fillId="0" borderId="1" xfId="84" applyNumberFormat="1" applyFont="1" applyFill="1" applyBorder="1" applyAlignment="1">
      <alignment horizontal="center" vertical="center" wrapText="1"/>
    </xf>
    <xf numFmtId="3" fontId="80" fillId="0" borderId="19" xfId="84" applyNumberFormat="1" applyFont="1" applyFill="1" applyBorder="1" applyAlignment="1">
      <alignment horizontal="center" vertical="center" wrapText="1"/>
    </xf>
    <xf numFmtId="3" fontId="72" fillId="0" borderId="9" xfId="84" quotePrefix="1" applyNumberFormat="1" applyFont="1" applyBorder="1" applyAlignment="1">
      <alignment horizontal="center" vertical="center" wrapText="1"/>
    </xf>
    <xf numFmtId="3" fontId="72" fillId="0" borderId="8" xfId="84" quotePrefix="1" applyNumberFormat="1" applyFont="1" applyBorder="1" applyAlignment="1">
      <alignment horizontal="center" vertical="center" wrapText="1"/>
    </xf>
    <xf numFmtId="1" fontId="80" fillId="0" borderId="0" xfId="84" applyNumberFormat="1" applyFont="1" applyFill="1" applyAlignment="1">
      <alignment horizontal="center" vertical="center" wrapText="1"/>
    </xf>
    <xf numFmtId="0" fontId="95" fillId="0" borderId="0" xfId="0" applyFont="1" applyFill="1" applyAlignment="1">
      <alignment horizontal="center" vertical="center" wrapText="1" readingOrder="1"/>
    </xf>
    <xf numFmtId="1" fontId="94" fillId="0" borderId="0" xfId="84" applyNumberFormat="1" applyFont="1" applyFill="1" applyAlignment="1">
      <alignment horizontal="right" vertical="center"/>
    </xf>
    <xf numFmtId="1" fontId="95" fillId="0" borderId="1" xfId="84" applyNumberFormat="1" applyFont="1" applyFill="1" applyBorder="1" applyAlignment="1">
      <alignment horizontal="right" vertical="center"/>
    </xf>
    <xf numFmtId="1" fontId="80" fillId="0" borderId="0" xfId="84" applyNumberFormat="1" applyFont="1" applyFill="1" applyAlignment="1">
      <alignment horizontal="center" vertical="center"/>
    </xf>
    <xf numFmtId="1" fontId="95" fillId="0" borderId="0" xfId="84" applyNumberFormat="1" applyFont="1" applyFill="1" applyAlignment="1">
      <alignment horizontal="center" vertical="center" wrapText="1"/>
    </xf>
    <xf numFmtId="3" fontId="80" fillId="0" borderId="9" xfId="84" applyNumberFormat="1" applyFont="1" applyFill="1" applyBorder="1" applyAlignment="1">
      <alignment horizontal="center" vertical="center" wrapText="1"/>
    </xf>
    <xf numFmtId="3" fontId="80" fillId="0" borderId="5" xfId="84" applyNumberFormat="1" applyFont="1" applyFill="1" applyBorder="1" applyAlignment="1">
      <alignment horizontal="center" vertical="center" wrapText="1"/>
    </xf>
    <xf numFmtId="3" fontId="80" fillId="0" borderId="8" xfId="84" applyNumberFormat="1" applyFont="1" applyFill="1" applyBorder="1" applyAlignment="1">
      <alignment horizontal="center" vertical="center" wrapText="1"/>
    </xf>
    <xf numFmtId="0" fontId="5" fillId="0" borderId="0" xfId="0" applyFont="1" applyAlignment="1">
      <alignment horizontal="right" vertical="center"/>
    </xf>
    <xf numFmtId="0" fontId="6" fillId="0" borderId="0" xfId="0" applyFont="1" applyAlignment="1">
      <alignment horizontal="center" vertical="center" wrapText="1"/>
    </xf>
    <xf numFmtId="0" fontId="8" fillId="0" borderId="1" xfId="0" applyFont="1" applyBorder="1" applyAlignment="1">
      <alignment horizontal="right" vertical="center"/>
    </xf>
    <xf numFmtId="0" fontId="9" fillId="0" borderId="4" xfId="0" applyFont="1" applyBorder="1" applyAlignment="1">
      <alignment horizontal="center" vertical="center"/>
    </xf>
    <xf numFmtId="0" fontId="9" fillId="0" borderId="9" xfId="0" applyFont="1" applyBorder="1" applyAlignment="1">
      <alignment horizontal="center" vertical="center" wrapText="1"/>
    </xf>
    <xf numFmtId="0" fontId="9" fillId="0" borderId="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0" xfId="0" applyFont="1" applyBorder="1" applyAlignment="1">
      <alignment horizontal="center" vertical="center" wrapText="1"/>
    </xf>
    <xf numFmtId="0" fontId="26" fillId="0" borderId="0" xfId="0" applyFont="1" applyBorder="1" applyAlignment="1">
      <alignment horizontal="left" vertical="center" wrapText="1"/>
    </xf>
    <xf numFmtId="0" fontId="26" fillId="0" borderId="0" xfId="0" quotePrefix="1" applyFont="1" applyBorder="1" applyAlignment="1">
      <alignment horizontal="left" vertical="center" wrapText="1"/>
    </xf>
    <xf numFmtId="3" fontId="16" fillId="0" borderId="4" xfId="84" applyNumberFormat="1" applyFont="1" applyBorder="1" applyAlignment="1">
      <alignment horizontal="center" vertical="center" wrapText="1"/>
    </xf>
    <xf numFmtId="3" fontId="16" fillId="0" borderId="4" xfId="84" applyNumberFormat="1" applyFont="1" applyFill="1" applyBorder="1" applyAlignment="1">
      <alignment horizontal="center" vertical="center" wrapText="1"/>
    </xf>
    <xf numFmtId="3" fontId="26" fillId="0" borderId="4" xfId="84" applyNumberFormat="1" applyFont="1" applyFill="1" applyBorder="1" applyAlignment="1">
      <alignment horizontal="center" vertical="center" wrapText="1"/>
    </xf>
    <xf numFmtId="1" fontId="27" fillId="0" borderId="0" xfId="84" applyNumberFormat="1" applyFont="1" applyFill="1" applyAlignment="1">
      <alignment horizontal="center" vertical="center" wrapText="1"/>
    </xf>
    <xf numFmtId="1" fontId="28" fillId="0" borderId="0" xfId="84" applyNumberFormat="1" applyFont="1" applyFill="1" applyAlignment="1">
      <alignment horizontal="right" vertical="center"/>
    </xf>
    <xf numFmtId="1" fontId="26" fillId="0" borderId="1" xfId="84" applyNumberFormat="1" applyFont="1" applyFill="1" applyBorder="1" applyAlignment="1">
      <alignment horizontal="right" vertical="center"/>
    </xf>
    <xf numFmtId="1" fontId="25" fillId="0" borderId="4" xfId="84" applyNumberFormat="1" applyFont="1" applyFill="1" applyBorder="1" applyAlignment="1">
      <alignment horizontal="center" vertical="center"/>
    </xf>
    <xf numFmtId="3" fontId="16" fillId="0" borderId="9" xfId="84" applyNumberFormat="1" applyFont="1" applyBorder="1" applyAlignment="1">
      <alignment horizontal="center" vertical="center" wrapText="1"/>
    </xf>
    <xf numFmtId="3" fontId="16" fillId="0" borderId="5" xfId="84" applyNumberFormat="1" applyFont="1" applyBorder="1" applyAlignment="1">
      <alignment horizontal="center" vertical="center" wrapText="1"/>
    </xf>
    <xf numFmtId="3" fontId="16" fillId="0" borderId="8" xfId="84" applyNumberFormat="1" applyFont="1" applyBorder="1" applyAlignment="1">
      <alignment horizontal="center" vertical="center" wrapText="1"/>
    </xf>
    <xf numFmtId="1" fontId="33" fillId="0" borderId="11" xfId="84" applyNumberFormat="1" applyFont="1" applyFill="1" applyBorder="1" applyAlignment="1">
      <alignment horizontal="left" vertical="center" wrapText="1"/>
    </xf>
    <xf numFmtId="1" fontId="33" fillId="0" borderId="0" xfId="84" quotePrefix="1" applyNumberFormat="1" applyFont="1" applyFill="1" applyBorder="1" applyAlignment="1">
      <alignment horizontal="left" vertical="center" wrapText="1"/>
    </xf>
    <xf numFmtId="1" fontId="33" fillId="0" borderId="0" xfId="84" applyNumberFormat="1" applyFont="1" applyFill="1" applyBorder="1" applyAlignment="1">
      <alignment horizontal="left" vertical="center" wrapText="1"/>
    </xf>
    <xf numFmtId="1" fontId="16" fillId="0" borderId="0" xfId="84" applyNumberFormat="1" applyFont="1" applyFill="1" applyAlignment="1">
      <alignment horizontal="left" vertical="center" wrapText="1"/>
    </xf>
    <xf numFmtId="0" fontId="119" fillId="0" borderId="0" xfId="0" applyFont="1" applyAlignment="1">
      <alignment horizontal="center" vertical="center" wrapText="1" readingOrder="1"/>
    </xf>
    <xf numFmtId="0" fontId="16" fillId="0" borderId="4" xfId="84" applyNumberFormat="1" applyFont="1" applyFill="1" applyBorder="1" applyAlignment="1">
      <alignment horizontal="center" vertical="center" wrapText="1"/>
    </xf>
    <xf numFmtId="1" fontId="16" fillId="0" borderId="0" xfId="84" applyNumberFormat="1" applyFont="1" applyFill="1" applyBorder="1" applyAlignment="1">
      <alignment horizontal="center" vertical="center" wrapText="1"/>
    </xf>
    <xf numFmtId="1" fontId="29" fillId="0" borderId="0" xfId="84" applyNumberFormat="1" applyFont="1" applyFill="1" applyAlignment="1">
      <alignment horizontal="right" vertical="center"/>
    </xf>
    <xf numFmtId="1" fontId="33" fillId="0" borderId="1" xfId="84" applyNumberFormat="1" applyFont="1" applyFill="1" applyBorder="1" applyAlignment="1">
      <alignment horizontal="right" vertical="center"/>
    </xf>
    <xf numFmtId="1" fontId="16" fillId="0" borderId="4" xfId="84" applyNumberFormat="1" applyFont="1" applyFill="1" applyBorder="1" applyAlignment="1">
      <alignment horizontal="center" vertical="center"/>
    </xf>
    <xf numFmtId="1" fontId="26" fillId="0" borderId="11" xfId="84" applyNumberFormat="1" applyFont="1" applyFill="1" applyBorder="1" applyAlignment="1">
      <alignment horizontal="left" vertical="center" wrapText="1"/>
    </xf>
    <xf numFmtId="1" fontId="22" fillId="0" borderId="0" xfId="84" applyNumberFormat="1" applyFont="1" applyFill="1" applyAlignment="1">
      <alignment horizontal="center" vertical="center" wrapText="1"/>
    </xf>
    <xf numFmtId="1" fontId="20" fillId="0" borderId="1" xfId="84" applyNumberFormat="1" applyFont="1" applyFill="1" applyBorder="1" applyAlignment="1">
      <alignment horizontal="right" vertical="center"/>
    </xf>
    <xf numFmtId="49" fontId="16" fillId="0" borderId="4" xfId="84" applyNumberFormat="1" applyFont="1" applyBorder="1" applyAlignment="1">
      <alignment horizontal="center" vertical="center" wrapText="1"/>
    </xf>
    <xf numFmtId="1" fontId="21" fillId="0" borderId="0" xfId="84" applyNumberFormat="1" applyFont="1" applyFill="1" applyAlignment="1">
      <alignment horizontal="right" vertical="center"/>
    </xf>
    <xf numFmtId="0" fontId="40" fillId="0" borderId="4" xfId="56" applyFont="1" applyBorder="1" applyAlignment="1">
      <alignment horizontal="center" vertical="center" wrapText="1"/>
    </xf>
    <xf numFmtId="1" fontId="26" fillId="0" borderId="0" xfId="84" applyNumberFormat="1" applyFont="1" applyFill="1" applyBorder="1" applyAlignment="1">
      <alignment horizontal="left" vertical="center" wrapText="1"/>
    </xf>
    <xf numFmtId="1" fontId="16" fillId="0" borderId="4" xfId="84" applyNumberFormat="1" applyFont="1" applyFill="1" applyBorder="1" applyAlignment="1">
      <alignment horizontal="center" vertical="center" wrapText="1"/>
    </xf>
    <xf numFmtId="1" fontId="20" fillId="0" borderId="0" xfId="84" applyNumberFormat="1" applyFont="1" applyFill="1" applyBorder="1" applyAlignment="1">
      <alignment horizontal="right" vertical="center"/>
    </xf>
    <xf numFmtId="0" fontId="9" fillId="0" borderId="4" xfId="56" applyFont="1" applyBorder="1" applyAlignment="1">
      <alignment horizontal="center" vertical="center" wrapText="1"/>
    </xf>
    <xf numFmtId="3" fontId="16" fillId="0" borderId="16" xfId="84" applyNumberFormat="1" applyFont="1" applyFill="1" applyBorder="1" applyAlignment="1">
      <alignment horizontal="center" vertical="center" wrapText="1"/>
    </xf>
    <xf numFmtId="3" fontId="16" fillId="0" borderId="18" xfId="84" applyNumberFormat="1" applyFont="1" applyFill="1" applyBorder="1" applyAlignment="1">
      <alignment horizontal="center" vertical="center" wrapText="1"/>
    </xf>
    <xf numFmtId="3" fontId="16" fillId="4" borderId="4" xfId="84" applyNumberFormat="1" applyFont="1" applyFill="1" applyBorder="1" applyAlignment="1">
      <alignment horizontal="center" vertical="center" wrapText="1"/>
    </xf>
    <xf numFmtId="3" fontId="16" fillId="0" borderId="10" xfId="84" applyNumberFormat="1" applyFont="1" applyFill="1" applyBorder="1" applyAlignment="1">
      <alignment horizontal="center" vertical="center" wrapText="1"/>
    </xf>
    <xf numFmtId="3" fontId="16" fillId="0" borderId="6" xfId="84" applyNumberFormat="1" applyFont="1" applyFill="1" applyBorder="1" applyAlignment="1">
      <alignment horizontal="center" vertical="center" wrapText="1"/>
    </xf>
    <xf numFmtId="3" fontId="16" fillId="0" borderId="3" xfId="84" applyNumberFormat="1" applyFont="1" applyFill="1" applyBorder="1" applyAlignment="1">
      <alignment horizontal="center" vertical="center" wrapText="1"/>
    </xf>
    <xf numFmtId="1" fontId="46" fillId="0" borderId="1" xfId="84" applyNumberFormat="1" applyFont="1" applyFill="1" applyBorder="1" applyAlignment="1">
      <alignment horizontal="right" vertical="center"/>
    </xf>
    <xf numFmtId="49" fontId="16" fillId="0" borderId="9" xfId="84" applyNumberFormat="1" applyFont="1" applyBorder="1" applyAlignment="1">
      <alignment horizontal="center" vertical="center" wrapText="1"/>
    </xf>
    <xf numFmtId="49" fontId="16" fillId="0" borderId="5" xfId="84" applyNumberFormat="1" applyFont="1" applyBorder="1" applyAlignment="1">
      <alignment horizontal="center" vertical="center" wrapText="1"/>
    </xf>
    <xf numFmtId="49" fontId="16" fillId="0" borderId="8" xfId="84" applyNumberFormat="1" applyFont="1" applyBorder="1" applyAlignment="1">
      <alignment horizontal="center" vertical="center" wrapText="1"/>
    </xf>
    <xf numFmtId="1" fontId="35" fillId="0" borderId="6" xfId="84" applyNumberFormat="1" applyFont="1" applyFill="1" applyBorder="1" applyAlignment="1">
      <alignment horizontal="center" vertical="center"/>
    </xf>
    <xf numFmtId="1" fontId="35" fillId="0" borderId="3" xfId="84" applyNumberFormat="1" applyFont="1" applyFill="1" applyBorder="1" applyAlignment="1">
      <alignment horizontal="center" vertical="center"/>
    </xf>
    <xf numFmtId="1" fontId="35" fillId="0" borderId="10" xfId="84" applyNumberFormat="1" applyFont="1" applyFill="1" applyBorder="1" applyAlignment="1">
      <alignment horizontal="center" vertical="center"/>
    </xf>
    <xf numFmtId="1" fontId="44" fillId="0" borderId="0" xfId="84" applyNumberFormat="1" applyFont="1" applyFill="1" applyAlignment="1">
      <alignment horizontal="center" vertical="center" wrapText="1"/>
    </xf>
    <xf numFmtId="1" fontId="43" fillId="0" borderId="0" xfId="84" applyNumberFormat="1" applyFont="1" applyFill="1" applyAlignment="1">
      <alignment horizontal="right" vertical="center"/>
    </xf>
    <xf numFmtId="0" fontId="84" fillId="0" borderId="6" xfId="0" applyFont="1" applyBorder="1" applyAlignment="1">
      <alignment horizontal="center" vertical="center" wrapText="1"/>
    </xf>
    <xf numFmtId="0" fontId="84" fillId="0" borderId="3" xfId="0" applyFont="1" applyBorder="1" applyAlignment="1">
      <alignment horizontal="center" vertical="center" wrapText="1"/>
    </xf>
    <xf numFmtId="0" fontId="7" fillId="0" borderId="0" xfId="0" applyFont="1" applyAlignment="1">
      <alignment horizontal="center" vertical="center" wrapText="1"/>
    </xf>
    <xf numFmtId="0" fontId="82" fillId="0" borderId="0" xfId="0" applyFont="1" applyAlignment="1">
      <alignment horizontal="right" vertical="center"/>
    </xf>
    <xf numFmtId="0" fontId="83" fillId="0" borderId="0" xfId="0" applyFont="1" applyAlignment="1">
      <alignment horizontal="center" vertical="center" wrapText="1"/>
    </xf>
    <xf numFmtId="0" fontId="83" fillId="0" borderId="1" xfId="0" applyFont="1" applyBorder="1" applyAlignment="1">
      <alignment horizontal="right" vertical="center"/>
    </xf>
    <xf numFmtId="0" fontId="8" fillId="0" borderId="4" xfId="0" applyFont="1" applyBorder="1" applyAlignment="1">
      <alignment horizontal="center" vertical="center" wrapText="1"/>
    </xf>
    <xf numFmtId="0" fontId="84" fillId="0" borderId="9" xfId="0" applyFont="1" applyBorder="1" applyAlignment="1">
      <alignment horizontal="center" vertical="center" wrapText="1"/>
    </xf>
    <xf numFmtId="0" fontId="84" fillId="0" borderId="5" xfId="0" applyFont="1" applyBorder="1" applyAlignment="1">
      <alignment horizontal="center" vertical="center" wrapText="1"/>
    </xf>
    <xf numFmtId="0" fontId="84" fillId="0" borderId="8" xfId="0" applyFont="1" applyBorder="1" applyAlignment="1">
      <alignment horizontal="center" vertical="center" wrapText="1"/>
    </xf>
    <xf numFmtId="0" fontId="84" fillId="0" borderId="16" xfId="0" applyFont="1" applyBorder="1" applyAlignment="1">
      <alignment horizontal="center" vertical="center" wrapText="1"/>
    </xf>
    <xf numFmtId="0" fontId="84" fillId="0" borderId="11" xfId="0" applyFont="1" applyBorder="1" applyAlignment="1">
      <alignment horizontal="center" vertical="center" wrapText="1"/>
    </xf>
    <xf numFmtId="0" fontId="84" fillId="0" borderId="17"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0" xfId="0" applyFont="1" applyBorder="1" applyAlignment="1">
      <alignment horizontal="center" vertical="center" wrapText="1"/>
    </xf>
    <xf numFmtId="0" fontId="84" fillId="0" borderId="20" xfId="0" applyFont="1" applyBorder="1" applyAlignment="1">
      <alignment horizontal="center" vertical="center" wrapText="1"/>
    </xf>
    <xf numFmtId="0" fontId="84" fillId="0" borderId="18" xfId="0" applyFont="1" applyBorder="1" applyAlignment="1">
      <alignment horizontal="center" vertical="center" wrapText="1"/>
    </xf>
    <xf numFmtId="0" fontId="84" fillId="0" borderId="1" xfId="0" applyFont="1" applyBorder="1" applyAlignment="1">
      <alignment horizontal="center" vertical="center" wrapText="1"/>
    </xf>
    <xf numFmtId="0" fontId="84" fillId="0" borderId="19" xfId="0" applyFont="1" applyBorder="1" applyAlignment="1">
      <alignment horizontal="center" vertical="center" wrapText="1"/>
    </xf>
    <xf numFmtId="0" fontId="84" fillId="0" borderId="4" xfId="0" applyFont="1" applyBorder="1" applyAlignment="1">
      <alignment horizontal="center" vertical="center" wrapText="1"/>
    </xf>
    <xf numFmtId="1" fontId="33" fillId="0" borderId="0" xfId="84" applyNumberFormat="1" applyFont="1" applyFill="1" applyAlignment="1">
      <alignment horizontal="center" vertical="center" wrapText="1"/>
    </xf>
    <xf numFmtId="3" fontId="16" fillId="0" borderId="6" xfId="84" applyNumberFormat="1" applyFont="1" applyBorder="1" applyAlignment="1">
      <alignment horizontal="center" vertical="center" wrapText="1"/>
    </xf>
    <xf numFmtId="3" fontId="16" fillId="0" borderId="3" xfId="84" applyNumberFormat="1" applyFont="1" applyBorder="1" applyAlignment="1">
      <alignment horizontal="center" vertical="center" wrapText="1"/>
    </xf>
    <xf numFmtId="3" fontId="16" fillId="0" borderId="10" xfId="84" applyNumberFormat="1" applyFont="1" applyBorder="1" applyAlignment="1">
      <alignment horizontal="center" vertical="center" wrapText="1"/>
    </xf>
    <xf numFmtId="0" fontId="120" fillId="0" borderId="0" xfId="0" applyFont="1" applyAlignment="1">
      <alignment horizontal="left" vertical="center" wrapText="1" readingOrder="1"/>
    </xf>
    <xf numFmtId="0" fontId="119" fillId="0" borderId="0" xfId="0" applyFont="1" applyAlignment="1">
      <alignment horizontal="left" vertical="center" wrapText="1" readingOrder="1"/>
    </xf>
    <xf numFmtId="3" fontId="16" fillId="0" borderId="9" xfId="84" applyNumberFormat="1" applyFont="1" applyFill="1" applyBorder="1" applyAlignment="1">
      <alignment horizontal="center" vertical="center" wrapText="1"/>
    </xf>
    <xf numFmtId="3" fontId="16" fillId="0" borderId="5" xfId="84" applyNumberFormat="1" applyFont="1" applyFill="1" applyBorder="1" applyAlignment="1">
      <alignment horizontal="center" vertical="center" wrapText="1"/>
    </xf>
    <xf numFmtId="3" fontId="16" fillId="0" borderId="8" xfId="84" applyNumberFormat="1" applyFont="1" applyFill="1" applyBorder="1" applyAlignment="1">
      <alignment horizontal="center" vertical="center" wrapText="1"/>
    </xf>
    <xf numFmtId="3" fontId="16" fillId="0" borderId="11" xfId="84" applyNumberFormat="1" applyFont="1" applyFill="1" applyBorder="1" applyAlignment="1">
      <alignment horizontal="center" vertical="center" wrapText="1"/>
    </xf>
    <xf numFmtId="3" fontId="16" fillId="0" borderId="17" xfId="84" applyNumberFormat="1" applyFont="1" applyFill="1" applyBorder="1" applyAlignment="1">
      <alignment horizontal="center" vertical="center" wrapText="1"/>
    </xf>
    <xf numFmtId="0" fontId="33" fillId="0" borderId="0" xfId="84" quotePrefix="1" applyNumberFormat="1" applyFont="1" applyFill="1" applyBorder="1" applyAlignment="1">
      <alignment horizontal="left" vertical="center" wrapText="1"/>
    </xf>
    <xf numFmtId="49" fontId="33" fillId="0" borderId="0" xfId="84" applyNumberFormat="1" applyFont="1" applyFill="1" applyBorder="1" applyAlignment="1">
      <alignment horizontal="left" vertical="center"/>
    </xf>
    <xf numFmtId="1" fontId="33" fillId="0" borderId="0" xfId="84" quotePrefix="1" applyNumberFormat="1" applyFont="1" applyFill="1" applyAlignment="1">
      <alignment horizontal="left" vertical="center" wrapText="1"/>
    </xf>
    <xf numFmtId="0" fontId="33" fillId="0" borderId="11" xfId="84" applyNumberFormat="1" applyFont="1" applyFill="1" applyBorder="1" applyAlignment="1">
      <alignment horizontal="left" vertical="center"/>
    </xf>
    <xf numFmtId="3" fontId="72" fillId="0" borderId="4" xfId="84" applyNumberFormat="1" applyFont="1" applyBorder="1" applyAlignment="1">
      <alignment horizontal="center" vertical="center" wrapText="1"/>
    </xf>
    <xf numFmtId="3" fontId="72" fillId="0" borderId="4" xfId="84" applyNumberFormat="1" applyFont="1" applyFill="1" applyBorder="1" applyAlignment="1">
      <alignment horizontal="center" vertical="center" wrapText="1"/>
    </xf>
    <xf numFmtId="3" fontId="72" fillId="0" borderId="9" xfId="84" applyNumberFormat="1" applyFont="1" applyFill="1" applyBorder="1" applyAlignment="1">
      <alignment horizontal="center" vertical="center" wrapText="1"/>
    </xf>
    <xf numFmtId="3" fontId="72" fillId="0" borderId="5" xfId="84" applyNumberFormat="1" applyFont="1" applyFill="1" applyBorder="1" applyAlignment="1">
      <alignment horizontal="center" vertical="center" wrapText="1"/>
    </xf>
    <xf numFmtId="3" fontId="72" fillId="0" borderId="8" xfId="84" applyNumberFormat="1" applyFont="1" applyFill="1" applyBorder="1" applyAlignment="1">
      <alignment horizontal="center" vertical="center" wrapText="1"/>
    </xf>
    <xf numFmtId="1" fontId="72" fillId="0" borderId="4" xfId="84" applyNumberFormat="1" applyFont="1" applyFill="1" applyBorder="1" applyAlignment="1">
      <alignment horizontal="center" vertical="center"/>
    </xf>
    <xf numFmtId="0" fontId="72" fillId="0" borderId="4" xfId="0" applyFont="1" applyBorder="1" applyAlignment="1">
      <alignment horizontal="center" vertical="center" wrapText="1"/>
    </xf>
    <xf numFmtId="0" fontId="122" fillId="0" borderId="9" xfId="51" applyFont="1" applyBorder="1" applyAlignment="1">
      <alignment horizontal="center" vertical="center" wrapText="1" readingOrder="1"/>
    </xf>
    <xf numFmtId="0" fontId="122" fillId="0" borderId="5" xfId="51" applyFont="1" applyBorder="1" applyAlignment="1">
      <alignment horizontal="center" vertical="center" wrapText="1" readingOrder="1"/>
    </xf>
    <xf numFmtId="0" fontId="122" fillId="0" borderId="8" xfId="51" applyFont="1" applyBorder="1" applyAlignment="1">
      <alignment horizontal="center" vertical="center" wrapText="1" readingOrder="1"/>
    </xf>
    <xf numFmtId="0" fontId="141" fillId="0" borderId="0" xfId="51" applyFont="1" applyAlignment="1">
      <alignment horizontal="center" vertical="center" wrapText="1" readingOrder="1"/>
    </xf>
    <xf numFmtId="0" fontId="116" fillId="0" borderId="0" xfId="51" applyFont="1" applyAlignment="1">
      <alignment horizontal="center" vertical="center" wrapText="1" readingOrder="1"/>
    </xf>
    <xf numFmtId="0" fontId="142" fillId="0" borderId="0" xfId="51" applyFont="1" applyAlignment="1">
      <alignment horizontal="right" vertical="center" wrapText="1" readingOrder="1"/>
    </xf>
    <xf numFmtId="0" fontId="116" fillId="0" borderId="1" xfId="51" applyFont="1" applyBorder="1" applyAlignment="1">
      <alignment horizontal="right" vertical="center" wrapText="1" readingOrder="1"/>
    </xf>
    <xf numFmtId="0" fontId="122" fillId="0" borderId="4" xfId="51" applyFont="1" applyBorder="1" applyAlignment="1">
      <alignment horizontal="center" vertical="center" wrapText="1" readingOrder="1"/>
    </xf>
    <xf numFmtId="0" fontId="122" fillId="0" borderId="6" xfId="51" applyFont="1" applyBorder="1" applyAlignment="1">
      <alignment horizontal="center" vertical="center" wrapText="1" readingOrder="1"/>
    </xf>
    <xf numFmtId="0" fontId="122" fillId="0" borderId="3" xfId="51" applyFont="1" applyBorder="1" applyAlignment="1">
      <alignment horizontal="center" vertical="center" wrapText="1" readingOrder="1"/>
    </xf>
    <xf numFmtId="0" fontId="122" fillId="0" borderId="10" xfId="51" applyFont="1" applyBorder="1" applyAlignment="1">
      <alignment horizontal="center" vertical="center" wrapText="1" readingOrder="1"/>
    </xf>
    <xf numFmtId="0" fontId="9" fillId="0" borderId="16"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3" xfId="0" applyFont="1" applyBorder="1" applyAlignment="1">
      <alignment horizontal="center" vertical="center" wrapText="1"/>
    </xf>
    <xf numFmtId="0" fontId="7" fillId="0" borderId="0" xfId="0" applyFont="1" applyBorder="1" applyAlignment="1">
      <alignment horizontal="center" vertical="center" wrapText="1"/>
    </xf>
    <xf numFmtId="0" fontId="83" fillId="0" borderId="1" xfId="0" applyFont="1" applyBorder="1" applyAlignment="1">
      <alignment horizontal="right" vertical="center" wrapText="1"/>
    </xf>
    <xf numFmtId="0" fontId="143" fillId="0" borderId="0" xfId="0" applyFont="1" applyAlignment="1">
      <alignment horizontal="left" vertical="center" wrapText="1" readingOrder="1"/>
    </xf>
    <xf numFmtId="0" fontId="144" fillId="0" borderId="0" xfId="0" applyFont="1" applyAlignment="1">
      <alignment horizontal="center" vertical="center" wrapText="1" readingOrder="1"/>
    </xf>
    <xf numFmtId="0" fontId="144" fillId="0" borderId="0" xfId="0" applyFont="1" applyAlignment="1">
      <alignment horizontal="left" vertical="center" wrapText="1" readingOrder="1"/>
    </xf>
    <xf numFmtId="0" fontId="82" fillId="0" borderId="0" xfId="0" applyFont="1" applyBorder="1" applyAlignment="1">
      <alignment horizontal="right" vertical="center" wrapText="1"/>
    </xf>
    <xf numFmtId="3" fontId="72" fillId="0" borderId="9" xfId="84" applyNumberFormat="1" applyFont="1" applyBorder="1" applyAlignment="1">
      <alignment horizontal="center" vertical="center" wrapText="1"/>
    </xf>
    <xf numFmtId="3" fontId="72" fillId="0" borderId="5" xfId="84" applyNumberFormat="1" applyFont="1" applyBorder="1" applyAlignment="1">
      <alignment horizontal="center" vertical="center" wrapText="1"/>
    </xf>
    <xf numFmtId="3" fontId="72" fillId="0" borderId="8" xfId="84" applyNumberFormat="1" applyFont="1" applyBorder="1" applyAlignment="1">
      <alignment horizontal="center" vertical="center" wrapText="1"/>
    </xf>
    <xf numFmtId="1" fontId="90" fillId="0" borderId="0" xfId="84" applyNumberFormat="1" applyFont="1" applyFill="1" applyAlignment="1">
      <alignment horizontal="center" vertical="center" wrapText="1"/>
    </xf>
    <xf numFmtId="0" fontId="133" fillId="0" borderId="0" xfId="0" applyFont="1" applyAlignment="1">
      <alignment horizontal="center" vertical="center" wrapText="1" readingOrder="1"/>
    </xf>
    <xf numFmtId="1" fontId="91" fillId="0" borderId="0" xfId="84" applyNumberFormat="1" applyFont="1" applyFill="1" applyAlignment="1">
      <alignment horizontal="right" vertical="center"/>
    </xf>
    <xf numFmtId="1" fontId="93" fillId="0" borderId="1" xfId="84" applyNumberFormat="1" applyFont="1" applyFill="1" applyBorder="1" applyAlignment="1">
      <alignment horizontal="right" vertical="center"/>
    </xf>
    <xf numFmtId="49" fontId="33" fillId="0" borderId="0" xfId="84" quotePrefix="1" applyNumberFormat="1" applyFont="1" applyFill="1" applyBorder="1" applyAlignment="1">
      <alignment horizontal="left" vertical="center"/>
    </xf>
    <xf numFmtId="3" fontId="16" fillId="0" borderId="19" xfId="84" applyNumberFormat="1" applyFont="1" applyFill="1" applyBorder="1" applyAlignment="1">
      <alignment horizontal="center" vertical="center" wrapText="1"/>
    </xf>
    <xf numFmtId="3" fontId="72" fillId="0" borderId="16" xfId="84" applyNumberFormat="1" applyFont="1" applyFill="1" applyBorder="1" applyAlignment="1">
      <alignment horizontal="center" vertical="center" wrapText="1"/>
    </xf>
    <xf numFmtId="3" fontId="72" fillId="0" borderId="17" xfId="84" applyNumberFormat="1" applyFont="1" applyFill="1" applyBorder="1" applyAlignment="1">
      <alignment horizontal="center" vertical="center" wrapText="1"/>
    </xf>
    <xf numFmtId="3" fontId="72" fillId="0" borderId="14" xfId="84" applyNumberFormat="1" applyFont="1" applyFill="1" applyBorder="1" applyAlignment="1">
      <alignment horizontal="center" vertical="center" wrapText="1"/>
    </xf>
    <xf numFmtId="3" fontId="72" fillId="0" borderId="20" xfId="84" applyNumberFormat="1" applyFont="1" applyFill="1" applyBorder="1" applyAlignment="1">
      <alignment horizontal="center" vertical="center" wrapText="1"/>
    </xf>
    <xf numFmtId="3" fontId="72" fillId="0" borderId="18" xfId="84" applyNumberFormat="1" applyFont="1" applyFill="1" applyBorder="1" applyAlignment="1">
      <alignment horizontal="center" vertical="center" wrapText="1"/>
    </xf>
    <xf numFmtId="3" fontId="72" fillId="0" borderId="19" xfId="84" applyNumberFormat="1" applyFont="1" applyFill="1" applyBorder="1" applyAlignment="1">
      <alignment horizontal="center" vertical="center" wrapText="1"/>
    </xf>
    <xf numFmtId="3" fontId="72" fillId="0" borderId="11" xfId="84" applyNumberFormat="1" applyFont="1" applyFill="1" applyBorder="1" applyAlignment="1">
      <alignment horizontal="center" vertical="center" wrapText="1"/>
    </xf>
    <xf numFmtId="3" fontId="72" fillId="0" borderId="0" xfId="84" applyNumberFormat="1" applyFont="1" applyFill="1" applyBorder="1" applyAlignment="1">
      <alignment horizontal="center" vertical="center" wrapText="1"/>
    </xf>
    <xf numFmtId="3" fontId="72" fillId="0" borderId="1" xfId="84" applyNumberFormat="1" applyFont="1" applyFill="1" applyBorder="1" applyAlignment="1">
      <alignment horizontal="center" vertical="center" wrapText="1"/>
    </xf>
    <xf numFmtId="1" fontId="27" fillId="0" borderId="0" xfId="84" applyNumberFormat="1" applyFont="1" applyFill="1" applyAlignment="1">
      <alignment horizontal="center" vertical="center"/>
    </xf>
    <xf numFmtId="3" fontId="80" fillId="4" borderId="4" xfId="84" applyNumberFormat="1" applyFont="1" applyFill="1" applyBorder="1" applyAlignment="1">
      <alignment horizontal="center" vertical="center" wrapText="1"/>
    </xf>
    <xf numFmtId="1" fontId="27" fillId="4" borderId="0" xfId="84" applyNumberFormat="1" applyFont="1" applyFill="1" applyAlignment="1">
      <alignment horizontal="center" vertical="center" wrapText="1"/>
    </xf>
    <xf numFmtId="1" fontId="26" fillId="4" borderId="0" xfId="84" applyNumberFormat="1" applyFont="1" applyFill="1" applyAlignment="1">
      <alignment horizontal="center" vertical="center" wrapText="1"/>
    </xf>
    <xf numFmtId="1" fontId="26" fillId="4" borderId="1" xfId="84" applyNumberFormat="1" applyFont="1" applyFill="1" applyBorder="1" applyAlignment="1">
      <alignment horizontal="right" vertical="center"/>
    </xf>
    <xf numFmtId="3" fontId="94" fillId="4" borderId="4" xfId="84" applyNumberFormat="1" applyFont="1" applyFill="1" applyBorder="1" applyAlignment="1">
      <alignment horizontal="center" vertical="center" wrapText="1"/>
    </xf>
    <xf numFmtId="3" fontId="80" fillId="4" borderId="16" xfId="84" applyNumberFormat="1" applyFont="1" applyFill="1" applyBorder="1" applyAlignment="1">
      <alignment horizontal="center" vertical="center" wrapText="1"/>
    </xf>
    <xf numFmtId="3" fontId="80" fillId="4" borderId="11" xfId="84" applyNumberFormat="1" applyFont="1" applyFill="1" applyBorder="1" applyAlignment="1">
      <alignment horizontal="center" vertical="center" wrapText="1"/>
    </xf>
    <xf numFmtId="3" fontId="80" fillId="4" borderId="17" xfId="84" applyNumberFormat="1" applyFont="1" applyFill="1" applyBorder="1" applyAlignment="1">
      <alignment horizontal="center" vertical="center" wrapText="1"/>
    </xf>
    <xf numFmtId="3" fontId="80" fillId="4" borderId="18" xfId="84" applyNumberFormat="1" applyFont="1" applyFill="1" applyBorder="1" applyAlignment="1">
      <alignment horizontal="center" vertical="center" wrapText="1"/>
    </xf>
    <xf numFmtId="3" fontId="80" fillId="4" borderId="1" xfId="84" applyNumberFormat="1" applyFont="1" applyFill="1" applyBorder="1" applyAlignment="1">
      <alignment horizontal="center" vertical="center" wrapText="1"/>
    </xf>
    <xf numFmtId="3" fontId="80" fillId="4" borderId="19" xfId="84" applyNumberFormat="1" applyFont="1" applyFill="1" applyBorder="1" applyAlignment="1">
      <alignment horizontal="center" vertical="center" wrapText="1"/>
    </xf>
    <xf numFmtId="3" fontId="96" fillId="0" borderId="4" xfId="84" applyNumberFormat="1" applyFont="1" applyFill="1" applyBorder="1" applyAlignment="1">
      <alignment horizontal="center" vertical="center" wrapText="1"/>
    </xf>
    <xf numFmtId="3" fontId="96" fillId="0" borderId="6" xfId="84" applyNumberFormat="1" applyFont="1" applyFill="1" applyBorder="1" applyAlignment="1">
      <alignment horizontal="center" vertical="center" wrapText="1"/>
    </xf>
    <xf numFmtId="3" fontId="96" fillId="0" borderId="3" xfId="84" applyNumberFormat="1" applyFont="1" applyFill="1" applyBorder="1" applyAlignment="1">
      <alignment horizontal="center" vertical="center" wrapText="1"/>
    </xf>
    <xf numFmtId="3" fontId="96" fillId="0" borderId="10" xfId="84" applyNumberFormat="1" applyFont="1" applyFill="1" applyBorder="1" applyAlignment="1">
      <alignment horizontal="center" vertical="center" wrapText="1"/>
    </xf>
    <xf numFmtId="3" fontId="96" fillId="0" borderId="9" xfId="84" applyNumberFormat="1" applyFont="1" applyFill="1" applyBorder="1" applyAlignment="1">
      <alignment horizontal="center" vertical="center" wrapText="1"/>
    </xf>
    <xf numFmtId="3" fontId="96" fillId="0" borderId="5" xfId="84" applyNumberFormat="1" applyFont="1" applyFill="1" applyBorder="1" applyAlignment="1">
      <alignment horizontal="center" vertical="center" wrapText="1"/>
    </xf>
    <xf numFmtId="3" fontId="96" fillId="0" borderId="8" xfId="84" applyNumberFormat="1" applyFont="1" applyFill="1" applyBorder="1" applyAlignment="1">
      <alignment horizontal="center" vertical="center" wrapText="1"/>
    </xf>
    <xf numFmtId="3" fontId="96" fillId="0" borderId="16" xfId="84" applyNumberFormat="1" applyFont="1" applyFill="1" applyBorder="1" applyAlignment="1">
      <alignment horizontal="center" vertical="center" wrapText="1"/>
    </xf>
    <xf numFmtId="3" fontId="96" fillId="0" borderId="17" xfId="84" applyNumberFormat="1" applyFont="1" applyFill="1" applyBorder="1" applyAlignment="1">
      <alignment horizontal="center" vertical="center" wrapText="1"/>
    </xf>
    <xf numFmtId="3" fontId="96" fillId="0" borderId="18" xfId="84" applyNumberFormat="1" applyFont="1" applyFill="1" applyBorder="1" applyAlignment="1">
      <alignment horizontal="center" vertical="center" wrapText="1"/>
    </xf>
    <xf numFmtId="3" fontId="96" fillId="0" borderId="19" xfId="84" applyNumberFormat="1" applyFont="1" applyFill="1" applyBorder="1" applyAlignment="1">
      <alignment horizontal="center" vertical="center" wrapText="1"/>
    </xf>
    <xf numFmtId="0" fontId="94" fillId="0" borderId="0" xfId="0" applyFont="1" applyFill="1" applyAlignment="1">
      <alignment horizontal="right" vertical="center" readingOrder="1"/>
    </xf>
    <xf numFmtId="0" fontId="27" fillId="0" borderId="0" xfId="0" applyFont="1" applyFill="1" applyAlignment="1">
      <alignment horizontal="center" vertical="center" wrapText="1" readingOrder="1"/>
    </xf>
    <xf numFmtId="1" fontId="26" fillId="0" borderId="1" xfId="84" applyNumberFormat="1" applyFont="1" applyFill="1" applyBorder="1" applyAlignment="1">
      <alignment horizontal="center" vertical="center"/>
    </xf>
    <xf numFmtId="49" fontId="99" fillId="0" borderId="0" xfId="84" quotePrefix="1" applyNumberFormat="1" applyFont="1" applyFill="1" applyBorder="1" applyAlignment="1">
      <alignment horizontal="left" vertical="center"/>
    </xf>
    <xf numFmtId="49" fontId="99" fillId="0" borderId="0" xfId="84" applyNumberFormat="1" applyFont="1" applyFill="1" applyBorder="1" applyAlignment="1">
      <alignment horizontal="left" vertical="center"/>
    </xf>
    <xf numFmtId="1" fontId="99" fillId="0" borderId="0" xfId="84" quotePrefix="1" applyNumberFormat="1" applyFont="1" applyFill="1" applyBorder="1" applyAlignment="1">
      <alignment horizontal="left" vertical="center" wrapText="1"/>
    </xf>
    <xf numFmtId="0" fontId="99" fillId="0" borderId="0" xfId="84" applyFont="1" applyFill="1" applyBorder="1" applyAlignment="1">
      <alignment horizontal="left" vertical="center"/>
    </xf>
  </cellXfs>
  <cellStyles count="121">
    <cellStyle name="_x000d__x000a_JournalTemplate=C:\COMFO\CTALK\JOURSTD.TPL_x000d__x000a_LbStateAddress=3 3 0 251 1 89 2 311_x000d__x000a_LbStateJou" xfId="1" xr:uid="{00000000-0005-0000-0000-000000000000}"/>
    <cellStyle name="52" xfId="2" xr:uid="{00000000-0005-0000-0000-000001000000}"/>
    <cellStyle name="AeE­ [0]_INQUIRY ¿μ¾÷AßAø " xfId="3" xr:uid="{00000000-0005-0000-0000-000002000000}"/>
    <cellStyle name="AeE­_INQUIRY ¿µ¾÷AßAø " xfId="4" xr:uid="{00000000-0005-0000-0000-000003000000}"/>
    <cellStyle name="AÞ¸¶ [0]_INQUIRY ¿?¾÷AßAø " xfId="5" xr:uid="{00000000-0005-0000-0000-000004000000}"/>
    <cellStyle name="AÞ¸¶_INQUIRY ¿?¾÷AßAø " xfId="6" xr:uid="{00000000-0005-0000-0000-000005000000}"/>
    <cellStyle name="Bình thường" xfId="0" builtinId="0"/>
    <cellStyle name="C?AØ_¿?¾÷CoE² " xfId="7" xr:uid="{00000000-0005-0000-0000-000006000000}"/>
    <cellStyle name="C￥AØ_¿μ¾÷CoE² " xfId="8" xr:uid="{00000000-0005-0000-0000-000007000000}"/>
    <cellStyle name="Comma 10 10" xfId="11" xr:uid="{00000000-0005-0000-0000-00000A000000}"/>
    <cellStyle name="Comma 11" xfId="12" xr:uid="{00000000-0005-0000-0000-00000B000000}"/>
    <cellStyle name="Comma 2" xfId="13" xr:uid="{00000000-0005-0000-0000-00000C000000}"/>
    <cellStyle name="Comma 2 2 2 10" xfId="14" xr:uid="{00000000-0005-0000-0000-00000D000000}"/>
    <cellStyle name="Comma 3" xfId="15" xr:uid="{00000000-0005-0000-0000-00000E000000}"/>
    <cellStyle name="Comma 4" xfId="16" xr:uid="{00000000-0005-0000-0000-00000F000000}"/>
    <cellStyle name="Comma 4 2" xfId="17" xr:uid="{00000000-0005-0000-0000-000010000000}"/>
    <cellStyle name="Comma 43" xfId="18" xr:uid="{00000000-0005-0000-0000-000011000000}"/>
    <cellStyle name="Comma 44" xfId="19" xr:uid="{00000000-0005-0000-0000-000012000000}"/>
    <cellStyle name="Comma 45" xfId="20" xr:uid="{00000000-0005-0000-0000-000013000000}"/>
    <cellStyle name="Comma 5" xfId="21" xr:uid="{00000000-0005-0000-0000-000014000000}"/>
    <cellStyle name="Comma 6" xfId="22" xr:uid="{00000000-0005-0000-0000-000015000000}"/>
    <cellStyle name="Comma 7" xfId="23" xr:uid="{00000000-0005-0000-0000-000016000000}"/>
    <cellStyle name="Comma 8" xfId="24" xr:uid="{00000000-0005-0000-0000-000017000000}"/>
    <cellStyle name="Comma 8 2" xfId="25" xr:uid="{00000000-0005-0000-0000-000018000000}"/>
    <cellStyle name="Comma 9 2" xfId="26" xr:uid="{00000000-0005-0000-0000-000019000000}"/>
    <cellStyle name="Comma 9 2 4" xfId="27" xr:uid="{00000000-0005-0000-0000-00001A000000}"/>
    <cellStyle name="Comma 9 3" xfId="28" xr:uid="{00000000-0005-0000-0000-00001B000000}"/>
    <cellStyle name="comma zerodec" xfId="29" xr:uid="{00000000-0005-0000-0000-00001C000000}"/>
    <cellStyle name="Comma0" xfId="30" xr:uid="{00000000-0005-0000-0000-00001D000000}"/>
    <cellStyle name="Currency0" xfId="31" xr:uid="{00000000-0005-0000-0000-00001E000000}"/>
    <cellStyle name="Currency1" xfId="32" xr:uid="{00000000-0005-0000-0000-00001F000000}"/>
    <cellStyle name="Date" xfId="33" xr:uid="{00000000-0005-0000-0000-000020000000}"/>
    <cellStyle name="Dấu phẩy" xfId="9" builtinId="3"/>
    <cellStyle name="Dấu phẩy [0]" xfId="10" builtinId="6"/>
    <cellStyle name="Dollar (zero dec)" xfId="34" xr:uid="{00000000-0005-0000-0000-000021000000}"/>
    <cellStyle name="Fixed" xfId="35" xr:uid="{00000000-0005-0000-0000-000022000000}"/>
    <cellStyle name="Grey" xfId="36" xr:uid="{00000000-0005-0000-0000-000023000000}"/>
    <cellStyle name="Header1" xfId="37" xr:uid="{00000000-0005-0000-0000-000024000000}"/>
    <cellStyle name="Header2" xfId="38" xr:uid="{00000000-0005-0000-0000-000025000000}"/>
    <cellStyle name="HEADING1" xfId="39" xr:uid="{00000000-0005-0000-0000-000026000000}"/>
    <cellStyle name="HEADING2" xfId="40" xr:uid="{00000000-0005-0000-0000-000027000000}"/>
    <cellStyle name="Input [yellow]" xfId="41" xr:uid="{00000000-0005-0000-0000-000028000000}"/>
    <cellStyle name="Loai CBDT" xfId="42" xr:uid="{00000000-0005-0000-0000-000029000000}"/>
    <cellStyle name="Loai CT" xfId="43" xr:uid="{00000000-0005-0000-0000-00002A000000}"/>
    <cellStyle name="Loai GD" xfId="44" xr:uid="{00000000-0005-0000-0000-00002B000000}"/>
    <cellStyle name="Monétaire [0]_TARIFFS DB" xfId="45" xr:uid="{00000000-0005-0000-0000-00002C000000}"/>
    <cellStyle name="Monétaire_TARIFFS DB" xfId="46" xr:uid="{00000000-0005-0000-0000-00002D000000}"/>
    <cellStyle name="n" xfId="47" xr:uid="{00000000-0005-0000-0000-00002E000000}"/>
    <cellStyle name="New Times Roman" xfId="48" xr:uid="{00000000-0005-0000-0000-00002F000000}"/>
    <cellStyle name="no dec" xfId="49" xr:uid="{00000000-0005-0000-0000-000030000000}"/>
    <cellStyle name="Normal - Style1" xfId="50" xr:uid="{00000000-0005-0000-0000-000032000000}"/>
    <cellStyle name="Normal 10" xfId="51" xr:uid="{00000000-0005-0000-0000-000033000000}"/>
    <cellStyle name="Normal 10 2" xfId="52" xr:uid="{00000000-0005-0000-0000-000034000000}"/>
    <cellStyle name="Normal 11 2 2" xfId="53" xr:uid="{00000000-0005-0000-0000-000035000000}"/>
    <cellStyle name="Normal 19" xfId="54" xr:uid="{00000000-0005-0000-0000-000036000000}"/>
    <cellStyle name="Normal 19 3" xfId="55" xr:uid="{00000000-0005-0000-0000-000037000000}"/>
    <cellStyle name="Normal 2" xfId="56" xr:uid="{00000000-0005-0000-0000-000038000000}"/>
    <cellStyle name="Normal 2 10" xfId="57" xr:uid="{00000000-0005-0000-0000-000039000000}"/>
    <cellStyle name="Normal 2 2" xfId="58" xr:uid="{00000000-0005-0000-0000-00003A000000}"/>
    <cellStyle name="Normal 2 3" xfId="59" xr:uid="{00000000-0005-0000-0000-00003B000000}"/>
    <cellStyle name="Normal 2 3 2" xfId="60" xr:uid="{00000000-0005-0000-0000-00003C000000}"/>
    <cellStyle name="Normal 2 3_Bieu 2 TH nganh, linh vuc" xfId="61" xr:uid="{00000000-0005-0000-0000-00003D000000}"/>
    <cellStyle name="Normal 2_Bang bieu" xfId="62" xr:uid="{00000000-0005-0000-0000-00003E000000}"/>
    <cellStyle name="Normal 2_PHU LỤC HUONG DAN THUC HIEN 2015 (24-12)" xfId="63" xr:uid="{00000000-0005-0000-0000-00003F000000}"/>
    <cellStyle name="Normal 22" xfId="64" xr:uid="{00000000-0005-0000-0000-000040000000}"/>
    <cellStyle name="Normal 22 2" xfId="65" xr:uid="{00000000-0005-0000-0000-000041000000}"/>
    <cellStyle name="Normal 3" xfId="66" xr:uid="{00000000-0005-0000-0000-000042000000}"/>
    <cellStyle name="Normal 3 2 2 2" xfId="67" xr:uid="{00000000-0005-0000-0000-000043000000}"/>
    <cellStyle name="Normal 34" xfId="68" xr:uid="{00000000-0005-0000-0000-000044000000}"/>
    <cellStyle name="Normal 39" xfId="69" xr:uid="{00000000-0005-0000-0000-000045000000}"/>
    <cellStyle name="Normal 4" xfId="70" xr:uid="{00000000-0005-0000-0000-000046000000}"/>
    <cellStyle name="Normal 4 2" xfId="71" xr:uid="{00000000-0005-0000-0000-000047000000}"/>
    <cellStyle name="Normal 4_Bang bieu" xfId="72" xr:uid="{00000000-0005-0000-0000-000048000000}"/>
    <cellStyle name="Normal 41" xfId="73" xr:uid="{00000000-0005-0000-0000-000049000000}"/>
    <cellStyle name="Normal 42" xfId="74" xr:uid="{00000000-0005-0000-0000-00004A000000}"/>
    <cellStyle name="Normal 5" xfId="75" xr:uid="{00000000-0005-0000-0000-00004B000000}"/>
    <cellStyle name="Normal 6" xfId="76" xr:uid="{00000000-0005-0000-0000-00004C000000}"/>
    <cellStyle name="Normal 7" xfId="77" xr:uid="{00000000-0005-0000-0000-00004D000000}"/>
    <cellStyle name="Normal 8" xfId="78" xr:uid="{00000000-0005-0000-0000-00004E000000}"/>
    <cellStyle name="Normal 8 2" xfId="79" xr:uid="{00000000-0005-0000-0000-00004F000000}"/>
    <cellStyle name="Normal 8_Bieu 2 TH nganh, linh vuc" xfId="80" xr:uid="{00000000-0005-0000-0000-000050000000}"/>
    <cellStyle name="Normal 9" xfId="81" xr:uid="{00000000-0005-0000-0000-000051000000}"/>
    <cellStyle name="Normal 9 2" xfId="82" xr:uid="{00000000-0005-0000-0000-000052000000}"/>
    <cellStyle name="Normal 9_Bieu 2 TH nganh, linh vuc" xfId="83" xr:uid="{00000000-0005-0000-0000-000053000000}"/>
    <cellStyle name="Normal_Bieu mau (CV )" xfId="84" xr:uid="{00000000-0005-0000-0000-000054000000}"/>
    <cellStyle name="Normal_Bieu mau (CV ) 2" xfId="85" xr:uid="{00000000-0005-0000-0000-000055000000}"/>
    <cellStyle name="Normal_Book2_Biểu cân đối nguồn vốn 79 (thang 10 nam 2014)" xfId="86" xr:uid="{00000000-0005-0000-0000-000056000000}"/>
    <cellStyle name="Normal_ĐẦU TƯ CÔNG GĐ 2021-2025 ( sua 31 5) ATu" xfId="87" xr:uid="{00000000-0005-0000-0000-000057000000}"/>
    <cellStyle name="Normal_MB01" xfId="88" xr:uid="{00000000-0005-0000-0000-000058000000}"/>
    <cellStyle name="Normal_Sheet1" xfId="89" xr:uid="{00000000-0005-0000-0000-000059000000}"/>
    <cellStyle name="Normal_Sheet2" xfId="90" xr:uid="{00000000-0005-0000-0000-00005A000000}"/>
    <cellStyle name="Percent [2]" xfId="91" xr:uid="{00000000-0005-0000-0000-00005B000000}"/>
    <cellStyle name="Percent 2" xfId="92" xr:uid="{00000000-0005-0000-0000-00005C000000}"/>
    <cellStyle name="Style 1 2 2 2" xfId="93" xr:uid="{00000000-0005-0000-0000-00005D000000}"/>
    <cellStyle name="T" xfId="94" xr:uid="{00000000-0005-0000-0000-00005E000000}"/>
    <cellStyle name="th" xfId="97" xr:uid="{00000000-0005-0000-0000-000061000000}"/>
    <cellStyle name="Tong so" xfId="95" xr:uid="{00000000-0005-0000-0000-00005F000000}"/>
    <cellStyle name="tong so 1" xfId="96" xr:uid="{00000000-0005-0000-0000-000060000000}"/>
    <cellStyle name="viet" xfId="98" xr:uid="{00000000-0005-0000-0000-000062000000}"/>
    <cellStyle name="viet2" xfId="99" xr:uid="{00000000-0005-0000-0000-000063000000}"/>
    <cellStyle name="xuan" xfId="100" xr:uid="{00000000-0005-0000-0000-000064000000}"/>
    <cellStyle name=" [0.00]_ Att. 1- Cover" xfId="101" xr:uid="{00000000-0005-0000-0000-000065000000}"/>
    <cellStyle name="_ Att. 1- Cover" xfId="102" xr:uid="{00000000-0005-0000-0000-000066000000}"/>
    <cellStyle name="?_ Att. 1- Cover" xfId="103" xr:uid="{00000000-0005-0000-0000-000067000000}"/>
    <cellStyle name="똿뗦먛귟 [0.00]_PRODUCT DETAIL Q1" xfId="104" xr:uid="{00000000-0005-0000-0000-000068000000}"/>
    <cellStyle name="똿뗦먛귟_PRODUCT DETAIL Q1" xfId="105" xr:uid="{00000000-0005-0000-0000-000069000000}"/>
    <cellStyle name="믅됞 [0.00]_PRODUCT DETAIL Q1" xfId="106" xr:uid="{00000000-0005-0000-0000-00006A000000}"/>
    <cellStyle name="믅됞_PRODUCT DETAIL Q1" xfId="107" xr:uid="{00000000-0005-0000-0000-00006B000000}"/>
    <cellStyle name="백분율_95" xfId="108" xr:uid="{00000000-0005-0000-0000-00006C000000}"/>
    <cellStyle name="뷭?_BOOKSHIP" xfId="109" xr:uid="{00000000-0005-0000-0000-00006D000000}"/>
    <cellStyle name="콤마 [0]_1202" xfId="110" xr:uid="{00000000-0005-0000-0000-00006E000000}"/>
    <cellStyle name="콤마_1202" xfId="111" xr:uid="{00000000-0005-0000-0000-00006F000000}"/>
    <cellStyle name="통화 [0]_1202" xfId="112" xr:uid="{00000000-0005-0000-0000-000070000000}"/>
    <cellStyle name="통화_1202" xfId="113" xr:uid="{00000000-0005-0000-0000-000071000000}"/>
    <cellStyle name="표준_(정보부문)월별인원계획" xfId="114" xr:uid="{00000000-0005-0000-0000-000072000000}"/>
    <cellStyle name="一般_00Q3902REV.1" xfId="115" xr:uid="{00000000-0005-0000-0000-000073000000}"/>
    <cellStyle name="千分位[0]_00Q3902REV.1" xfId="116" xr:uid="{00000000-0005-0000-0000-000074000000}"/>
    <cellStyle name="千分位_00Q3902REV.1" xfId="117" xr:uid="{00000000-0005-0000-0000-000075000000}"/>
    <cellStyle name="貨幣 [0]_00Q3902REV.1" xfId="118" xr:uid="{00000000-0005-0000-0000-000076000000}"/>
    <cellStyle name="貨幣[0]_BRE" xfId="119" xr:uid="{00000000-0005-0000-0000-000077000000}"/>
    <cellStyle name="貨幣_00Q3902REV.1" xfId="120" xr:uid="{00000000-0005-0000-0000-000078000000}"/>
  </cellStyles>
  <dxfs count="2">
    <dxf>
      <font>
        <strike val="0"/>
        <color theme="0" tint="-0.24994659260841701"/>
      </font>
      <fill>
        <patternFill patternType="none">
          <bgColor indexed="65"/>
        </patternFill>
      </fill>
    </dxf>
    <dxf>
      <font>
        <color rgb="FFF26AF5"/>
      </font>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TDT"/>
      <sheetName val="xl"/>
      <sheetName val="NN"/>
      <sheetName val="Tralaivay"/>
      <sheetName val="TBTN"/>
      <sheetName val="CPTV"/>
      <sheetName val="PCCHAY"/>
      <sheetName val="dtks"/>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DGXDCB"/>
      <sheetName val="DEM"/>
      <sheetName val="KHOILUONG"/>
      <sheetName val="DONGIA"/>
      <sheetName val="CPKSTK"/>
      <sheetName val="THIETBI"/>
      <sheetName val="VC1"/>
      <sheetName val="VC2"/>
      <sheetName val="VC3"/>
      <sheetName val="VC4"/>
      <sheetName val="VC5"/>
      <sheetName val="BaoCao"/>
      <sheetName val="TT"/>
      <sheetName val="CO SO DU LIEU PTVL"/>
      <sheetName val="Cau 2(3)"/>
      <sheetName val="00000005"/>
      <sheetName val="00000006"/>
      <sheetName val="HTSD6LD"/>
      <sheetName val="HTSDDNN"/>
      <sheetName val="HTSDKT"/>
      <sheetName val="BD"/>
      <sheetName val="HTNT"/>
      <sheetName val="CHART"/>
      <sheetName val="HTDT"/>
      <sheetName val="HTSDD"/>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Chung tu"/>
      <sheetName val="So cai"/>
      <sheetName val="Can doi"/>
      <sheetName val="Phat sinh"/>
      <sheetName val="T12"/>
      <sheetName val="T11"/>
      <sheetName val="pt0-1"/>
      <sheetName val="kp0-1"/>
      <sheetName val="0-1"/>
      <sheetName val="pt2-3"/>
      <sheetName val="thkp2-3"/>
      <sheetName val="2-3"/>
      <sheetName val="cl1-2"/>
      <sheetName val="thkp1-2"/>
      <sheetName val="clvl1-2"/>
      <sheetName val="1-2"/>
      <sheetName val="\MGT-DRT\MGT-IMPR\MGT-SC@\BA039"/>
      <sheetName val="Cong hoþ"/>
      <sheetName val="T_x0003__x0000_ong dip nhan danh hieu AHL§"/>
      <sheetName val="CT 03"/>
      <sheetName val="TH 03"/>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luong thang 10"/>
      <sheetName val="tong hop thang 10"/>
      <sheetName val="loung11"/>
      <sheetName val="TH 11"/>
      <sheetName val="T122"/>
      <sheetName val="T121"/>
      <sheetName val="px khai thac 2"/>
      <sheetName val="dao lo so 2"/>
      <sheetName val="luong vp thang 10"/>
      <sheetName val="26+960-27+050.9"/>
      <sheetName val="\N\MGT-DRT\MGT-IMPR\MGT-SC@\BA0"/>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sheetData sheetId="491"/>
      <sheetData sheetId="492"/>
      <sheetData sheetId="493"/>
      <sheetData sheetId="494"/>
      <sheetData sheetId="495"/>
      <sheetData sheetId="496"/>
      <sheetData sheetId="497"/>
      <sheetData sheetId="498" refreshError="1"/>
      <sheetData sheetId="499" refreshError="1"/>
      <sheetData sheetId="500" refreshError="1"/>
      <sheetData sheetId="501" refreshError="1"/>
      <sheetData sheetId="502"/>
      <sheetData sheetId="503" refreshError="1"/>
      <sheetData sheetId="504" refreshError="1"/>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refreshError="1"/>
      <sheetData sheetId="568" refreshError="1"/>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sheetData sheetId="584" refreshError="1"/>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refreshError="1"/>
      <sheetData sheetId="660"/>
      <sheetData sheetId="661"/>
      <sheetData sheetId="662"/>
      <sheetData sheetId="663"/>
      <sheetData sheetId="664"/>
      <sheetData sheetId="665"/>
      <sheetData sheetId="666"/>
      <sheetData sheetId="667"/>
      <sheetData sheetId="668"/>
      <sheetData sheetId="669" refreshError="1"/>
      <sheetData sheetId="670" refreshError="1"/>
      <sheetData sheetId="671"/>
      <sheetData sheetId="672"/>
      <sheetData sheetId="673"/>
      <sheetData sheetId="674"/>
      <sheetData sheetId="675" refreshError="1"/>
      <sheetData sheetId="676"/>
      <sheetData sheetId="677"/>
      <sheetData sheetId="678"/>
      <sheetData sheetId="679"/>
      <sheetData sheetId="680"/>
      <sheetData sheetId="681" refreshError="1"/>
      <sheetData sheetId="682" refreshError="1"/>
      <sheetData sheetId="683"/>
      <sheetData sheetId="684"/>
      <sheetData sheetId="685"/>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sheetData sheetId="697"/>
      <sheetData sheetId="698" refreshError="1"/>
      <sheetData sheetId="699" refreshError="1"/>
      <sheetData sheetId="700" refreshError="1"/>
      <sheetData sheetId="701" refreshError="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sheetData sheetId="785"/>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sheetData sheetId="799"/>
      <sheetData sheetId="800"/>
      <sheetData sheetId="801"/>
      <sheetData sheetId="802"/>
      <sheetData sheetId="803"/>
      <sheetData sheetId="804"/>
      <sheetData sheetId="805"/>
      <sheetData sheetId="806"/>
      <sheetData sheetId="807"/>
      <sheetData sheetId="808"/>
      <sheetData sheetId="809" refreshError="1"/>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refreshError="1"/>
      <sheetData sheetId="832" refreshError="1"/>
      <sheetData sheetId="833" refreshError="1"/>
      <sheetData sheetId="834" refreshError="1"/>
      <sheetData sheetId="835" refreshError="1"/>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sheetData sheetId="869"/>
      <sheetData sheetId="870"/>
      <sheetData sheetId="871"/>
      <sheetData sheetId="872"/>
      <sheetData sheetId="873"/>
      <sheetData sheetId="874"/>
      <sheetData sheetId="875"/>
      <sheetData sheetId="876"/>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sheetData sheetId="900"/>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sheetData sheetId="910"/>
      <sheetData sheetId="911"/>
      <sheetData sheetId="912"/>
      <sheetData sheetId="913" refreshError="1"/>
      <sheetData sheetId="914"/>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sheetData sheetId="972"/>
      <sheetData sheetId="973"/>
      <sheetData sheetId="974"/>
      <sheetData sheetId="975"/>
      <sheetData sheetId="976"/>
      <sheetData sheetId="977"/>
      <sheetData sheetId="978"/>
      <sheetData sheetId="979"/>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sheetData sheetId="1274"/>
      <sheetData sheetId="1275"/>
      <sheetData sheetId="1276" refreshError="1"/>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refreshError="1"/>
      <sheetData sheetId="1297" refreshError="1"/>
      <sheetData sheetId="1298" refreshError="1"/>
      <sheetData sheetId="1299" refreshError="1"/>
      <sheetData sheetId="1300" refreshError="1"/>
      <sheetData sheetId="1301"/>
      <sheetData sheetId="1302"/>
      <sheetData sheetId="1303"/>
      <sheetData sheetId="1304"/>
      <sheetData sheetId="1305"/>
      <sheetData sheetId="1306"/>
      <sheetData sheetId="1307"/>
      <sheetData sheetId="1308" refreshError="1"/>
      <sheetData sheetId="1309"/>
      <sheetData sheetId="1310" refreshError="1"/>
      <sheetData sheetId="131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sheetData sheetId="1324"/>
      <sheetData sheetId="1325" refreshError="1"/>
      <sheetData sheetId="1326"/>
      <sheetData sheetId="1327"/>
      <sheetData sheetId="1328"/>
      <sheetData sheetId="1329" refreshError="1"/>
      <sheetData sheetId="1330"/>
      <sheetData sheetId="133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sheetData sheetId="1344"/>
      <sheetData sheetId="1345" refreshError="1"/>
      <sheetData sheetId="1346" refreshError="1"/>
      <sheetData sheetId="1347" refreshError="1"/>
      <sheetData sheetId="1348" refreshError="1"/>
      <sheetData sheetId="1349"/>
      <sheetData sheetId="1350"/>
      <sheetData sheetId="1351"/>
      <sheetData sheetId="1352"/>
      <sheetData sheetId="1353"/>
      <sheetData sheetId="1354"/>
      <sheetData sheetId="1355"/>
      <sheetData sheetId="1356"/>
      <sheetData sheetId="1357"/>
      <sheetData sheetId="1358"/>
      <sheetData sheetId="1359" refreshError="1"/>
      <sheetData sheetId="1360" refreshError="1"/>
      <sheetData sheetId="1361" refreshError="1"/>
      <sheetData sheetId="1362" refreshError="1"/>
      <sheetData sheetId="1363" refreshError="1"/>
      <sheetData sheetId="1364" refreshError="1"/>
      <sheetData sheetId="1365" refreshError="1"/>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Set>
  </externalBook>
</externalLink>
</file>

<file path=xl/theme/theme1.xml><?xml version="1.0" encoding="utf-8"?>
<a:theme xmlns:a="http://schemas.openxmlformats.org/drawingml/2006/main" name="Chủ đề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
  <sheetViews>
    <sheetView workbookViewId="0">
      <selection activeCell="F14" sqref="F14"/>
    </sheetView>
  </sheetViews>
  <sheetFormatPr defaultColWidth="9.140625" defaultRowHeight="18.75"/>
  <cols>
    <col min="1" max="16384" width="9.140625" style="154"/>
  </cols>
  <sheetData>
    <row r="1" spans="1:14" ht="7.5" customHeight="1"/>
    <row r="2" spans="1:14">
      <c r="A2" s="898" t="s">
        <v>342</v>
      </c>
      <c r="B2" s="898"/>
      <c r="C2" s="898"/>
      <c r="D2" s="898"/>
      <c r="E2" s="898"/>
      <c r="F2" s="898"/>
      <c r="G2" s="898"/>
      <c r="H2" s="898"/>
      <c r="I2" s="898"/>
      <c r="J2" s="898"/>
      <c r="K2" s="898"/>
      <c r="L2" s="898"/>
      <c r="M2" s="898"/>
      <c r="N2" s="898"/>
    </row>
    <row r="3" spans="1:14">
      <c r="A3" s="899" t="s">
        <v>447</v>
      </c>
      <c r="B3" s="899"/>
      <c r="C3" s="899"/>
      <c r="D3" s="899"/>
      <c r="E3" s="899"/>
      <c r="F3" s="899"/>
      <c r="G3" s="899"/>
      <c r="H3" s="899"/>
      <c r="I3" s="899"/>
      <c r="J3" s="899"/>
      <c r="K3" s="899"/>
      <c r="L3" s="899"/>
      <c r="M3" s="899"/>
      <c r="N3" s="899"/>
    </row>
    <row r="4" spans="1:14" ht="11.25" customHeight="1"/>
  </sheetData>
  <mergeCells count="2">
    <mergeCell ref="A2:N2"/>
    <mergeCell ref="A3:N3"/>
  </mergeCells>
  <printOptions horizontalCentered="1" verticalCentered="1"/>
  <pageMargins left="0.70866141732283472" right="0.70866141732283472" top="0.53" bottom="1.37"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BB405"/>
  <sheetViews>
    <sheetView zoomScale="90" zoomScaleNormal="90" workbookViewId="0">
      <selection sqref="A1:AC1"/>
    </sheetView>
  </sheetViews>
  <sheetFormatPr defaultColWidth="9.140625" defaultRowHeight="18.75"/>
  <cols>
    <col min="1" max="1" width="5.140625" style="81" customWidth="1"/>
    <col min="2" max="2" width="27.7109375" style="82" customWidth="1"/>
    <col min="3" max="4" width="10.140625" style="83" customWidth="1"/>
    <col min="5" max="5" width="10.7109375" style="84" customWidth="1"/>
    <col min="6" max="6" width="10.42578125" style="84" customWidth="1"/>
    <col min="7" max="10" width="8.42578125" style="84" customWidth="1"/>
    <col min="11" max="11" width="10.7109375" style="84" customWidth="1"/>
    <col min="12" max="12" width="10.42578125" style="84" customWidth="1"/>
    <col min="13" max="13" width="13" style="84" hidden="1" customWidth="1"/>
    <col min="14" max="14" width="11.42578125" style="84" customWidth="1"/>
    <col min="15" max="18" width="8.42578125" style="84" customWidth="1"/>
    <col min="19" max="19" width="10.7109375" style="84" customWidth="1"/>
    <col min="20" max="20" width="10.42578125" style="84" customWidth="1"/>
    <col min="21" max="21" width="11" style="84" customWidth="1"/>
    <col min="22" max="25" width="8.42578125" style="84" customWidth="1"/>
    <col min="26" max="26" width="10.7109375" style="84" customWidth="1"/>
    <col min="27" max="27" width="13" style="84" customWidth="1"/>
    <col min="28" max="28" width="9.7109375" style="84" customWidth="1"/>
    <col min="29" max="32" width="8.42578125" style="84" customWidth="1"/>
    <col min="33" max="33" width="10.7109375" style="84" customWidth="1"/>
    <col min="34" max="34" width="13" style="84" customWidth="1"/>
    <col min="35" max="35" width="9.7109375" style="84" customWidth="1"/>
    <col min="36" max="39" width="8.42578125" style="84" customWidth="1"/>
    <col min="40" max="40" width="10.7109375" style="84" customWidth="1"/>
    <col min="41" max="41" width="13" style="84" customWidth="1"/>
    <col min="42" max="42" width="10.42578125" style="84" customWidth="1"/>
    <col min="43" max="16384" width="9.140625" style="61"/>
  </cols>
  <sheetData>
    <row r="1" spans="1:47" s="89" customFormat="1" ht="27" customHeight="1">
      <c r="A1" s="916" t="s">
        <v>115</v>
      </c>
      <c r="B1" s="916"/>
      <c r="C1" s="916"/>
      <c r="D1" s="916"/>
      <c r="E1" s="916"/>
      <c r="F1" s="916"/>
      <c r="G1" s="916"/>
      <c r="H1" s="916"/>
      <c r="I1" s="916"/>
      <c r="J1" s="916"/>
      <c r="K1" s="916"/>
      <c r="L1" s="916"/>
      <c r="M1" s="916"/>
      <c r="N1" s="916"/>
      <c r="O1" s="916"/>
      <c r="P1" s="85"/>
      <c r="Q1" s="86"/>
      <c r="R1" s="86"/>
      <c r="S1" s="86"/>
      <c r="T1" s="86"/>
      <c r="U1" s="86"/>
      <c r="V1" s="87"/>
      <c r="W1" s="87"/>
      <c r="X1" s="87"/>
      <c r="Y1" s="87"/>
      <c r="Z1" s="87"/>
      <c r="AA1" s="87"/>
      <c r="AB1" s="87"/>
      <c r="AC1" s="87"/>
      <c r="AD1" s="87"/>
      <c r="AE1" s="87"/>
      <c r="AF1" s="87"/>
      <c r="AG1" s="87"/>
      <c r="AH1" s="87"/>
      <c r="AI1" s="145" t="s">
        <v>0</v>
      </c>
      <c r="AJ1" s="144"/>
      <c r="AK1" s="144"/>
      <c r="AL1" s="144"/>
      <c r="AM1" s="144"/>
      <c r="AN1" s="144"/>
      <c r="AO1" s="144"/>
      <c r="AP1" s="144"/>
      <c r="AQ1" s="88"/>
      <c r="AR1" s="88"/>
      <c r="AS1" s="88"/>
      <c r="AT1" s="88"/>
      <c r="AU1" s="88"/>
    </row>
    <row r="2" spans="1:47" s="89" customFormat="1" ht="27" customHeight="1">
      <c r="A2" s="1002" t="s">
        <v>1</v>
      </c>
      <c r="B2" s="1002"/>
      <c r="C2" s="1002"/>
      <c r="D2" s="1002"/>
      <c r="E2" s="1002"/>
      <c r="F2" s="1002"/>
      <c r="G2" s="1002"/>
      <c r="H2" s="1002"/>
      <c r="I2" s="1002"/>
      <c r="J2" s="1002"/>
      <c r="K2" s="1002"/>
      <c r="L2" s="1002"/>
      <c r="M2" s="1002"/>
      <c r="N2" s="1002"/>
      <c r="O2" s="1002"/>
      <c r="P2" s="85"/>
      <c r="Q2" s="87"/>
      <c r="R2" s="87"/>
      <c r="S2" s="87"/>
      <c r="T2" s="87"/>
      <c r="U2" s="87"/>
      <c r="V2" s="87"/>
      <c r="W2" s="87"/>
      <c r="X2" s="87"/>
      <c r="Y2" s="87"/>
      <c r="Z2" s="87"/>
      <c r="AA2" s="87"/>
      <c r="AB2" s="87"/>
      <c r="AC2" s="87"/>
      <c r="AD2" s="87"/>
      <c r="AE2" s="87"/>
      <c r="AF2" s="87"/>
      <c r="AG2" s="87"/>
      <c r="AH2" s="87"/>
      <c r="AI2" s="146" t="s">
        <v>2</v>
      </c>
      <c r="AJ2" s="143"/>
      <c r="AK2" s="143"/>
      <c r="AL2" s="143"/>
      <c r="AM2" s="143"/>
      <c r="AN2" s="143"/>
      <c r="AO2" s="143"/>
      <c r="AP2" s="143"/>
      <c r="AQ2" s="88"/>
      <c r="AR2" s="88"/>
      <c r="AS2" s="88"/>
      <c r="AT2" s="88"/>
      <c r="AU2" s="88"/>
    </row>
    <row r="3" spans="1:47" s="89" customFormat="1" ht="27" customHeight="1">
      <c r="A3" s="1005" t="s">
        <v>3</v>
      </c>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88"/>
      <c r="AR3" s="88"/>
      <c r="AS3" s="88"/>
      <c r="AT3" s="88"/>
      <c r="AU3" s="88"/>
    </row>
    <row r="4" spans="1:47" s="89" customFormat="1" ht="38.65" customHeight="1">
      <c r="A4" s="916" t="s">
        <v>116</v>
      </c>
      <c r="B4" s="916"/>
      <c r="C4" s="916"/>
      <c r="D4" s="916"/>
      <c r="E4" s="916"/>
      <c r="F4" s="916"/>
      <c r="G4" s="916"/>
      <c r="H4" s="916"/>
      <c r="I4" s="916"/>
      <c r="J4" s="916"/>
      <c r="K4" s="916"/>
      <c r="L4" s="916"/>
      <c r="M4" s="916"/>
      <c r="N4" s="916"/>
      <c r="O4" s="916"/>
      <c r="P4" s="916"/>
      <c r="Q4" s="916"/>
      <c r="R4" s="916"/>
      <c r="S4" s="916"/>
      <c r="T4" s="916"/>
      <c r="U4" s="916"/>
      <c r="V4" s="916"/>
      <c r="W4" s="916"/>
      <c r="X4" s="916"/>
      <c r="Y4" s="916"/>
      <c r="Z4" s="916"/>
      <c r="AA4" s="916"/>
      <c r="AB4" s="916"/>
      <c r="AC4" s="916"/>
      <c r="AD4" s="916"/>
      <c r="AE4" s="916"/>
      <c r="AF4" s="916"/>
      <c r="AG4" s="916"/>
      <c r="AH4" s="916"/>
      <c r="AI4" s="916"/>
      <c r="AJ4" s="916"/>
      <c r="AK4" s="916"/>
      <c r="AL4" s="916"/>
      <c r="AM4" s="916"/>
      <c r="AN4" s="916"/>
      <c r="AO4" s="916"/>
      <c r="AP4" s="916"/>
    </row>
    <row r="5" spans="1:47" s="90" customFormat="1" ht="30" customHeight="1">
      <c r="A5" s="1006" t="s">
        <v>4</v>
      </c>
      <c r="B5" s="1006"/>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89"/>
    </row>
    <row r="6" spans="1:47" s="92" customFormat="1" ht="30" customHeight="1">
      <c r="A6" s="988" t="s">
        <v>117</v>
      </c>
      <c r="B6" s="988" t="s">
        <v>86</v>
      </c>
      <c r="C6" s="988" t="s">
        <v>89</v>
      </c>
      <c r="D6" s="988" t="s">
        <v>118</v>
      </c>
      <c r="E6" s="989" t="s">
        <v>119</v>
      </c>
      <c r="F6" s="1007" t="s">
        <v>7</v>
      </c>
      <c r="G6" s="1007"/>
      <c r="H6" s="1007"/>
      <c r="I6" s="1007"/>
      <c r="J6" s="1007"/>
      <c r="K6" s="1007"/>
      <c r="L6" s="1007"/>
      <c r="M6" s="1007"/>
      <c r="N6" s="1007"/>
      <c r="O6" s="1007"/>
      <c r="P6" s="1007"/>
      <c r="Q6" s="1007"/>
      <c r="R6" s="1007"/>
      <c r="S6" s="1007"/>
      <c r="T6" s="1007"/>
      <c r="U6" s="1007"/>
      <c r="V6" s="1007"/>
      <c r="W6" s="1007"/>
      <c r="X6" s="1007"/>
      <c r="Y6" s="1007"/>
      <c r="Z6" s="1007"/>
      <c r="AA6" s="1007"/>
      <c r="AB6" s="989" t="s">
        <v>8</v>
      </c>
      <c r="AC6" s="989"/>
      <c r="AD6" s="989"/>
      <c r="AE6" s="989"/>
      <c r="AF6" s="989"/>
      <c r="AG6" s="989"/>
      <c r="AH6" s="989"/>
      <c r="AI6" s="989"/>
      <c r="AJ6" s="989"/>
      <c r="AK6" s="989"/>
      <c r="AL6" s="989"/>
      <c r="AM6" s="989"/>
      <c r="AN6" s="989"/>
      <c r="AO6" s="989"/>
      <c r="AP6" s="995" t="s">
        <v>9</v>
      </c>
      <c r="AQ6" s="91"/>
    </row>
    <row r="7" spans="1:47" s="93" customFormat="1" ht="39" customHeight="1">
      <c r="A7" s="988"/>
      <c r="B7" s="988"/>
      <c r="C7" s="988"/>
      <c r="D7" s="988"/>
      <c r="E7" s="989"/>
      <c r="F7" s="989" t="s">
        <v>120</v>
      </c>
      <c r="G7" s="989"/>
      <c r="H7" s="989"/>
      <c r="I7" s="989"/>
      <c r="J7" s="989"/>
      <c r="K7" s="989"/>
      <c r="L7" s="989"/>
      <c r="M7" s="989" t="s">
        <v>121</v>
      </c>
      <c r="N7" s="1003" t="s">
        <v>122</v>
      </c>
      <c r="O7" s="1003"/>
      <c r="P7" s="1003"/>
      <c r="Q7" s="1003"/>
      <c r="R7" s="1003"/>
      <c r="S7" s="1003"/>
      <c r="T7" s="1003"/>
      <c r="U7" s="989" t="s">
        <v>34</v>
      </c>
      <c r="V7" s="989"/>
      <c r="W7" s="989"/>
      <c r="X7" s="989"/>
      <c r="Y7" s="989"/>
      <c r="Z7" s="989"/>
      <c r="AA7" s="989"/>
      <c r="AB7" s="989" t="s">
        <v>35</v>
      </c>
      <c r="AC7" s="989"/>
      <c r="AD7" s="989"/>
      <c r="AE7" s="989"/>
      <c r="AF7" s="989"/>
      <c r="AG7" s="989"/>
      <c r="AH7" s="989"/>
      <c r="AI7" s="989" t="s">
        <v>123</v>
      </c>
      <c r="AJ7" s="989"/>
      <c r="AK7" s="989"/>
      <c r="AL7" s="989"/>
      <c r="AM7" s="989"/>
      <c r="AN7" s="989"/>
      <c r="AO7" s="989"/>
      <c r="AP7" s="996"/>
      <c r="AQ7" s="1004"/>
    </row>
    <row r="8" spans="1:47" s="49" customFormat="1" ht="30.4" customHeight="1">
      <c r="A8" s="988"/>
      <c r="B8" s="988"/>
      <c r="C8" s="988"/>
      <c r="D8" s="988"/>
      <c r="E8" s="989"/>
      <c r="F8" s="989" t="s">
        <v>93</v>
      </c>
      <c r="G8" s="989" t="s">
        <v>13</v>
      </c>
      <c r="H8" s="989"/>
      <c r="I8" s="989"/>
      <c r="J8" s="989"/>
      <c r="K8" s="989"/>
      <c r="L8" s="989"/>
      <c r="M8" s="989"/>
      <c r="N8" s="989" t="s">
        <v>93</v>
      </c>
      <c r="O8" s="989" t="s">
        <v>13</v>
      </c>
      <c r="P8" s="989"/>
      <c r="Q8" s="989"/>
      <c r="R8" s="989"/>
      <c r="S8" s="989"/>
      <c r="T8" s="989"/>
      <c r="U8" s="989" t="s">
        <v>93</v>
      </c>
      <c r="V8" s="989" t="s">
        <v>13</v>
      </c>
      <c r="W8" s="989"/>
      <c r="X8" s="989"/>
      <c r="Y8" s="989"/>
      <c r="Z8" s="989"/>
      <c r="AA8" s="989"/>
      <c r="AB8" s="989" t="s">
        <v>93</v>
      </c>
      <c r="AC8" s="989" t="s">
        <v>13</v>
      </c>
      <c r="AD8" s="989"/>
      <c r="AE8" s="989"/>
      <c r="AF8" s="989"/>
      <c r="AG8" s="989"/>
      <c r="AH8" s="989"/>
      <c r="AI8" s="989" t="s">
        <v>93</v>
      </c>
      <c r="AJ8" s="989" t="s">
        <v>13</v>
      </c>
      <c r="AK8" s="989"/>
      <c r="AL8" s="989"/>
      <c r="AM8" s="989"/>
      <c r="AN8" s="989"/>
      <c r="AO8" s="989"/>
      <c r="AP8" s="996"/>
      <c r="AQ8" s="1004"/>
    </row>
    <row r="9" spans="1:47" s="49" customFormat="1" ht="30.4" customHeight="1">
      <c r="A9" s="988"/>
      <c r="B9" s="988"/>
      <c r="C9" s="988"/>
      <c r="D9" s="988"/>
      <c r="E9" s="989"/>
      <c r="F9" s="989"/>
      <c r="G9" s="989" t="s">
        <v>124</v>
      </c>
      <c r="H9" s="989"/>
      <c r="I9" s="989"/>
      <c r="J9" s="989"/>
      <c r="K9" s="989"/>
      <c r="L9" s="989" t="s">
        <v>125</v>
      </c>
      <c r="M9" s="989"/>
      <c r="N9" s="989"/>
      <c r="O9" s="989" t="s">
        <v>124</v>
      </c>
      <c r="P9" s="989"/>
      <c r="Q9" s="989"/>
      <c r="R9" s="989"/>
      <c r="S9" s="989"/>
      <c r="T9" s="989" t="s">
        <v>125</v>
      </c>
      <c r="U9" s="989"/>
      <c r="V9" s="989" t="s">
        <v>124</v>
      </c>
      <c r="W9" s="989"/>
      <c r="X9" s="989"/>
      <c r="Y9" s="989"/>
      <c r="Z9" s="989"/>
      <c r="AA9" s="989" t="s">
        <v>125</v>
      </c>
      <c r="AB9" s="989"/>
      <c r="AC9" s="989" t="s">
        <v>124</v>
      </c>
      <c r="AD9" s="989"/>
      <c r="AE9" s="989"/>
      <c r="AF9" s="989"/>
      <c r="AG9" s="989"/>
      <c r="AH9" s="989" t="s">
        <v>125</v>
      </c>
      <c r="AI9" s="989"/>
      <c r="AJ9" s="989" t="s">
        <v>124</v>
      </c>
      <c r="AK9" s="989"/>
      <c r="AL9" s="989"/>
      <c r="AM9" s="989"/>
      <c r="AN9" s="989"/>
      <c r="AO9" s="989" t="s">
        <v>125</v>
      </c>
      <c r="AP9" s="996"/>
      <c r="AQ9" s="1004"/>
    </row>
    <row r="10" spans="1:47" s="49" customFormat="1" ht="30.4" customHeight="1">
      <c r="A10" s="988"/>
      <c r="B10" s="988"/>
      <c r="C10" s="988"/>
      <c r="D10" s="988"/>
      <c r="E10" s="989"/>
      <c r="F10" s="989"/>
      <c r="G10" s="989" t="s">
        <v>12</v>
      </c>
      <c r="H10" s="989" t="s">
        <v>13</v>
      </c>
      <c r="I10" s="989"/>
      <c r="J10" s="989"/>
      <c r="K10" s="989"/>
      <c r="L10" s="989"/>
      <c r="M10" s="989"/>
      <c r="N10" s="989"/>
      <c r="O10" s="989" t="s">
        <v>12</v>
      </c>
      <c r="P10" s="989" t="s">
        <v>13</v>
      </c>
      <c r="Q10" s="989"/>
      <c r="R10" s="989"/>
      <c r="S10" s="989"/>
      <c r="T10" s="989"/>
      <c r="U10" s="989"/>
      <c r="V10" s="989" t="s">
        <v>12</v>
      </c>
      <c r="W10" s="989" t="s">
        <v>13</v>
      </c>
      <c r="X10" s="989"/>
      <c r="Y10" s="989"/>
      <c r="Z10" s="989"/>
      <c r="AA10" s="989"/>
      <c r="AB10" s="989"/>
      <c r="AC10" s="989" t="s">
        <v>12</v>
      </c>
      <c r="AD10" s="989" t="s">
        <v>13</v>
      </c>
      <c r="AE10" s="989"/>
      <c r="AF10" s="989"/>
      <c r="AG10" s="989"/>
      <c r="AH10" s="989"/>
      <c r="AI10" s="989"/>
      <c r="AJ10" s="989" t="s">
        <v>12</v>
      </c>
      <c r="AK10" s="989" t="s">
        <v>13</v>
      </c>
      <c r="AL10" s="989"/>
      <c r="AM10" s="989"/>
      <c r="AN10" s="989"/>
      <c r="AO10" s="989"/>
      <c r="AP10" s="996"/>
      <c r="AQ10" s="94"/>
    </row>
    <row r="11" spans="1:47" s="49" customFormat="1" ht="64.900000000000006" customHeight="1">
      <c r="A11" s="988"/>
      <c r="B11" s="988"/>
      <c r="C11" s="988"/>
      <c r="D11" s="988"/>
      <c r="E11" s="989"/>
      <c r="F11" s="989"/>
      <c r="G11" s="989"/>
      <c r="H11" s="95" t="s">
        <v>126</v>
      </c>
      <c r="I11" s="95" t="s">
        <v>127</v>
      </c>
      <c r="J11" s="95" t="s">
        <v>128</v>
      </c>
      <c r="K11" s="95" t="s">
        <v>129</v>
      </c>
      <c r="L11" s="989"/>
      <c r="M11" s="989"/>
      <c r="N11" s="989"/>
      <c r="O11" s="989"/>
      <c r="P11" s="95" t="s">
        <v>126</v>
      </c>
      <c r="Q11" s="95" t="s">
        <v>127</v>
      </c>
      <c r="R11" s="95" t="s">
        <v>128</v>
      </c>
      <c r="S11" s="95" t="s">
        <v>129</v>
      </c>
      <c r="T11" s="989"/>
      <c r="U11" s="989"/>
      <c r="V11" s="989"/>
      <c r="W11" s="95" t="s">
        <v>126</v>
      </c>
      <c r="X11" s="95" t="s">
        <v>127</v>
      </c>
      <c r="Y11" s="95" t="s">
        <v>128</v>
      </c>
      <c r="Z11" s="95" t="s">
        <v>129</v>
      </c>
      <c r="AA11" s="989"/>
      <c r="AB11" s="989"/>
      <c r="AC11" s="989"/>
      <c r="AD11" s="95" t="s">
        <v>126</v>
      </c>
      <c r="AE11" s="95" t="s">
        <v>127</v>
      </c>
      <c r="AF11" s="95" t="s">
        <v>128</v>
      </c>
      <c r="AG11" s="95" t="s">
        <v>129</v>
      </c>
      <c r="AH11" s="989"/>
      <c r="AI11" s="989"/>
      <c r="AJ11" s="989"/>
      <c r="AK11" s="95" t="s">
        <v>126</v>
      </c>
      <c r="AL11" s="95" t="s">
        <v>127</v>
      </c>
      <c r="AM11" s="95" t="s">
        <v>128</v>
      </c>
      <c r="AN11" s="95" t="s">
        <v>129</v>
      </c>
      <c r="AO11" s="989"/>
      <c r="AP11" s="997"/>
      <c r="AQ11" s="94"/>
    </row>
    <row r="12" spans="1:47" s="96" customFormat="1" ht="27" customHeight="1">
      <c r="A12" s="50">
        <v>1</v>
      </c>
      <c r="B12" s="50">
        <v>2</v>
      </c>
      <c r="C12" s="50">
        <v>3</v>
      </c>
      <c r="D12" s="50">
        <v>4</v>
      </c>
      <c r="E12" s="50">
        <v>5</v>
      </c>
      <c r="F12" s="50">
        <v>6</v>
      </c>
      <c r="G12" s="50">
        <v>7</v>
      </c>
      <c r="H12" s="50">
        <v>8</v>
      </c>
      <c r="I12" s="50">
        <v>9</v>
      </c>
      <c r="J12" s="50">
        <v>10</v>
      </c>
      <c r="K12" s="50">
        <v>11</v>
      </c>
      <c r="L12" s="50">
        <v>12</v>
      </c>
      <c r="M12" s="50">
        <v>13</v>
      </c>
      <c r="N12" s="50">
        <v>13</v>
      </c>
      <c r="O12" s="50">
        <v>14</v>
      </c>
      <c r="P12" s="50">
        <v>15</v>
      </c>
      <c r="Q12" s="50">
        <v>16</v>
      </c>
      <c r="R12" s="50">
        <v>17</v>
      </c>
      <c r="S12" s="50">
        <v>18</v>
      </c>
      <c r="T12" s="50">
        <v>19</v>
      </c>
      <c r="U12" s="50">
        <v>20</v>
      </c>
      <c r="V12" s="50">
        <v>21</v>
      </c>
      <c r="W12" s="50">
        <v>22</v>
      </c>
      <c r="X12" s="50">
        <v>23</v>
      </c>
      <c r="Y12" s="50">
        <v>24</v>
      </c>
      <c r="Z12" s="50">
        <v>25</v>
      </c>
      <c r="AA12" s="50">
        <v>26</v>
      </c>
      <c r="AB12" s="50">
        <v>27</v>
      </c>
      <c r="AC12" s="50">
        <v>28</v>
      </c>
      <c r="AD12" s="50">
        <v>29</v>
      </c>
      <c r="AE12" s="50">
        <v>30</v>
      </c>
      <c r="AF12" s="50">
        <v>31</v>
      </c>
      <c r="AG12" s="50">
        <v>32</v>
      </c>
      <c r="AH12" s="50">
        <v>33</v>
      </c>
      <c r="AI12" s="50">
        <v>34</v>
      </c>
      <c r="AJ12" s="50">
        <v>35</v>
      </c>
      <c r="AK12" s="50">
        <v>36</v>
      </c>
      <c r="AL12" s="50">
        <v>37</v>
      </c>
      <c r="AM12" s="50">
        <v>38</v>
      </c>
      <c r="AN12" s="50">
        <v>39</v>
      </c>
      <c r="AO12" s="50">
        <v>40</v>
      </c>
      <c r="AP12" s="50">
        <v>41</v>
      </c>
    </row>
    <row r="13" spans="1:47" ht="38.65" customHeight="1">
      <c r="A13" s="80"/>
      <c r="B13" s="55" t="s">
        <v>17</v>
      </c>
      <c r="C13" s="59"/>
      <c r="D13" s="59"/>
      <c r="E13" s="60"/>
      <c r="F13" s="60"/>
      <c r="G13" s="60"/>
      <c r="H13" s="60"/>
      <c r="I13" s="60"/>
      <c r="J13" s="60"/>
      <c r="K13" s="60"/>
      <c r="L13" s="60"/>
      <c r="M13" s="60"/>
      <c r="N13" s="60"/>
      <c r="O13" s="60"/>
      <c r="P13" s="60"/>
      <c r="Q13" s="60"/>
      <c r="R13" s="60"/>
      <c r="S13" s="60"/>
      <c r="T13" s="60"/>
      <c r="U13" s="60"/>
      <c r="V13" s="60"/>
      <c r="W13" s="60"/>
      <c r="X13" s="60"/>
      <c r="Y13" s="60"/>
      <c r="Z13" s="60"/>
      <c r="AA13" s="60"/>
      <c r="AB13" s="50"/>
      <c r="AC13" s="50"/>
      <c r="AD13" s="50"/>
      <c r="AE13" s="50"/>
      <c r="AF13" s="50"/>
      <c r="AG13" s="50"/>
      <c r="AH13" s="50"/>
      <c r="AI13" s="50"/>
      <c r="AJ13" s="50"/>
      <c r="AK13" s="50"/>
      <c r="AL13" s="50"/>
      <c r="AM13" s="50"/>
      <c r="AN13" s="50"/>
      <c r="AO13" s="50"/>
      <c r="AP13" s="60"/>
    </row>
    <row r="14" spans="1:47" ht="46.15" customHeight="1">
      <c r="A14" s="97" t="s">
        <v>95</v>
      </c>
      <c r="B14" s="54" t="s">
        <v>130</v>
      </c>
      <c r="C14" s="59"/>
      <c r="D14" s="59"/>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row>
    <row r="15" spans="1:47" ht="76.900000000000006" customHeight="1">
      <c r="A15" s="53" t="s">
        <v>46</v>
      </c>
      <c r="B15" s="58" t="s">
        <v>131</v>
      </c>
      <c r="C15" s="59"/>
      <c r="D15" s="59"/>
      <c r="E15" s="59"/>
      <c r="F15" s="59"/>
      <c r="G15" s="60"/>
      <c r="H15" s="60"/>
      <c r="I15" s="60"/>
      <c r="J15" s="60"/>
      <c r="K15" s="60"/>
      <c r="L15" s="60"/>
      <c r="M15" s="60"/>
      <c r="N15" s="60"/>
      <c r="O15" s="60"/>
      <c r="P15" s="60"/>
      <c r="Q15" s="60"/>
      <c r="R15" s="60"/>
      <c r="S15" s="60"/>
      <c r="T15" s="60"/>
      <c r="U15" s="60"/>
      <c r="V15" s="60"/>
      <c r="W15" s="60"/>
      <c r="X15" s="60"/>
      <c r="Y15" s="60"/>
      <c r="Z15" s="98"/>
      <c r="AA15" s="98"/>
      <c r="AB15" s="98"/>
      <c r="AC15" s="98"/>
      <c r="AD15" s="98"/>
      <c r="AE15" s="98"/>
      <c r="AF15" s="98"/>
      <c r="AG15" s="98"/>
      <c r="AH15" s="98"/>
      <c r="AI15" s="98"/>
      <c r="AJ15" s="98"/>
      <c r="AK15" s="98"/>
      <c r="AL15" s="98"/>
      <c r="AM15" s="98"/>
      <c r="AN15" s="98"/>
      <c r="AO15" s="98"/>
      <c r="AP15" s="98"/>
    </row>
    <row r="16" spans="1:47" s="66" customFormat="1" ht="76.900000000000006" customHeight="1">
      <c r="A16" s="62" t="s">
        <v>96</v>
      </c>
      <c r="B16" s="63" t="s">
        <v>316</v>
      </c>
      <c r="C16" s="64"/>
      <c r="D16" s="64"/>
      <c r="E16" s="64"/>
      <c r="F16" s="64"/>
      <c r="G16" s="65"/>
      <c r="H16" s="65"/>
      <c r="I16" s="65"/>
      <c r="J16" s="65"/>
      <c r="K16" s="65"/>
      <c r="L16" s="65"/>
      <c r="M16" s="65"/>
      <c r="N16" s="65"/>
      <c r="O16" s="65"/>
      <c r="P16" s="65"/>
      <c r="Q16" s="65"/>
      <c r="R16" s="65"/>
      <c r="S16" s="65"/>
      <c r="T16" s="65"/>
      <c r="U16" s="65"/>
      <c r="V16" s="65"/>
      <c r="W16" s="65"/>
      <c r="X16" s="65"/>
      <c r="Y16" s="65"/>
      <c r="Z16" s="99"/>
      <c r="AA16" s="99"/>
      <c r="AB16" s="99"/>
      <c r="AC16" s="99"/>
      <c r="AD16" s="99"/>
      <c r="AE16" s="99"/>
      <c r="AF16" s="99"/>
      <c r="AG16" s="99"/>
      <c r="AH16" s="99"/>
      <c r="AI16" s="99"/>
      <c r="AJ16" s="99"/>
      <c r="AK16" s="99"/>
      <c r="AL16" s="99"/>
      <c r="AM16" s="99"/>
      <c r="AN16" s="99"/>
      <c r="AO16" s="99"/>
      <c r="AP16" s="99"/>
    </row>
    <row r="17" spans="1:42" ht="41.65" customHeight="1">
      <c r="A17" s="72" t="s">
        <v>97</v>
      </c>
      <c r="B17" s="73" t="s">
        <v>98</v>
      </c>
      <c r="C17" s="59"/>
      <c r="D17" s="59"/>
      <c r="E17" s="59"/>
      <c r="F17" s="59"/>
      <c r="G17" s="60"/>
      <c r="H17" s="60"/>
      <c r="I17" s="60"/>
      <c r="J17" s="60"/>
      <c r="K17" s="60"/>
      <c r="L17" s="60"/>
      <c r="M17" s="60"/>
      <c r="N17" s="60"/>
      <c r="O17" s="60"/>
      <c r="P17" s="60"/>
      <c r="Q17" s="60"/>
      <c r="R17" s="60"/>
      <c r="S17" s="60"/>
      <c r="T17" s="60"/>
      <c r="U17" s="60"/>
      <c r="V17" s="60"/>
      <c r="W17" s="60"/>
      <c r="X17" s="60"/>
      <c r="Y17" s="60"/>
      <c r="Z17" s="98"/>
      <c r="AA17" s="98"/>
      <c r="AB17" s="98"/>
      <c r="AC17" s="98"/>
      <c r="AD17" s="98"/>
      <c r="AE17" s="98"/>
      <c r="AF17" s="98"/>
      <c r="AG17" s="98"/>
      <c r="AH17" s="98"/>
      <c r="AI17" s="98"/>
      <c r="AJ17" s="98"/>
      <c r="AK17" s="98"/>
      <c r="AL17" s="98"/>
      <c r="AM17" s="98"/>
      <c r="AN17" s="98"/>
      <c r="AO17" s="98"/>
      <c r="AP17" s="98"/>
    </row>
    <row r="18" spans="1:42" ht="41.65" customHeight="1">
      <c r="A18" s="72" t="s">
        <v>99</v>
      </c>
      <c r="B18" s="100" t="s">
        <v>100</v>
      </c>
      <c r="C18" s="59"/>
      <c r="D18" s="59"/>
      <c r="E18" s="59"/>
      <c r="F18" s="59"/>
      <c r="G18" s="60"/>
      <c r="H18" s="60"/>
      <c r="I18" s="60"/>
      <c r="J18" s="60"/>
      <c r="K18" s="60"/>
      <c r="L18" s="60"/>
      <c r="M18" s="60"/>
      <c r="N18" s="60"/>
      <c r="O18" s="60"/>
      <c r="P18" s="60"/>
      <c r="Q18" s="60"/>
      <c r="R18" s="60"/>
      <c r="S18" s="60"/>
      <c r="T18" s="60"/>
      <c r="U18" s="60"/>
      <c r="V18" s="60"/>
      <c r="W18" s="60"/>
      <c r="X18" s="60"/>
      <c r="Y18" s="60"/>
      <c r="Z18" s="98"/>
      <c r="AA18" s="98"/>
      <c r="AB18" s="98"/>
      <c r="AC18" s="98"/>
      <c r="AD18" s="98"/>
      <c r="AE18" s="98"/>
      <c r="AF18" s="98"/>
      <c r="AG18" s="98"/>
      <c r="AH18" s="98"/>
      <c r="AI18" s="98"/>
      <c r="AJ18" s="98"/>
      <c r="AK18" s="98"/>
      <c r="AL18" s="98"/>
      <c r="AM18" s="98"/>
      <c r="AN18" s="98"/>
      <c r="AO18" s="98"/>
      <c r="AP18" s="98"/>
    </row>
    <row r="19" spans="1:42" s="66" customFormat="1" ht="79.900000000000006" customHeight="1">
      <c r="A19" s="62" t="s">
        <v>101</v>
      </c>
      <c r="B19" s="63" t="s">
        <v>317</v>
      </c>
      <c r="C19" s="64"/>
      <c r="D19" s="64"/>
      <c r="E19" s="64"/>
      <c r="F19" s="64"/>
      <c r="G19" s="65"/>
      <c r="H19" s="65"/>
      <c r="I19" s="65"/>
      <c r="J19" s="65"/>
      <c r="K19" s="65"/>
      <c r="L19" s="65"/>
      <c r="M19" s="65"/>
      <c r="N19" s="65"/>
      <c r="O19" s="65"/>
      <c r="P19" s="65"/>
      <c r="Q19" s="65"/>
      <c r="R19" s="65"/>
      <c r="S19" s="65"/>
      <c r="T19" s="65"/>
      <c r="U19" s="65"/>
      <c r="V19" s="65"/>
      <c r="W19" s="65"/>
      <c r="X19" s="65"/>
      <c r="Y19" s="65"/>
      <c r="Z19" s="99"/>
      <c r="AA19" s="99"/>
      <c r="AB19" s="99"/>
      <c r="AC19" s="99"/>
      <c r="AD19" s="99"/>
      <c r="AE19" s="99"/>
      <c r="AF19" s="99"/>
      <c r="AG19" s="99"/>
      <c r="AH19" s="99"/>
      <c r="AI19" s="99"/>
      <c r="AJ19" s="99"/>
      <c r="AK19" s="99"/>
      <c r="AL19" s="99"/>
      <c r="AM19" s="99"/>
      <c r="AN19" s="99"/>
      <c r="AO19" s="99"/>
      <c r="AP19" s="99"/>
    </row>
    <row r="20" spans="1:42" s="57" customFormat="1" ht="46.15" customHeight="1">
      <c r="A20" s="72"/>
      <c r="B20" s="73" t="s">
        <v>102</v>
      </c>
      <c r="C20" s="55"/>
      <c r="D20" s="55"/>
      <c r="E20" s="55"/>
      <c r="F20" s="55"/>
      <c r="G20" s="56"/>
      <c r="H20" s="56"/>
      <c r="I20" s="56"/>
      <c r="J20" s="56"/>
      <c r="K20" s="56"/>
      <c r="L20" s="56"/>
      <c r="M20" s="56"/>
      <c r="N20" s="56"/>
      <c r="O20" s="56"/>
      <c r="P20" s="56"/>
      <c r="Q20" s="56"/>
      <c r="R20" s="56"/>
      <c r="S20" s="56"/>
      <c r="T20" s="56"/>
      <c r="U20" s="56"/>
      <c r="V20" s="56"/>
      <c r="W20" s="56"/>
      <c r="X20" s="56"/>
      <c r="Y20" s="56"/>
      <c r="Z20" s="101"/>
      <c r="AA20" s="101"/>
      <c r="AB20" s="101"/>
      <c r="AC20" s="101"/>
      <c r="AD20" s="101"/>
      <c r="AE20" s="101"/>
      <c r="AF20" s="101"/>
      <c r="AG20" s="101"/>
      <c r="AH20" s="101"/>
      <c r="AI20" s="101"/>
      <c r="AJ20" s="101"/>
      <c r="AK20" s="101"/>
      <c r="AL20" s="101"/>
      <c r="AM20" s="101"/>
      <c r="AN20" s="101"/>
      <c r="AO20" s="101"/>
      <c r="AP20" s="101"/>
    </row>
    <row r="21" spans="1:42" s="76" customFormat="1" ht="61.15" customHeight="1">
      <c r="A21" s="62" t="s">
        <v>103</v>
      </c>
      <c r="B21" s="63" t="s">
        <v>318</v>
      </c>
      <c r="C21" s="74"/>
      <c r="D21" s="74"/>
      <c r="E21" s="74"/>
      <c r="F21" s="74"/>
      <c r="G21" s="75"/>
      <c r="H21" s="75"/>
      <c r="I21" s="75"/>
      <c r="J21" s="75"/>
      <c r="K21" s="75"/>
      <c r="L21" s="75"/>
      <c r="M21" s="75"/>
      <c r="N21" s="75"/>
      <c r="O21" s="75"/>
      <c r="P21" s="75"/>
      <c r="Q21" s="75"/>
      <c r="R21" s="75"/>
      <c r="S21" s="75"/>
      <c r="T21" s="75"/>
      <c r="U21" s="75"/>
      <c r="V21" s="75"/>
      <c r="W21" s="75"/>
      <c r="X21" s="75"/>
      <c r="Y21" s="75"/>
      <c r="Z21" s="102"/>
      <c r="AA21" s="102"/>
      <c r="AB21" s="102"/>
      <c r="AC21" s="102"/>
      <c r="AD21" s="102"/>
      <c r="AE21" s="102"/>
      <c r="AF21" s="102"/>
      <c r="AG21" s="102"/>
      <c r="AH21" s="102"/>
      <c r="AI21" s="102"/>
      <c r="AJ21" s="102"/>
      <c r="AK21" s="102"/>
      <c r="AL21" s="102"/>
      <c r="AM21" s="102"/>
      <c r="AN21" s="102"/>
      <c r="AO21" s="102"/>
      <c r="AP21" s="102"/>
    </row>
    <row r="22" spans="1:42" s="76" customFormat="1" ht="100.9" customHeight="1">
      <c r="A22" s="62"/>
      <c r="B22" s="77" t="s">
        <v>319</v>
      </c>
      <c r="C22" s="74"/>
      <c r="D22" s="74"/>
      <c r="E22" s="74"/>
      <c r="F22" s="74"/>
      <c r="G22" s="75"/>
      <c r="H22" s="75"/>
      <c r="I22" s="75"/>
      <c r="J22" s="75"/>
      <c r="K22" s="75"/>
      <c r="L22" s="75"/>
      <c r="M22" s="75"/>
      <c r="N22" s="75"/>
      <c r="O22" s="75"/>
      <c r="P22" s="75"/>
      <c r="Q22" s="75"/>
      <c r="R22" s="75"/>
      <c r="S22" s="75"/>
      <c r="T22" s="75"/>
      <c r="U22" s="75"/>
      <c r="V22" s="75"/>
      <c r="W22" s="75"/>
      <c r="X22" s="75"/>
      <c r="Y22" s="75"/>
      <c r="Z22" s="102"/>
      <c r="AA22" s="102"/>
      <c r="AB22" s="102"/>
      <c r="AC22" s="102"/>
      <c r="AD22" s="102"/>
      <c r="AE22" s="102"/>
      <c r="AF22" s="102"/>
      <c r="AG22" s="102"/>
      <c r="AH22" s="102"/>
      <c r="AI22" s="102"/>
      <c r="AJ22" s="102"/>
      <c r="AK22" s="102"/>
      <c r="AL22" s="102"/>
      <c r="AM22" s="102"/>
      <c r="AN22" s="102"/>
      <c r="AO22" s="102"/>
      <c r="AP22" s="102"/>
    </row>
    <row r="23" spans="1:42" s="76" customFormat="1" ht="70.150000000000006" customHeight="1">
      <c r="A23" s="62"/>
      <c r="B23" s="73" t="s">
        <v>102</v>
      </c>
      <c r="C23" s="74"/>
      <c r="D23" s="74"/>
      <c r="E23" s="74"/>
      <c r="F23" s="74"/>
      <c r="G23" s="75"/>
      <c r="H23" s="75"/>
      <c r="I23" s="75"/>
      <c r="J23" s="75"/>
      <c r="K23" s="75"/>
      <c r="L23" s="75"/>
      <c r="M23" s="75"/>
      <c r="N23" s="75"/>
      <c r="O23" s="75"/>
      <c r="P23" s="75"/>
      <c r="Q23" s="75"/>
      <c r="R23" s="75"/>
      <c r="S23" s="75"/>
      <c r="T23" s="75"/>
      <c r="U23" s="75"/>
      <c r="V23" s="75"/>
      <c r="W23" s="75"/>
      <c r="X23" s="75"/>
      <c r="Y23" s="75"/>
      <c r="Z23" s="102"/>
      <c r="AA23" s="102"/>
      <c r="AB23" s="102"/>
      <c r="AC23" s="102"/>
      <c r="AD23" s="102"/>
      <c r="AE23" s="102"/>
      <c r="AF23" s="102"/>
      <c r="AG23" s="102"/>
      <c r="AH23" s="102"/>
      <c r="AI23" s="102"/>
      <c r="AJ23" s="102"/>
      <c r="AK23" s="102"/>
      <c r="AL23" s="102"/>
      <c r="AM23" s="102"/>
      <c r="AN23" s="102"/>
      <c r="AO23" s="102"/>
      <c r="AP23" s="102"/>
    </row>
    <row r="24" spans="1:42" s="66" customFormat="1" ht="76.150000000000006" customHeight="1">
      <c r="A24" s="62"/>
      <c r="B24" s="77" t="s">
        <v>321</v>
      </c>
      <c r="C24" s="64"/>
      <c r="D24" s="64"/>
      <c r="E24" s="64"/>
      <c r="F24" s="64"/>
      <c r="G24" s="65"/>
      <c r="H24" s="65"/>
      <c r="I24" s="65"/>
      <c r="J24" s="65"/>
      <c r="K24" s="65"/>
      <c r="L24" s="65"/>
      <c r="M24" s="65"/>
      <c r="N24" s="65"/>
      <c r="O24" s="65"/>
      <c r="P24" s="65"/>
      <c r="Q24" s="65"/>
      <c r="R24" s="65"/>
      <c r="S24" s="65"/>
      <c r="T24" s="65"/>
      <c r="U24" s="65"/>
      <c r="V24" s="65"/>
      <c r="W24" s="65"/>
      <c r="X24" s="65"/>
      <c r="Y24" s="65"/>
      <c r="Z24" s="99"/>
      <c r="AA24" s="99"/>
      <c r="AB24" s="99"/>
      <c r="AC24" s="99"/>
      <c r="AD24" s="99"/>
      <c r="AE24" s="99"/>
      <c r="AF24" s="99"/>
      <c r="AG24" s="99"/>
      <c r="AH24" s="99"/>
      <c r="AI24" s="99"/>
      <c r="AJ24" s="99"/>
      <c r="AK24" s="99"/>
      <c r="AL24" s="99"/>
      <c r="AM24" s="99"/>
      <c r="AN24" s="99"/>
      <c r="AO24" s="99"/>
      <c r="AP24" s="99"/>
    </row>
    <row r="25" spans="1:42" s="57" customFormat="1" ht="55.9" customHeight="1">
      <c r="A25" s="72"/>
      <c r="B25" s="73" t="s">
        <v>102</v>
      </c>
      <c r="C25" s="55"/>
      <c r="D25" s="55"/>
      <c r="E25" s="55"/>
      <c r="F25" s="55"/>
      <c r="G25" s="56"/>
      <c r="H25" s="56"/>
      <c r="I25" s="56"/>
      <c r="J25" s="56"/>
      <c r="K25" s="56"/>
      <c r="L25" s="56"/>
      <c r="M25" s="56"/>
      <c r="N25" s="56"/>
      <c r="O25" s="56"/>
      <c r="P25" s="56"/>
      <c r="Q25" s="56"/>
      <c r="R25" s="56"/>
      <c r="S25" s="56"/>
      <c r="T25" s="56"/>
      <c r="U25" s="56"/>
      <c r="V25" s="56"/>
      <c r="W25" s="56"/>
      <c r="X25" s="56"/>
      <c r="Y25" s="56"/>
      <c r="Z25" s="101"/>
      <c r="AA25" s="101"/>
      <c r="AB25" s="101"/>
      <c r="AC25" s="101"/>
      <c r="AD25" s="101"/>
      <c r="AE25" s="101"/>
      <c r="AF25" s="101"/>
      <c r="AG25" s="101"/>
      <c r="AH25" s="101"/>
      <c r="AI25" s="101"/>
      <c r="AJ25" s="101"/>
      <c r="AK25" s="101"/>
      <c r="AL25" s="101"/>
      <c r="AM25" s="101"/>
      <c r="AN25" s="101"/>
      <c r="AO25" s="101"/>
      <c r="AP25" s="101"/>
    </row>
    <row r="26" spans="1:42" s="57" customFormat="1" ht="60.4" customHeight="1">
      <c r="A26" s="53" t="s">
        <v>48</v>
      </c>
      <c r="B26" s="58" t="s">
        <v>323</v>
      </c>
      <c r="C26" s="55"/>
      <c r="D26" s="55"/>
      <c r="E26" s="55"/>
      <c r="F26" s="55"/>
      <c r="G26" s="56"/>
      <c r="H26" s="56"/>
      <c r="I26" s="56"/>
      <c r="J26" s="56"/>
      <c r="K26" s="56"/>
      <c r="L26" s="56"/>
      <c r="M26" s="56"/>
      <c r="N26" s="56"/>
      <c r="O26" s="56"/>
      <c r="P26" s="56"/>
      <c r="Q26" s="56"/>
      <c r="R26" s="56"/>
      <c r="S26" s="56"/>
      <c r="T26" s="56"/>
      <c r="U26" s="56"/>
      <c r="V26" s="56"/>
      <c r="W26" s="56"/>
      <c r="X26" s="56"/>
      <c r="Y26" s="56"/>
      <c r="Z26" s="101"/>
      <c r="AA26" s="101"/>
      <c r="AB26" s="101"/>
      <c r="AC26" s="101"/>
      <c r="AD26" s="101"/>
      <c r="AE26" s="101"/>
      <c r="AF26" s="101"/>
      <c r="AG26" s="101"/>
      <c r="AH26" s="101"/>
      <c r="AI26" s="101"/>
      <c r="AJ26" s="101"/>
      <c r="AK26" s="101"/>
      <c r="AL26" s="101"/>
      <c r="AM26" s="101"/>
      <c r="AN26" s="101"/>
      <c r="AO26" s="101"/>
      <c r="AP26" s="101"/>
    </row>
    <row r="27" spans="1:42" s="66" customFormat="1" ht="76.900000000000006" customHeight="1">
      <c r="A27" s="62" t="s">
        <v>96</v>
      </c>
      <c r="B27" s="63" t="s">
        <v>109</v>
      </c>
      <c r="C27" s="64"/>
      <c r="D27" s="64"/>
      <c r="E27" s="64"/>
      <c r="F27" s="64"/>
      <c r="G27" s="65"/>
      <c r="H27" s="65"/>
      <c r="I27" s="65"/>
      <c r="J27" s="65"/>
      <c r="K27" s="65"/>
      <c r="L27" s="65"/>
      <c r="M27" s="65"/>
      <c r="N27" s="65"/>
      <c r="O27" s="65"/>
      <c r="P27" s="65"/>
      <c r="Q27" s="65"/>
      <c r="R27" s="65"/>
      <c r="S27" s="65"/>
      <c r="T27" s="65"/>
      <c r="U27" s="65"/>
      <c r="V27" s="65"/>
      <c r="W27" s="65"/>
      <c r="X27" s="65"/>
      <c r="Y27" s="65"/>
      <c r="Z27" s="99"/>
      <c r="AA27" s="99"/>
      <c r="AB27" s="99"/>
      <c r="AC27" s="99"/>
      <c r="AD27" s="99"/>
      <c r="AE27" s="99"/>
      <c r="AF27" s="99"/>
      <c r="AG27" s="99"/>
      <c r="AH27" s="99"/>
      <c r="AI27" s="99"/>
      <c r="AJ27" s="99"/>
      <c r="AK27" s="99"/>
      <c r="AL27" s="99"/>
      <c r="AM27" s="99"/>
      <c r="AN27" s="99"/>
      <c r="AO27" s="99"/>
      <c r="AP27" s="99"/>
    </row>
    <row r="28" spans="1:42" ht="54" customHeight="1">
      <c r="A28" s="72"/>
      <c r="B28" s="73" t="s">
        <v>102</v>
      </c>
      <c r="C28" s="59"/>
      <c r="D28" s="59"/>
      <c r="E28" s="59"/>
      <c r="F28" s="59"/>
      <c r="G28" s="60"/>
      <c r="H28" s="60"/>
      <c r="I28" s="60"/>
      <c r="J28" s="60"/>
      <c r="K28" s="60"/>
      <c r="L28" s="60"/>
      <c r="M28" s="60"/>
      <c r="N28" s="60"/>
      <c r="O28" s="60"/>
      <c r="P28" s="60"/>
      <c r="Q28" s="60"/>
      <c r="R28" s="60"/>
      <c r="S28" s="60"/>
      <c r="T28" s="60"/>
      <c r="U28" s="60"/>
      <c r="V28" s="60"/>
      <c r="W28" s="60"/>
      <c r="X28" s="60"/>
      <c r="Y28" s="60"/>
      <c r="Z28" s="98"/>
      <c r="AA28" s="98"/>
      <c r="AB28" s="98"/>
      <c r="AC28" s="98"/>
      <c r="AD28" s="98"/>
      <c r="AE28" s="98"/>
      <c r="AF28" s="98"/>
      <c r="AG28" s="98"/>
      <c r="AH28" s="98"/>
      <c r="AI28" s="98"/>
      <c r="AJ28" s="98"/>
      <c r="AK28" s="98"/>
      <c r="AL28" s="98"/>
      <c r="AM28" s="98"/>
      <c r="AN28" s="98"/>
      <c r="AO28" s="98"/>
      <c r="AP28" s="98"/>
    </row>
    <row r="29" spans="1:42" s="76" customFormat="1" ht="61.9" customHeight="1">
      <c r="A29" s="62" t="s">
        <v>101</v>
      </c>
      <c r="B29" s="63" t="s">
        <v>318</v>
      </c>
      <c r="C29" s="74"/>
      <c r="D29" s="74"/>
      <c r="E29" s="74"/>
      <c r="F29" s="74"/>
      <c r="G29" s="75"/>
      <c r="H29" s="75"/>
      <c r="I29" s="75"/>
      <c r="J29" s="75"/>
      <c r="K29" s="75"/>
      <c r="L29" s="75"/>
      <c r="M29" s="75"/>
      <c r="N29" s="75"/>
      <c r="O29" s="75"/>
      <c r="P29" s="75"/>
      <c r="Q29" s="75"/>
      <c r="R29" s="75"/>
      <c r="S29" s="75"/>
      <c r="T29" s="75"/>
      <c r="U29" s="75"/>
      <c r="V29" s="75"/>
      <c r="W29" s="75"/>
      <c r="X29" s="75"/>
      <c r="Y29" s="75"/>
      <c r="Z29" s="102"/>
      <c r="AA29" s="102"/>
      <c r="AB29" s="102"/>
      <c r="AC29" s="102"/>
      <c r="AD29" s="102"/>
      <c r="AE29" s="102"/>
      <c r="AF29" s="102"/>
      <c r="AG29" s="102"/>
      <c r="AH29" s="102"/>
      <c r="AI29" s="102"/>
      <c r="AJ29" s="102"/>
      <c r="AK29" s="102"/>
      <c r="AL29" s="102"/>
      <c r="AM29" s="102"/>
      <c r="AN29" s="102"/>
      <c r="AO29" s="102"/>
      <c r="AP29" s="102"/>
    </row>
    <row r="30" spans="1:42" s="76" customFormat="1" ht="94.15" customHeight="1">
      <c r="A30" s="62"/>
      <c r="B30" s="77" t="s">
        <v>319</v>
      </c>
      <c r="C30" s="74"/>
      <c r="D30" s="74"/>
      <c r="E30" s="74"/>
      <c r="F30" s="74"/>
      <c r="G30" s="75"/>
      <c r="H30" s="75"/>
      <c r="I30" s="75"/>
      <c r="J30" s="75"/>
      <c r="K30" s="75"/>
      <c r="L30" s="75"/>
      <c r="M30" s="75"/>
      <c r="N30" s="75"/>
      <c r="O30" s="75"/>
      <c r="P30" s="75"/>
      <c r="Q30" s="75"/>
      <c r="R30" s="75"/>
      <c r="S30" s="75"/>
      <c r="T30" s="75"/>
      <c r="U30" s="75"/>
      <c r="V30" s="75"/>
      <c r="W30" s="75"/>
      <c r="X30" s="75"/>
      <c r="Y30" s="75"/>
      <c r="Z30" s="102"/>
      <c r="AA30" s="102"/>
      <c r="AB30" s="102"/>
      <c r="AC30" s="102"/>
      <c r="AD30" s="102"/>
      <c r="AE30" s="102"/>
      <c r="AF30" s="102"/>
      <c r="AG30" s="102"/>
      <c r="AH30" s="102"/>
      <c r="AI30" s="102"/>
      <c r="AJ30" s="102"/>
      <c r="AK30" s="102"/>
      <c r="AL30" s="102"/>
      <c r="AM30" s="102"/>
      <c r="AN30" s="102"/>
      <c r="AO30" s="102"/>
      <c r="AP30" s="102"/>
    </row>
    <row r="31" spans="1:42" s="76" customFormat="1" ht="46.15" customHeight="1">
      <c r="A31" s="62"/>
      <c r="B31" s="73" t="s">
        <v>102</v>
      </c>
      <c r="C31" s="74"/>
      <c r="D31" s="74"/>
      <c r="E31" s="74"/>
      <c r="F31" s="74"/>
      <c r="G31" s="75"/>
      <c r="H31" s="75"/>
      <c r="I31" s="75"/>
      <c r="J31" s="75"/>
      <c r="K31" s="75"/>
      <c r="L31" s="75"/>
      <c r="M31" s="75"/>
      <c r="N31" s="75"/>
      <c r="O31" s="75"/>
      <c r="P31" s="75"/>
      <c r="Q31" s="75"/>
      <c r="R31" s="75"/>
      <c r="S31" s="75"/>
      <c r="T31" s="75"/>
      <c r="U31" s="75"/>
      <c r="V31" s="75"/>
      <c r="W31" s="75"/>
      <c r="X31" s="75"/>
      <c r="Y31" s="75"/>
      <c r="Z31" s="102"/>
      <c r="AA31" s="102"/>
      <c r="AB31" s="102"/>
      <c r="AC31" s="102"/>
      <c r="AD31" s="102"/>
      <c r="AE31" s="102"/>
      <c r="AF31" s="102"/>
      <c r="AG31" s="102"/>
      <c r="AH31" s="102"/>
      <c r="AI31" s="102"/>
      <c r="AJ31" s="102"/>
      <c r="AK31" s="102"/>
      <c r="AL31" s="102"/>
      <c r="AM31" s="102"/>
      <c r="AN31" s="102"/>
      <c r="AO31" s="102"/>
      <c r="AP31" s="102"/>
    </row>
    <row r="32" spans="1:42" s="66" customFormat="1" ht="66" customHeight="1">
      <c r="A32" s="62"/>
      <c r="B32" s="77" t="s">
        <v>321</v>
      </c>
      <c r="C32" s="64"/>
      <c r="D32" s="64"/>
      <c r="E32" s="64"/>
      <c r="F32" s="64"/>
      <c r="G32" s="65"/>
      <c r="H32" s="65"/>
      <c r="I32" s="65"/>
      <c r="J32" s="65"/>
      <c r="K32" s="65"/>
      <c r="L32" s="65"/>
      <c r="M32" s="65"/>
      <c r="N32" s="65"/>
      <c r="O32" s="65"/>
      <c r="P32" s="65"/>
      <c r="Q32" s="65"/>
      <c r="R32" s="65"/>
      <c r="S32" s="65"/>
      <c r="T32" s="65"/>
      <c r="U32" s="65"/>
      <c r="V32" s="65"/>
      <c r="W32" s="65"/>
      <c r="X32" s="65"/>
      <c r="Y32" s="65"/>
      <c r="Z32" s="99"/>
      <c r="AA32" s="99"/>
      <c r="AB32" s="99"/>
      <c r="AC32" s="99"/>
      <c r="AD32" s="99"/>
      <c r="AE32" s="99"/>
      <c r="AF32" s="99"/>
      <c r="AG32" s="99"/>
      <c r="AH32" s="99"/>
      <c r="AI32" s="99"/>
      <c r="AJ32" s="99"/>
      <c r="AK32" s="99"/>
      <c r="AL32" s="99"/>
      <c r="AM32" s="99"/>
      <c r="AN32" s="99"/>
      <c r="AO32" s="99"/>
      <c r="AP32" s="99"/>
    </row>
    <row r="33" spans="1:42" s="57" customFormat="1" ht="66" customHeight="1">
      <c r="A33" s="72"/>
      <c r="B33" s="73" t="s">
        <v>102</v>
      </c>
      <c r="C33" s="55"/>
      <c r="D33" s="55"/>
      <c r="E33" s="55"/>
      <c r="F33" s="55"/>
      <c r="G33" s="56"/>
      <c r="H33" s="56"/>
      <c r="I33" s="56"/>
      <c r="J33" s="56"/>
      <c r="K33" s="56"/>
      <c r="L33" s="56"/>
      <c r="M33" s="56"/>
      <c r="N33" s="56"/>
      <c r="O33" s="56"/>
      <c r="P33" s="56"/>
      <c r="Q33" s="56"/>
      <c r="R33" s="56"/>
      <c r="S33" s="56"/>
      <c r="T33" s="56"/>
      <c r="U33" s="56"/>
      <c r="V33" s="56"/>
      <c r="W33" s="56"/>
      <c r="X33" s="56"/>
      <c r="Y33" s="56"/>
      <c r="Z33" s="101"/>
      <c r="AA33" s="101"/>
      <c r="AB33" s="101"/>
      <c r="AC33" s="101"/>
      <c r="AD33" s="101"/>
      <c r="AE33" s="101"/>
      <c r="AF33" s="101"/>
      <c r="AG33" s="101"/>
      <c r="AH33" s="101"/>
      <c r="AI33" s="101"/>
      <c r="AJ33" s="101"/>
      <c r="AK33" s="101"/>
      <c r="AL33" s="101"/>
      <c r="AM33" s="101"/>
      <c r="AN33" s="101"/>
      <c r="AO33" s="101"/>
      <c r="AP33" s="101"/>
    </row>
    <row r="34" spans="1:42" ht="60" customHeight="1">
      <c r="A34" s="53" t="s">
        <v>50</v>
      </c>
      <c r="B34" s="58" t="s">
        <v>324</v>
      </c>
      <c r="C34" s="59"/>
      <c r="D34" s="59"/>
      <c r="E34" s="59"/>
      <c r="F34" s="59"/>
      <c r="G34" s="60"/>
      <c r="H34" s="60"/>
      <c r="I34" s="60"/>
      <c r="J34" s="60"/>
      <c r="K34" s="60"/>
      <c r="L34" s="60"/>
      <c r="M34" s="60"/>
      <c r="N34" s="60"/>
      <c r="O34" s="60"/>
      <c r="P34" s="60"/>
      <c r="Q34" s="60"/>
      <c r="R34" s="60"/>
      <c r="S34" s="60"/>
      <c r="T34" s="60"/>
      <c r="U34" s="60"/>
      <c r="V34" s="60"/>
      <c r="W34" s="60"/>
      <c r="X34" s="60"/>
      <c r="Y34" s="60"/>
      <c r="Z34" s="98"/>
      <c r="AA34" s="98"/>
      <c r="AB34" s="98"/>
      <c r="AC34" s="98"/>
      <c r="AD34" s="98"/>
      <c r="AE34" s="98"/>
      <c r="AF34" s="98"/>
      <c r="AG34" s="98"/>
      <c r="AH34" s="98"/>
      <c r="AI34" s="98"/>
      <c r="AJ34" s="98"/>
      <c r="AK34" s="98"/>
      <c r="AL34" s="98"/>
      <c r="AM34" s="98"/>
      <c r="AN34" s="98"/>
      <c r="AO34" s="98"/>
      <c r="AP34" s="98"/>
    </row>
    <row r="35" spans="1:42" s="76" customFormat="1" ht="94.15" customHeight="1">
      <c r="A35" s="62"/>
      <c r="B35" s="77" t="s">
        <v>325</v>
      </c>
      <c r="C35" s="74"/>
      <c r="D35" s="74"/>
      <c r="E35" s="74"/>
      <c r="F35" s="74"/>
      <c r="G35" s="75"/>
      <c r="H35" s="75"/>
      <c r="I35" s="75"/>
      <c r="J35" s="75"/>
      <c r="K35" s="75"/>
      <c r="L35" s="75"/>
      <c r="M35" s="75"/>
      <c r="N35" s="75"/>
      <c r="O35" s="75"/>
      <c r="P35" s="75"/>
      <c r="Q35" s="75"/>
      <c r="R35" s="75"/>
      <c r="S35" s="75"/>
      <c r="T35" s="75"/>
      <c r="U35" s="75"/>
      <c r="V35" s="75"/>
      <c r="W35" s="75"/>
      <c r="X35" s="75"/>
      <c r="Y35" s="75"/>
      <c r="Z35" s="102"/>
      <c r="AA35" s="102"/>
      <c r="AB35" s="102"/>
      <c r="AC35" s="102"/>
      <c r="AD35" s="102"/>
      <c r="AE35" s="102"/>
      <c r="AF35" s="102"/>
      <c r="AG35" s="102"/>
      <c r="AH35" s="102"/>
      <c r="AI35" s="102"/>
      <c r="AJ35" s="102"/>
      <c r="AK35" s="102"/>
      <c r="AL35" s="102"/>
      <c r="AM35" s="102"/>
      <c r="AN35" s="102"/>
      <c r="AO35" s="102"/>
      <c r="AP35" s="102"/>
    </row>
    <row r="36" spans="1:42" s="66" customFormat="1" ht="52.15" customHeight="1">
      <c r="A36" s="62"/>
      <c r="B36" s="73" t="s">
        <v>102</v>
      </c>
      <c r="C36" s="64"/>
      <c r="D36" s="64"/>
      <c r="E36" s="64"/>
      <c r="F36" s="64"/>
      <c r="G36" s="65"/>
      <c r="H36" s="65"/>
      <c r="I36" s="65"/>
      <c r="J36" s="65"/>
      <c r="K36" s="65"/>
      <c r="L36" s="65"/>
      <c r="M36" s="65"/>
      <c r="N36" s="65"/>
      <c r="O36" s="65"/>
      <c r="P36" s="65"/>
      <c r="Q36" s="65"/>
      <c r="R36" s="65"/>
      <c r="S36" s="65"/>
      <c r="T36" s="65"/>
      <c r="U36" s="65"/>
      <c r="V36" s="65"/>
      <c r="W36" s="65"/>
      <c r="X36" s="65"/>
      <c r="Y36" s="65"/>
      <c r="Z36" s="99"/>
      <c r="AA36" s="99"/>
      <c r="AB36" s="99"/>
      <c r="AC36" s="99"/>
      <c r="AD36" s="99"/>
      <c r="AE36" s="99"/>
      <c r="AF36" s="99"/>
      <c r="AG36" s="99"/>
      <c r="AH36" s="99"/>
      <c r="AI36" s="99"/>
      <c r="AJ36" s="99"/>
      <c r="AK36" s="99"/>
      <c r="AL36" s="99"/>
      <c r="AM36" s="99"/>
      <c r="AN36" s="99"/>
      <c r="AO36" s="99"/>
      <c r="AP36" s="99"/>
    </row>
    <row r="37" spans="1:42" s="76" customFormat="1" ht="61.15" customHeight="1">
      <c r="A37" s="62"/>
      <c r="B37" s="77" t="s">
        <v>321</v>
      </c>
      <c r="C37" s="74"/>
      <c r="D37" s="74"/>
      <c r="E37" s="74"/>
      <c r="F37" s="74"/>
      <c r="G37" s="75"/>
      <c r="H37" s="75"/>
      <c r="I37" s="75"/>
      <c r="J37" s="75"/>
      <c r="K37" s="75"/>
      <c r="L37" s="75"/>
      <c r="M37" s="75"/>
      <c r="N37" s="75"/>
      <c r="O37" s="75"/>
      <c r="P37" s="75"/>
      <c r="Q37" s="75"/>
      <c r="R37" s="75"/>
      <c r="S37" s="75"/>
      <c r="T37" s="75"/>
      <c r="U37" s="75"/>
      <c r="V37" s="75"/>
      <c r="W37" s="75"/>
      <c r="X37" s="75"/>
      <c r="Y37" s="75"/>
      <c r="Z37" s="102"/>
      <c r="AA37" s="102"/>
      <c r="AB37" s="102"/>
      <c r="AC37" s="102"/>
      <c r="AD37" s="102"/>
      <c r="AE37" s="102"/>
      <c r="AF37" s="102"/>
      <c r="AG37" s="102"/>
      <c r="AH37" s="102"/>
      <c r="AI37" s="102"/>
      <c r="AJ37" s="102"/>
      <c r="AK37" s="102"/>
      <c r="AL37" s="102"/>
      <c r="AM37" s="102"/>
      <c r="AN37" s="102"/>
      <c r="AO37" s="102"/>
      <c r="AP37" s="102"/>
    </row>
    <row r="38" spans="1:42" s="66" customFormat="1" ht="54" customHeight="1">
      <c r="A38" s="62"/>
      <c r="B38" s="73" t="s">
        <v>102</v>
      </c>
      <c r="C38" s="64"/>
      <c r="D38" s="64"/>
      <c r="E38" s="64"/>
      <c r="F38" s="64"/>
      <c r="G38" s="65"/>
      <c r="H38" s="65"/>
      <c r="I38" s="65"/>
      <c r="J38" s="65"/>
      <c r="K38" s="65"/>
      <c r="L38" s="65"/>
      <c r="M38" s="65"/>
      <c r="N38" s="65"/>
      <c r="O38" s="65"/>
      <c r="P38" s="65"/>
      <c r="Q38" s="65"/>
      <c r="R38" s="65"/>
      <c r="S38" s="65"/>
      <c r="T38" s="65"/>
      <c r="U38" s="65"/>
      <c r="V38" s="65"/>
      <c r="W38" s="65"/>
      <c r="X38" s="65"/>
      <c r="Y38" s="65"/>
      <c r="Z38" s="99"/>
      <c r="AA38" s="99"/>
      <c r="AB38" s="99"/>
      <c r="AC38" s="99"/>
      <c r="AD38" s="99"/>
      <c r="AE38" s="99"/>
      <c r="AF38" s="99"/>
      <c r="AG38" s="99"/>
      <c r="AH38" s="99"/>
      <c r="AI38" s="99"/>
      <c r="AJ38" s="99"/>
      <c r="AK38" s="99"/>
      <c r="AL38" s="99"/>
      <c r="AM38" s="99"/>
      <c r="AN38" s="99"/>
      <c r="AO38" s="99"/>
      <c r="AP38" s="99"/>
    </row>
    <row r="39" spans="1:42" s="57" customFormat="1" ht="48" customHeight="1">
      <c r="A39" s="53" t="s">
        <v>113</v>
      </c>
      <c r="B39" s="58" t="s">
        <v>132</v>
      </c>
      <c r="C39" s="55"/>
      <c r="D39" s="55"/>
      <c r="E39" s="56"/>
      <c r="F39" s="56"/>
      <c r="G39" s="56"/>
      <c r="H39" s="56"/>
      <c r="I39" s="56"/>
      <c r="J39" s="56"/>
      <c r="K39" s="56"/>
      <c r="L39" s="56"/>
      <c r="M39" s="56"/>
      <c r="N39" s="56"/>
      <c r="O39" s="56"/>
      <c r="P39" s="56"/>
      <c r="Q39" s="56"/>
      <c r="R39" s="56"/>
      <c r="S39" s="56"/>
      <c r="T39" s="56"/>
      <c r="U39" s="56"/>
      <c r="V39" s="56"/>
      <c r="W39" s="56"/>
      <c r="X39" s="56"/>
      <c r="Y39" s="56"/>
      <c r="Z39" s="56"/>
      <c r="AA39" s="56"/>
      <c r="AB39" s="60"/>
      <c r="AC39" s="60"/>
      <c r="AD39" s="60"/>
      <c r="AE39" s="60"/>
      <c r="AF39" s="60"/>
      <c r="AG39" s="60"/>
      <c r="AH39" s="60"/>
      <c r="AI39" s="60"/>
      <c r="AJ39" s="60"/>
      <c r="AK39" s="60"/>
      <c r="AL39" s="60"/>
      <c r="AM39" s="60"/>
      <c r="AN39" s="60"/>
      <c r="AO39" s="60"/>
      <c r="AP39" s="56"/>
    </row>
    <row r="40" spans="1:42" s="57" customFormat="1" ht="42.4" customHeight="1">
      <c r="A40" s="72"/>
      <c r="B40" s="73" t="s">
        <v>114</v>
      </c>
      <c r="C40" s="55"/>
      <c r="D40" s="55"/>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101"/>
      <c r="AH40" s="101"/>
      <c r="AI40" s="56"/>
      <c r="AJ40" s="56"/>
      <c r="AK40" s="56"/>
      <c r="AL40" s="56"/>
      <c r="AM40" s="56"/>
      <c r="AN40" s="101"/>
      <c r="AO40" s="101"/>
      <c r="AP40" s="56"/>
    </row>
    <row r="41" spans="1:42" s="57" customFormat="1" ht="46.15" customHeight="1">
      <c r="A41" s="53" t="s">
        <v>133</v>
      </c>
      <c r="B41" s="58" t="s">
        <v>134</v>
      </c>
      <c r="C41" s="55"/>
      <c r="D41" s="55"/>
      <c r="E41" s="56"/>
      <c r="F41" s="56"/>
      <c r="G41" s="56"/>
      <c r="H41" s="56"/>
      <c r="I41" s="56"/>
      <c r="J41" s="56"/>
      <c r="K41" s="56"/>
      <c r="L41" s="56"/>
      <c r="M41" s="56"/>
      <c r="N41" s="56"/>
      <c r="O41" s="56"/>
      <c r="P41" s="56"/>
      <c r="Q41" s="56"/>
      <c r="R41" s="56"/>
      <c r="S41" s="56"/>
      <c r="T41" s="56"/>
      <c r="U41" s="56"/>
      <c r="V41" s="56"/>
      <c r="W41" s="56"/>
      <c r="X41" s="56"/>
      <c r="Y41" s="56"/>
      <c r="Z41" s="56"/>
      <c r="AA41" s="56"/>
      <c r="AB41" s="65"/>
      <c r="AC41" s="65"/>
      <c r="AD41" s="65"/>
      <c r="AE41" s="65"/>
      <c r="AF41" s="65"/>
      <c r="AG41" s="99"/>
      <c r="AH41" s="99"/>
      <c r="AI41" s="65"/>
      <c r="AJ41" s="65"/>
      <c r="AK41" s="65"/>
      <c r="AL41" s="65"/>
      <c r="AM41" s="65"/>
      <c r="AN41" s="99"/>
      <c r="AO41" s="99"/>
      <c r="AP41" s="56"/>
    </row>
    <row r="42" spans="1:42" s="57" customFormat="1" ht="42.4" customHeight="1">
      <c r="A42" s="72"/>
      <c r="B42" s="73" t="s">
        <v>114</v>
      </c>
      <c r="C42" s="55"/>
      <c r="D42" s="55"/>
      <c r="E42" s="56"/>
      <c r="F42" s="56"/>
      <c r="G42" s="56"/>
      <c r="H42" s="56"/>
      <c r="I42" s="56"/>
      <c r="J42" s="56"/>
      <c r="K42" s="56"/>
      <c r="L42" s="56"/>
      <c r="M42" s="56"/>
      <c r="N42" s="56"/>
      <c r="O42" s="56"/>
      <c r="P42" s="56"/>
      <c r="Q42" s="56"/>
      <c r="R42" s="56"/>
      <c r="S42" s="56"/>
      <c r="T42" s="56"/>
      <c r="U42" s="56"/>
      <c r="V42" s="56"/>
      <c r="W42" s="56"/>
      <c r="X42" s="56"/>
      <c r="Y42" s="56"/>
      <c r="Z42" s="56"/>
      <c r="AA42" s="56"/>
      <c r="AB42" s="60"/>
      <c r="AC42" s="60"/>
      <c r="AD42" s="60"/>
      <c r="AE42" s="60"/>
      <c r="AF42" s="60"/>
      <c r="AG42" s="98"/>
      <c r="AH42" s="98"/>
      <c r="AI42" s="60"/>
      <c r="AJ42" s="60"/>
      <c r="AK42" s="60"/>
      <c r="AL42" s="60"/>
      <c r="AM42" s="60"/>
      <c r="AN42" s="98"/>
      <c r="AO42" s="98"/>
      <c r="AP42" s="56"/>
    </row>
    <row r="43" spans="1:42" s="57" customFormat="1" ht="13.9" customHeight="1">
      <c r="A43" s="72"/>
      <c r="B43" s="73"/>
      <c r="C43" s="55"/>
      <c r="D43" s="55"/>
      <c r="E43" s="56"/>
      <c r="F43" s="56"/>
      <c r="G43" s="56"/>
      <c r="H43" s="56"/>
      <c r="I43" s="56"/>
      <c r="J43" s="56"/>
      <c r="K43" s="56"/>
      <c r="L43" s="56"/>
      <c r="M43" s="56"/>
      <c r="N43" s="56"/>
      <c r="O43" s="56"/>
      <c r="P43" s="56"/>
      <c r="Q43" s="56"/>
      <c r="R43" s="56"/>
      <c r="S43" s="56"/>
      <c r="T43" s="56"/>
      <c r="U43" s="56"/>
      <c r="V43" s="56"/>
      <c r="W43" s="56"/>
      <c r="X43" s="56"/>
      <c r="Y43" s="56"/>
      <c r="Z43" s="56"/>
      <c r="AA43" s="56"/>
      <c r="AB43" s="60"/>
      <c r="AC43" s="60"/>
      <c r="AD43" s="60"/>
      <c r="AE43" s="60"/>
      <c r="AF43" s="60"/>
      <c r="AG43" s="98"/>
      <c r="AH43" s="98"/>
      <c r="AI43" s="60"/>
      <c r="AJ43" s="60"/>
      <c r="AK43" s="60"/>
      <c r="AL43" s="60"/>
      <c r="AM43" s="60"/>
      <c r="AN43" s="98"/>
      <c r="AO43" s="98"/>
      <c r="AP43" s="56"/>
    </row>
    <row r="44" spans="1:42" s="86" customFormat="1" ht="34.9" customHeight="1">
      <c r="A44" s="103"/>
      <c r="B44" s="998" t="s">
        <v>135</v>
      </c>
      <c r="C44" s="998"/>
      <c r="D44" s="998"/>
      <c r="E44" s="998"/>
      <c r="F44" s="998"/>
      <c r="G44" s="998"/>
      <c r="H44" s="998"/>
      <c r="I44" s="998"/>
      <c r="J44" s="998"/>
      <c r="K44" s="998"/>
      <c r="L44" s="998"/>
      <c r="M44" s="998"/>
      <c r="N44" s="998"/>
      <c r="O44" s="998"/>
      <c r="P44" s="998"/>
      <c r="Q44" s="998"/>
      <c r="R44" s="998"/>
      <c r="S44" s="998"/>
      <c r="T44" s="998"/>
      <c r="U44" s="998"/>
      <c r="V44" s="998"/>
      <c r="W44" s="998"/>
      <c r="X44" s="998"/>
      <c r="Y44" s="998"/>
      <c r="Z44" s="998"/>
      <c r="AA44" s="998"/>
      <c r="AB44" s="998"/>
      <c r="AC44" s="998"/>
      <c r="AD44" s="998"/>
      <c r="AE44" s="998"/>
      <c r="AF44" s="998"/>
      <c r="AG44" s="998"/>
      <c r="AH44" s="998"/>
      <c r="AI44" s="998"/>
      <c r="AJ44" s="998"/>
      <c r="AK44" s="998"/>
      <c r="AL44" s="998"/>
      <c r="AM44" s="998"/>
      <c r="AN44" s="998"/>
      <c r="AO44" s="998"/>
      <c r="AP44" s="998"/>
    </row>
    <row r="45" spans="1:42" s="86" customFormat="1" ht="28.9" customHeight="1">
      <c r="A45" s="103"/>
      <c r="B45" s="999" t="s">
        <v>136</v>
      </c>
      <c r="C45" s="1000"/>
      <c r="D45" s="1000"/>
      <c r="E45" s="1000"/>
      <c r="F45" s="1000"/>
      <c r="G45" s="1000"/>
      <c r="H45" s="1000"/>
      <c r="I45" s="1000"/>
      <c r="J45" s="1000"/>
      <c r="K45" s="1000"/>
      <c r="L45" s="1000"/>
      <c r="M45" s="1000"/>
      <c r="N45" s="1000"/>
      <c r="O45" s="1000"/>
      <c r="P45" s="1000"/>
      <c r="Q45" s="1000"/>
      <c r="R45" s="1000"/>
      <c r="S45" s="1000"/>
      <c r="T45" s="1000"/>
      <c r="U45" s="1000"/>
      <c r="V45" s="1000"/>
      <c r="W45" s="1000"/>
      <c r="X45" s="1000"/>
      <c r="Y45" s="1000"/>
      <c r="Z45" s="1000"/>
      <c r="AA45" s="1000"/>
      <c r="AB45" s="1000"/>
      <c r="AC45" s="1000"/>
      <c r="AD45" s="1000"/>
      <c r="AE45" s="1000"/>
      <c r="AF45" s="1000"/>
      <c r="AG45" s="1000"/>
      <c r="AH45" s="1000"/>
      <c r="AI45" s="1000"/>
      <c r="AJ45" s="1000"/>
      <c r="AK45" s="1000"/>
      <c r="AL45" s="1000"/>
      <c r="AM45" s="1000"/>
      <c r="AN45" s="1000"/>
      <c r="AO45" s="1000"/>
      <c r="AP45" s="1000"/>
    </row>
    <row r="46" spans="1:42" s="105" customFormat="1" ht="28.9" customHeight="1">
      <c r="A46" s="104"/>
      <c r="B46" s="999" t="s">
        <v>137</v>
      </c>
      <c r="C46" s="1000"/>
      <c r="D46" s="1000"/>
      <c r="E46" s="1000"/>
      <c r="F46" s="1000"/>
      <c r="G46" s="1000"/>
      <c r="H46" s="1000"/>
      <c r="I46" s="1000"/>
      <c r="J46" s="1000"/>
      <c r="K46" s="1000"/>
      <c r="L46" s="1000"/>
      <c r="M46" s="1000"/>
      <c r="N46" s="1000"/>
      <c r="O46" s="1000"/>
      <c r="P46" s="1000"/>
      <c r="Q46" s="1000"/>
      <c r="R46" s="1000"/>
      <c r="S46" s="1000"/>
      <c r="T46" s="1000"/>
      <c r="U46" s="1000"/>
      <c r="V46" s="1000"/>
      <c r="W46" s="1000"/>
      <c r="X46" s="1000"/>
      <c r="Y46" s="1000"/>
      <c r="Z46" s="1000"/>
      <c r="AA46" s="1000"/>
      <c r="AB46" s="1000"/>
      <c r="AC46" s="1000"/>
      <c r="AD46" s="1000"/>
      <c r="AE46" s="1000"/>
      <c r="AF46" s="1000"/>
      <c r="AG46" s="1000"/>
      <c r="AH46" s="1000"/>
      <c r="AI46" s="1000"/>
      <c r="AJ46" s="1000"/>
      <c r="AK46" s="1000"/>
      <c r="AL46" s="1000"/>
      <c r="AM46" s="1000"/>
      <c r="AN46" s="1000"/>
      <c r="AO46" s="1000"/>
      <c r="AP46" s="1000"/>
    </row>
    <row r="47" spans="1:42" ht="0.4" hidden="1" customHeight="1">
      <c r="A47" s="106"/>
      <c r="B47" s="107"/>
      <c r="C47" s="94"/>
      <c r="D47" s="94"/>
      <c r="E47" s="108"/>
      <c r="F47" s="108"/>
      <c r="G47" s="108"/>
      <c r="H47" s="108"/>
      <c r="I47" s="108"/>
      <c r="J47" s="108"/>
      <c r="K47" s="108"/>
      <c r="L47" s="108"/>
      <c r="M47" s="108"/>
      <c r="N47" s="108"/>
      <c r="O47" s="108"/>
      <c r="P47" s="108"/>
      <c r="Q47" s="108"/>
      <c r="R47" s="108"/>
      <c r="S47" s="108"/>
      <c r="T47" s="108"/>
      <c r="U47" s="108"/>
      <c r="V47" s="108"/>
      <c r="W47" s="108"/>
      <c r="X47" s="108"/>
      <c r="Y47" s="108"/>
      <c r="Z47" s="108"/>
      <c r="AA47" s="108"/>
      <c r="AB47" s="60"/>
      <c r="AC47" s="60"/>
      <c r="AD47" s="60"/>
      <c r="AE47" s="60"/>
      <c r="AF47" s="60"/>
      <c r="AG47" s="98"/>
      <c r="AH47" s="98"/>
      <c r="AI47" s="60"/>
      <c r="AJ47" s="60"/>
      <c r="AK47" s="60"/>
      <c r="AL47" s="60"/>
      <c r="AM47" s="60"/>
      <c r="AN47" s="98"/>
      <c r="AO47" s="98"/>
      <c r="AP47" s="108"/>
    </row>
    <row r="48" spans="1:42" s="111" customFormat="1" ht="25.5" customHeight="1">
      <c r="A48" s="109"/>
      <c r="B48" s="110"/>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c r="AC48"/>
      <c r="AD48"/>
      <c r="AE48"/>
      <c r="AF48"/>
      <c r="AG48"/>
      <c r="AH48"/>
      <c r="AI48"/>
      <c r="AJ48"/>
      <c r="AK48"/>
      <c r="AL48"/>
      <c r="AM48"/>
      <c r="AN48"/>
      <c r="AO48"/>
    </row>
    <row r="49" spans="1:41" s="111" customFormat="1" ht="25.5" customHeight="1">
      <c r="A49" s="109"/>
      <c r="B49" s="110"/>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c r="AC49"/>
      <c r="AD49"/>
      <c r="AE49"/>
      <c r="AF49"/>
      <c r="AG49"/>
      <c r="AH49"/>
      <c r="AI49"/>
      <c r="AJ49"/>
      <c r="AK49"/>
      <c r="AL49"/>
      <c r="AM49"/>
      <c r="AN49"/>
      <c r="AO49"/>
    </row>
    <row r="50" spans="1:41" s="111" customFormat="1" ht="25.5" customHeight="1">
      <c r="A50" s="109"/>
      <c r="B50" s="110"/>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c r="AC50"/>
      <c r="AD50"/>
      <c r="AE50"/>
      <c r="AF50"/>
      <c r="AG50"/>
      <c r="AH50"/>
      <c r="AI50"/>
      <c r="AJ50"/>
      <c r="AK50"/>
      <c r="AL50"/>
      <c r="AM50"/>
      <c r="AN50"/>
      <c r="AO50"/>
    </row>
    <row r="51" spans="1:41" s="111" customFormat="1" ht="25.5" customHeight="1">
      <c r="A51" s="112"/>
      <c r="AB51"/>
      <c r="AC51"/>
      <c r="AD51"/>
      <c r="AE51"/>
      <c r="AF51"/>
      <c r="AG51"/>
      <c r="AH51"/>
      <c r="AI51"/>
      <c r="AJ51"/>
      <c r="AK51"/>
      <c r="AL51"/>
      <c r="AM51"/>
      <c r="AN51"/>
      <c r="AO51"/>
    </row>
    <row r="52" spans="1:41" s="111" customFormat="1" ht="25.5" customHeight="1">
      <c r="A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c r="AC52"/>
      <c r="AD52"/>
      <c r="AE52"/>
      <c r="AF52"/>
      <c r="AG52"/>
      <c r="AH52"/>
      <c r="AI52"/>
      <c r="AJ52"/>
      <c r="AK52"/>
      <c r="AL52"/>
      <c r="AM52"/>
      <c r="AN52"/>
      <c r="AO52"/>
    </row>
    <row r="53" spans="1:41" s="111" customFormat="1" ht="25.5" customHeight="1">
      <c r="A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c r="AC53"/>
      <c r="AD53"/>
      <c r="AE53"/>
      <c r="AF53"/>
      <c r="AG53"/>
      <c r="AH53"/>
      <c r="AI53"/>
      <c r="AJ53"/>
      <c r="AK53"/>
      <c r="AL53"/>
      <c r="AM53"/>
      <c r="AN53"/>
      <c r="AO53"/>
    </row>
    <row r="54" spans="1:41" s="111" customFormat="1" ht="25.5" customHeight="1">
      <c r="A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c r="AC54"/>
      <c r="AD54"/>
      <c r="AE54"/>
      <c r="AF54"/>
      <c r="AG54"/>
      <c r="AH54"/>
      <c r="AI54"/>
      <c r="AJ54"/>
      <c r="AK54"/>
      <c r="AL54"/>
      <c r="AM54"/>
      <c r="AN54"/>
      <c r="AO54"/>
    </row>
    <row r="55" spans="1:41" s="111" customFormat="1" ht="25.5" customHeight="1">
      <c r="A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09"/>
      <c r="AC55" s="109"/>
      <c r="AD55" s="109"/>
      <c r="AE55" s="109"/>
      <c r="AF55" s="109"/>
      <c r="AG55" s="109"/>
      <c r="AH55" s="109"/>
      <c r="AI55" s="109"/>
      <c r="AJ55" s="109"/>
      <c r="AK55" s="109"/>
      <c r="AL55" s="109"/>
      <c r="AM55" s="109"/>
      <c r="AN55" s="109"/>
      <c r="AO55" s="109"/>
    </row>
    <row r="56" spans="1:41" s="111" customFormat="1" ht="25.5" customHeight="1">
      <c r="A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09"/>
      <c r="AC56" s="109"/>
      <c r="AD56" s="109"/>
      <c r="AE56" s="109"/>
      <c r="AF56" s="109"/>
      <c r="AG56" s="109"/>
      <c r="AH56" s="109"/>
      <c r="AI56" s="109"/>
      <c r="AJ56" s="109"/>
      <c r="AK56" s="109"/>
      <c r="AL56" s="109"/>
      <c r="AM56" s="109"/>
      <c r="AN56" s="109"/>
      <c r="AO56" s="109"/>
    </row>
    <row r="57" spans="1:41" s="111" customFormat="1" ht="25.5" customHeight="1">
      <c r="A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09"/>
      <c r="AC57" s="109"/>
      <c r="AD57" s="109"/>
      <c r="AE57" s="109"/>
      <c r="AF57" s="109"/>
      <c r="AG57" s="109"/>
      <c r="AH57" s="109"/>
      <c r="AI57" s="109"/>
      <c r="AJ57" s="109"/>
      <c r="AK57" s="109"/>
      <c r="AL57" s="109"/>
      <c r="AM57" s="109"/>
      <c r="AN57" s="109"/>
      <c r="AO57" s="109"/>
    </row>
    <row r="58" spans="1:41" s="111" customFormat="1" ht="25.5" customHeight="1">
      <c r="A58" s="112"/>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row>
    <row r="59" spans="1:41" s="111" customFormat="1" ht="25.5" hidden="1" customHeight="1">
      <c r="A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row>
    <row r="60" spans="1:41" s="111" customFormat="1" ht="25.5" hidden="1" customHeight="1">
      <c r="A60" s="112"/>
      <c r="C60" s="112"/>
      <c r="D60" s="112"/>
      <c r="E60" s="112"/>
      <c r="F60" s="11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row>
    <row r="61" spans="1:41" s="111" customFormat="1" ht="25.5" hidden="1" customHeight="1">
      <c r="AB61" s="112"/>
      <c r="AC61" s="112"/>
      <c r="AD61" s="112"/>
      <c r="AE61" s="112"/>
      <c r="AF61" s="112"/>
      <c r="AG61" s="112"/>
      <c r="AH61" s="112"/>
      <c r="AI61" s="112"/>
      <c r="AJ61" s="112"/>
      <c r="AK61" s="112"/>
      <c r="AL61" s="112"/>
      <c r="AM61" s="112"/>
      <c r="AN61" s="112"/>
      <c r="AO61" s="112"/>
    </row>
    <row r="62" spans="1:41" s="111" customFormat="1" ht="25.5" hidden="1" customHeight="1">
      <c r="AB62" s="112"/>
      <c r="AC62" s="112"/>
      <c r="AD62" s="112"/>
      <c r="AE62" s="112"/>
      <c r="AF62" s="112"/>
      <c r="AG62" s="112"/>
      <c r="AH62" s="112"/>
      <c r="AI62" s="112"/>
      <c r="AJ62" s="112"/>
      <c r="AK62" s="112"/>
      <c r="AL62" s="112"/>
      <c r="AM62" s="112"/>
      <c r="AN62" s="112"/>
      <c r="AO62" s="112"/>
    </row>
    <row r="63" spans="1:41" s="111" customFormat="1" ht="25.5" hidden="1" customHeight="1">
      <c r="A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row>
    <row r="64" spans="1:41" s="111" customFormat="1" ht="25.5" hidden="1" customHeight="1">
      <c r="AB64" s="112"/>
      <c r="AC64" s="112"/>
      <c r="AD64" s="112"/>
      <c r="AE64" s="112"/>
      <c r="AF64" s="112"/>
      <c r="AG64" s="112"/>
      <c r="AH64" s="112"/>
      <c r="AI64" s="112"/>
      <c r="AJ64" s="112"/>
      <c r="AK64" s="112"/>
      <c r="AL64" s="112"/>
      <c r="AM64" s="112"/>
      <c r="AN64" s="112"/>
      <c r="AO64" s="112"/>
    </row>
    <row r="65" spans="1:54" s="111" customFormat="1" ht="25.5" hidden="1" customHeight="1">
      <c r="AB65" s="112"/>
      <c r="AC65" s="112"/>
      <c r="AD65" s="112"/>
      <c r="AE65" s="112"/>
      <c r="AF65" s="112"/>
      <c r="AG65" s="112"/>
      <c r="AH65" s="112"/>
      <c r="AI65" s="112"/>
      <c r="AJ65" s="112"/>
      <c r="AK65" s="112"/>
      <c r="AL65" s="112"/>
      <c r="AM65" s="112"/>
      <c r="AN65" s="112"/>
      <c r="AO65" s="112"/>
    </row>
    <row r="66" spans="1:54" s="111" customFormat="1" ht="25.5" hidden="1" customHeight="1">
      <c r="AB66" s="112"/>
      <c r="AC66" s="112"/>
      <c r="AD66" s="112"/>
      <c r="AE66" s="112"/>
      <c r="AF66" s="112"/>
      <c r="AG66" s="112"/>
      <c r="AH66" s="112"/>
      <c r="AI66" s="112"/>
      <c r="AJ66" s="112"/>
      <c r="AK66" s="112"/>
      <c r="AL66" s="112"/>
      <c r="AM66" s="112"/>
      <c r="AN66" s="112"/>
      <c r="AO66" s="112"/>
    </row>
    <row r="67" spans="1:54" s="111" customFormat="1" ht="25.5" hidden="1" customHeight="1">
      <c r="AB67" s="112"/>
      <c r="AC67" s="112"/>
      <c r="AD67" s="112"/>
      <c r="AE67" s="112"/>
      <c r="AF67" s="112"/>
      <c r="AG67" s="112"/>
      <c r="AH67" s="112"/>
      <c r="AI67" s="112"/>
      <c r="AJ67" s="112"/>
      <c r="AK67" s="112"/>
      <c r="AL67" s="112"/>
      <c r="AM67" s="112"/>
      <c r="AN67" s="112"/>
      <c r="AO67" s="112"/>
    </row>
    <row r="68" spans="1:54" s="111" customFormat="1" ht="25.5" hidden="1" customHeight="1"/>
    <row r="69" spans="1:54" ht="19.899999999999999" customHeight="1">
      <c r="B69" s="1001"/>
      <c r="C69" s="1001"/>
      <c r="D69" s="1001"/>
      <c r="E69" s="1001"/>
      <c r="F69" s="1001"/>
      <c r="G69" s="1001"/>
      <c r="H69" s="1001"/>
      <c r="I69" s="1001"/>
      <c r="J69" s="1001"/>
      <c r="K69" s="1001"/>
      <c r="L69" s="1001"/>
      <c r="M69" s="1001"/>
      <c r="N69" s="1001"/>
      <c r="O69" s="1001"/>
      <c r="P69" s="1001"/>
      <c r="Q69" s="1001"/>
      <c r="R69" s="1001"/>
      <c r="S69" s="1001"/>
      <c r="T69" s="1001"/>
      <c r="U69" s="1001"/>
      <c r="V69" s="1001"/>
      <c r="W69" s="1001"/>
      <c r="X69" s="113"/>
      <c r="Y69" s="113"/>
      <c r="Z69" s="113"/>
      <c r="AA69" s="113"/>
      <c r="AB69" s="111"/>
      <c r="AC69" s="111"/>
      <c r="AD69" s="111"/>
      <c r="AE69" s="111"/>
      <c r="AF69" s="111"/>
      <c r="AG69" s="111"/>
      <c r="AH69" s="111"/>
      <c r="AI69" s="111"/>
      <c r="AJ69" s="111"/>
      <c r="AK69" s="111"/>
      <c r="AL69" s="111"/>
      <c r="AM69" s="111"/>
      <c r="AN69" s="111"/>
      <c r="AO69" s="111"/>
    </row>
    <row r="70" spans="1:54" ht="19.899999999999999" customHeight="1">
      <c r="AB70" s="112"/>
      <c r="AC70" s="112"/>
      <c r="AD70" s="112"/>
      <c r="AE70" s="112"/>
      <c r="AF70" s="112"/>
      <c r="AG70" s="112"/>
      <c r="AH70" s="112"/>
      <c r="AI70" s="112"/>
      <c r="AJ70" s="112"/>
      <c r="AK70" s="112"/>
      <c r="AL70" s="112"/>
      <c r="AM70" s="112"/>
      <c r="AN70" s="112"/>
      <c r="AO70" s="112"/>
    </row>
    <row r="71" spans="1:54" ht="19.899999999999999" customHeight="1">
      <c r="AB71" s="111"/>
      <c r="AC71" s="111"/>
      <c r="AD71" s="111"/>
      <c r="AE71" s="111"/>
      <c r="AF71" s="111"/>
      <c r="AG71" s="111"/>
      <c r="AH71" s="111"/>
      <c r="AI71" s="111"/>
      <c r="AJ71" s="111"/>
      <c r="AK71" s="111"/>
      <c r="AL71" s="111"/>
      <c r="AM71" s="111"/>
      <c r="AN71" s="111"/>
      <c r="AO71" s="111"/>
    </row>
    <row r="72" spans="1:54" ht="19.899999999999999" customHeight="1">
      <c r="AB72" s="111"/>
      <c r="AC72" s="111"/>
      <c r="AD72" s="111"/>
      <c r="AE72" s="111"/>
      <c r="AF72" s="111"/>
      <c r="AG72" s="111"/>
      <c r="AH72" s="111"/>
      <c r="AI72" s="111"/>
      <c r="AJ72" s="111"/>
      <c r="AK72" s="111"/>
      <c r="AL72" s="111"/>
      <c r="AM72" s="111"/>
      <c r="AN72" s="111"/>
      <c r="AO72" s="111"/>
    </row>
    <row r="73" spans="1:54" ht="19.899999999999999" customHeight="1">
      <c r="AB73" s="111"/>
      <c r="AC73" s="111"/>
      <c r="AD73" s="111"/>
      <c r="AE73" s="111"/>
      <c r="AF73" s="111"/>
      <c r="AG73" s="111"/>
      <c r="AH73" s="111"/>
      <c r="AI73" s="111"/>
      <c r="AJ73" s="111"/>
      <c r="AK73" s="111"/>
      <c r="AL73" s="111"/>
      <c r="AM73" s="111"/>
      <c r="AN73" s="111"/>
      <c r="AO73" s="111"/>
    </row>
    <row r="74" spans="1:54" ht="19.899999999999999" customHeight="1">
      <c r="AB74" s="111"/>
      <c r="AC74" s="111"/>
      <c r="AD74" s="111"/>
      <c r="AE74" s="111"/>
      <c r="AF74" s="111"/>
      <c r="AG74" s="111"/>
      <c r="AH74" s="111"/>
      <c r="AI74" s="111"/>
      <c r="AJ74" s="111"/>
      <c r="AK74" s="111"/>
      <c r="AL74" s="111"/>
      <c r="AM74" s="111"/>
      <c r="AN74" s="111"/>
      <c r="AO74" s="111"/>
    </row>
    <row r="75" spans="1:54" s="84" customFormat="1" ht="19.899999999999999" customHeight="1">
      <c r="A75" s="81"/>
      <c r="B75" s="82"/>
      <c r="C75" s="83"/>
      <c r="D75" s="83"/>
      <c r="AB75" s="111"/>
      <c r="AC75" s="111"/>
      <c r="AD75" s="111"/>
      <c r="AE75" s="111"/>
      <c r="AF75" s="111"/>
      <c r="AG75" s="111"/>
      <c r="AH75" s="111"/>
      <c r="AI75" s="111"/>
      <c r="AJ75" s="111"/>
      <c r="AK75" s="111"/>
      <c r="AL75" s="111"/>
      <c r="AM75" s="111"/>
      <c r="AN75" s="111"/>
      <c r="AO75" s="111"/>
      <c r="AQ75" s="61"/>
      <c r="AR75" s="61"/>
      <c r="AS75" s="61"/>
      <c r="AT75" s="61"/>
      <c r="AU75" s="61"/>
      <c r="AV75" s="61"/>
      <c r="AW75" s="61"/>
      <c r="AX75" s="61"/>
      <c r="AY75" s="61"/>
      <c r="AZ75" s="61"/>
      <c r="BA75" s="61"/>
      <c r="BB75" s="61"/>
    </row>
    <row r="76" spans="1:54" s="84" customFormat="1" ht="19.899999999999999" customHeight="1">
      <c r="A76" s="81"/>
      <c r="B76" s="82"/>
      <c r="C76" s="83"/>
      <c r="D76" s="83"/>
      <c r="AB76" s="113"/>
      <c r="AC76" s="113"/>
      <c r="AD76" s="113"/>
      <c r="AE76" s="113"/>
      <c r="AF76" s="113"/>
      <c r="AG76" s="113"/>
      <c r="AH76" s="113"/>
      <c r="AI76" s="113"/>
      <c r="AJ76" s="113"/>
      <c r="AK76" s="113"/>
      <c r="AL76" s="113"/>
      <c r="AM76" s="113"/>
      <c r="AN76" s="113"/>
      <c r="AO76" s="113"/>
      <c r="AQ76" s="61"/>
      <c r="AR76" s="61"/>
      <c r="AS76" s="61"/>
      <c r="AT76" s="61"/>
      <c r="AU76" s="61"/>
      <c r="AV76" s="61"/>
      <c r="AW76" s="61"/>
      <c r="AX76" s="61"/>
      <c r="AY76" s="61"/>
      <c r="AZ76" s="61"/>
      <c r="BA76" s="61"/>
      <c r="BB76" s="61"/>
    </row>
    <row r="77" spans="1:54" s="84" customFormat="1" ht="19.899999999999999" customHeight="1">
      <c r="A77" s="81"/>
      <c r="B77" s="82"/>
      <c r="C77" s="83"/>
      <c r="D77" s="83"/>
      <c r="AQ77" s="61"/>
      <c r="AR77" s="61"/>
      <c r="AS77" s="61"/>
      <c r="AT77" s="61"/>
      <c r="AU77" s="61"/>
      <c r="AV77" s="61"/>
      <c r="AW77" s="61"/>
      <c r="AX77" s="61"/>
      <c r="AY77" s="61"/>
      <c r="AZ77" s="61"/>
      <c r="BA77" s="61"/>
      <c r="BB77" s="61"/>
    </row>
    <row r="78" spans="1:54" s="84" customFormat="1" ht="19.899999999999999" customHeight="1">
      <c r="A78" s="81"/>
      <c r="B78" s="82"/>
      <c r="C78" s="83"/>
      <c r="D78" s="83"/>
      <c r="AQ78" s="61"/>
      <c r="AR78" s="61"/>
      <c r="AS78" s="61"/>
      <c r="AT78" s="61"/>
      <c r="AU78" s="61"/>
      <c r="AV78" s="61"/>
      <c r="AW78" s="61"/>
      <c r="AX78" s="61"/>
      <c r="AY78" s="61"/>
      <c r="AZ78" s="61"/>
      <c r="BA78" s="61"/>
      <c r="BB78" s="61"/>
    </row>
    <row r="79" spans="1:54" s="84" customFormat="1" ht="19.899999999999999" customHeight="1">
      <c r="A79" s="81"/>
      <c r="B79" s="82"/>
      <c r="C79" s="83"/>
      <c r="D79" s="83"/>
      <c r="AQ79" s="61"/>
      <c r="AR79" s="61"/>
      <c r="AS79" s="61"/>
      <c r="AT79" s="61"/>
      <c r="AU79" s="61"/>
      <c r="AV79" s="61"/>
      <c r="AW79" s="61"/>
      <c r="AX79" s="61"/>
      <c r="AY79" s="61"/>
      <c r="AZ79" s="61"/>
      <c r="BA79" s="61"/>
      <c r="BB79" s="61"/>
    </row>
    <row r="80" spans="1:54" s="84" customFormat="1" ht="19.899999999999999" customHeight="1">
      <c r="A80" s="81"/>
      <c r="B80" s="82"/>
      <c r="C80" s="83"/>
      <c r="D80" s="83"/>
      <c r="AQ80" s="61"/>
      <c r="AR80" s="61"/>
      <c r="AS80" s="61"/>
      <c r="AT80" s="61"/>
      <c r="AU80" s="61"/>
      <c r="AV80" s="61"/>
      <c r="AW80" s="61"/>
      <c r="AX80" s="61"/>
      <c r="AY80" s="61"/>
      <c r="AZ80" s="61"/>
      <c r="BA80" s="61"/>
      <c r="BB80" s="61"/>
    </row>
    <row r="81" spans="1:54" s="84" customFormat="1" ht="19.899999999999999" customHeight="1">
      <c r="A81" s="81"/>
      <c r="B81" s="82"/>
      <c r="C81" s="83"/>
      <c r="D81" s="83"/>
      <c r="AQ81" s="61"/>
      <c r="AR81" s="61"/>
      <c r="AS81" s="61"/>
      <c r="AT81" s="61"/>
      <c r="AU81" s="61"/>
      <c r="AV81" s="61"/>
      <c r="AW81" s="61"/>
      <c r="AX81" s="61"/>
      <c r="AY81" s="61"/>
      <c r="AZ81" s="61"/>
      <c r="BA81" s="61"/>
      <c r="BB81" s="61"/>
    </row>
    <row r="82" spans="1:54" s="84" customFormat="1" ht="19.899999999999999" customHeight="1">
      <c r="A82" s="81"/>
      <c r="B82" s="82"/>
      <c r="C82" s="83"/>
      <c r="D82" s="83"/>
      <c r="AQ82" s="61"/>
      <c r="AR82" s="61"/>
      <c r="AS82" s="61"/>
      <c r="AT82" s="61"/>
      <c r="AU82" s="61"/>
      <c r="AV82" s="61"/>
      <c r="AW82" s="61"/>
      <c r="AX82" s="61"/>
      <c r="AY82" s="61"/>
      <c r="AZ82" s="61"/>
      <c r="BA82" s="61"/>
      <c r="BB82" s="61"/>
    </row>
    <row r="83" spans="1:54" s="84" customFormat="1" ht="19.899999999999999" customHeight="1">
      <c r="A83" s="81"/>
      <c r="B83" s="82"/>
      <c r="C83" s="83"/>
      <c r="D83" s="83"/>
      <c r="AQ83" s="61"/>
      <c r="AR83" s="61"/>
      <c r="AS83" s="61"/>
      <c r="AT83" s="61"/>
      <c r="AU83" s="61"/>
      <c r="AV83" s="61"/>
      <c r="AW83" s="61"/>
      <c r="AX83" s="61"/>
      <c r="AY83" s="61"/>
      <c r="AZ83" s="61"/>
      <c r="BA83" s="61"/>
      <c r="BB83" s="61"/>
    </row>
    <row r="84" spans="1:54" s="84" customFormat="1">
      <c r="A84" s="81"/>
      <c r="B84" s="82"/>
      <c r="C84" s="83"/>
      <c r="D84" s="83"/>
      <c r="AQ84" s="61"/>
      <c r="AR84" s="61"/>
      <c r="AS84" s="61"/>
      <c r="AT84" s="61"/>
      <c r="AU84" s="61"/>
      <c r="AV84" s="61"/>
      <c r="AW84" s="61"/>
      <c r="AX84" s="61"/>
      <c r="AY84" s="61"/>
      <c r="AZ84" s="61"/>
      <c r="BA84" s="61"/>
      <c r="BB84" s="61"/>
    </row>
    <row r="85" spans="1:54" s="84" customFormat="1">
      <c r="A85" s="81"/>
      <c r="B85" s="82"/>
      <c r="C85" s="83"/>
      <c r="D85" s="83"/>
      <c r="AQ85" s="61"/>
      <c r="AR85" s="61"/>
      <c r="AS85" s="61"/>
      <c r="AT85" s="61"/>
      <c r="AU85" s="61"/>
      <c r="AV85" s="61"/>
      <c r="AW85" s="61"/>
      <c r="AX85" s="61"/>
      <c r="AY85" s="61"/>
      <c r="AZ85" s="61"/>
      <c r="BA85" s="61"/>
      <c r="BB85" s="61"/>
    </row>
    <row r="86" spans="1:54" s="84" customFormat="1">
      <c r="A86" s="81"/>
      <c r="B86" s="82"/>
      <c r="C86" s="83"/>
      <c r="D86" s="83"/>
      <c r="AQ86" s="61"/>
      <c r="AR86" s="61"/>
      <c r="AS86" s="61"/>
      <c r="AT86" s="61"/>
      <c r="AU86" s="61"/>
      <c r="AV86" s="61"/>
      <c r="AW86" s="61"/>
      <c r="AX86" s="61"/>
      <c r="AY86" s="61"/>
      <c r="AZ86" s="61"/>
      <c r="BA86" s="61"/>
      <c r="BB86" s="61"/>
    </row>
    <row r="87" spans="1:54" s="84" customFormat="1">
      <c r="A87" s="81"/>
      <c r="B87" s="82"/>
      <c r="C87" s="83"/>
      <c r="D87" s="83"/>
      <c r="AQ87" s="61"/>
      <c r="AR87" s="61"/>
      <c r="AS87" s="61"/>
      <c r="AT87" s="61"/>
      <c r="AU87" s="61"/>
      <c r="AV87" s="61"/>
      <c r="AW87" s="61"/>
      <c r="AX87" s="61"/>
      <c r="AY87" s="61"/>
      <c r="AZ87" s="61"/>
      <c r="BA87" s="61"/>
      <c r="BB87" s="61"/>
    </row>
    <row r="88" spans="1:54" s="84" customFormat="1">
      <c r="A88" s="81"/>
      <c r="B88" s="82"/>
      <c r="C88" s="83"/>
      <c r="D88" s="83"/>
      <c r="AQ88" s="61"/>
      <c r="AR88" s="61"/>
      <c r="AS88" s="61"/>
      <c r="AT88" s="61"/>
      <c r="AU88" s="61"/>
      <c r="AV88" s="61"/>
      <c r="AW88" s="61"/>
      <c r="AX88" s="61"/>
      <c r="AY88" s="61"/>
      <c r="AZ88" s="61"/>
      <c r="BA88" s="61"/>
      <c r="BB88" s="61"/>
    </row>
    <row r="89" spans="1:54" s="84" customFormat="1">
      <c r="A89" s="81"/>
      <c r="B89" s="82"/>
      <c r="C89" s="83"/>
      <c r="D89" s="83"/>
      <c r="AQ89" s="61"/>
      <c r="AR89" s="61"/>
      <c r="AS89" s="61"/>
      <c r="AT89" s="61"/>
      <c r="AU89" s="61"/>
      <c r="AV89" s="61"/>
      <c r="AW89" s="61"/>
      <c r="AX89" s="61"/>
      <c r="AY89" s="61"/>
      <c r="AZ89" s="61"/>
      <c r="BA89" s="61"/>
      <c r="BB89" s="61"/>
    </row>
    <row r="90" spans="1:54" s="84" customFormat="1">
      <c r="A90" s="81"/>
      <c r="B90" s="82"/>
      <c r="C90" s="83"/>
      <c r="D90" s="83"/>
      <c r="AQ90" s="61"/>
      <c r="AR90" s="61"/>
      <c r="AS90" s="61"/>
      <c r="AT90" s="61"/>
      <c r="AU90" s="61"/>
      <c r="AV90" s="61"/>
      <c r="AW90" s="61"/>
      <c r="AX90" s="61"/>
      <c r="AY90" s="61"/>
      <c r="AZ90" s="61"/>
      <c r="BA90" s="61"/>
      <c r="BB90" s="61"/>
    </row>
    <row r="91" spans="1:54" s="84" customFormat="1">
      <c r="A91" s="81"/>
      <c r="B91" s="82"/>
      <c r="C91" s="83"/>
      <c r="D91" s="83"/>
      <c r="AQ91" s="61"/>
      <c r="AR91" s="61"/>
      <c r="AS91" s="61"/>
      <c r="AT91" s="61"/>
      <c r="AU91" s="61"/>
      <c r="AV91" s="61"/>
      <c r="AW91" s="61"/>
      <c r="AX91" s="61"/>
      <c r="AY91" s="61"/>
      <c r="AZ91" s="61"/>
      <c r="BA91" s="61"/>
      <c r="BB91" s="61"/>
    </row>
    <row r="92" spans="1:54" s="84" customFormat="1">
      <c r="A92" s="81"/>
      <c r="B92" s="82"/>
      <c r="C92" s="83"/>
      <c r="D92" s="83"/>
      <c r="AQ92" s="61"/>
      <c r="AR92" s="61"/>
      <c r="AS92" s="61"/>
      <c r="AT92" s="61"/>
      <c r="AU92" s="61"/>
      <c r="AV92" s="61"/>
      <c r="AW92" s="61"/>
      <c r="AX92" s="61"/>
      <c r="AY92" s="61"/>
      <c r="AZ92" s="61"/>
      <c r="BA92" s="61"/>
      <c r="BB92" s="61"/>
    </row>
    <row r="93" spans="1:54" s="84" customFormat="1">
      <c r="A93" s="81"/>
      <c r="B93" s="82"/>
      <c r="C93" s="83"/>
      <c r="D93" s="83"/>
      <c r="AQ93" s="61"/>
      <c r="AR93" s="61"/>
      <c r="AS93" s="61"/>
      <c r="AT93" s="61"/>
      <c r="AU93" s="61"/>
      <c r="AV93" s="61"/>
      <c r="AW93" s="61"/>
      <c r="AX93" s="61"/>
      <c r="AY93" s="61"/>
      <c r="AZ93" s="61"/>
      <c r="BA93" s="61"/>
      <c r="BB93" s="61"/>
    </row>
    <row r="94" spans="1:54" s="84" customFormat="1">
      <c r="A94" s="81"/>
      <c r="B94" s="82"/>
      <c r="C94" s="83"/>
      <c r="D94" s="83"/>
      <c r="AQ94" s="61"/>
      <c r="AR94" s="61"/>
      <c r="AS94" s="61"/>
      <c r="AT94" s="61"/>
      <c r="AU94" s="61"/>
      <c r="AV94" s="61"/>
      <c r="AW94" s="61"/>
      <c r="AX94" s="61"/>
      <c r="AY94" s="61"/>
      <c r="AZ94" s="61"/>
      <c r="BA94" s="61"/>
      <c r="BB94" s="61"/>
    </row>
    <row r="95" spans="1:54" s="84" customFormat="1">
      <c r="A95" s="81"/>
      <c r="B95" s="82"/>
      <c r="C95" s="83"/>
      <c r="D95" s="83"/>
      <c r="AQ95" s="61"/>
      <c r="AR95" s="61"/>
      <c r="AS95" s="61"/>
      <c r="AT95" s="61"/>
      <c r="AU95" s="61"/>
      <c r="AV95" s="61"/>
      <c r="AW95" s="61"/>
      <c r="AX95" s="61"/>
      <c r="AY95" s="61"/>
      <c r="AZ95" s="61"/>
      <c r="BA95" s="61"/>
      <c r="BB95" s="61"/>
    </row>
    <row r="96" spans="1:54" s="84" customFormat="1">
      <c r="A96" s="81"/>
      <c r="B96" s="82"/>
      <c r="C96" s="83"/>
      <c r="D96" s="83"/>
      <c r="AQ96" s="61"/>
      <c r="AR96" s="61"/>
      <c r="AS96" s="61"/>
      <c r="AT96" s="61"/>
      <c r="AU96" s="61"/>
      <c r="AV96" s="61"/>
      <c r="AW96" s="61"/>
      <c r="AX96" s="61"/>
      <c r="AY96" s="61"/>
      <c r="AZ96" s="61"/>
      <c r="BA96" s="61"/>
      <c r="BB96" s="61"/>
    </row>
    <row r="97" spans="1:54" s="84" customFormat="1">
      <c r="A97" s="81"/>
      <c r="B97" s="82"/>
      <c r="C97" s="83"/>
      <c r="D97" s="83"/>
      <c r="AQ97" s="61"/>
      <c r="AR97" s="61"/>
      <c r="AS97" s="61"/>
      <c r="AT97" s="61"/>
      <c r="AU97" s="61"/>
      <c r="AV97" s="61"/>
      <c r="AW97" s="61"/>
      <c r="AX97" s="61"/>
      <c r="AY97" s="61"/>
      <c r="AZ97" s="61"/>
      <c r="BA97" s="61"/>
      <c r="BB97" s="61"/>
    </row>
    <row r="98" spans="1:54" s="84" customFormat="1">
      <c r="A98" s="81"/>
      <c r="B98" s="82"/>
      <c r="C98" s="83"/>
      <c r="D98" s="83"/>
      <c r="AQ98" s="61"/>
      <c r="AR98" s="61"/>
      <c r="AS98" s="61"/>
      <c r="AT98" s="61"/>
      <c r="AU98" s="61"/>
      <c r="AV98" s="61"/>
      <c r="AW98" s="61"/>
      <c r="AX98" s="61"/>
      <c r="AY98" s="61"/>
      <c r="AZ98" s="61"/>
      <c r="BA98" s="61"/>
      <c r="BB98" s="61"/>
    </row>
    <row r="99" spans="1:54" s="84" customFormat="1">
      <c r="A99" s="81"/>
      <c r="B99" s="82"/>
      <c r="C99" s="83"/>
      <c r="D99" s="83"/>
      <c r="AQ99" s="61"/>
      <c r="AR99" s="61"/>
      <c r="AS99" s="61"/>
      <c r="AT99" s="61"/>
      <c r="AU99" s="61"/>
      <c r="AV99" s="61"/>
      <c r="AW99" s="61"/>
      <c r="AX99" s="61"/>
      <c r="AY99" s="61"/>
      <c r="AZ99" s="61"/>
      <c r="BA99" s="61"/>
      <c r="BB99" s="61"/>
    </row>
    <row r="100" spans="1:54" s="84" customFormat="1">
      <c r="A100" s="81"/>
      <c r="B100" s="82"/>
      <c r="C100" s="83"/>
      <c r="D100" s="83"/>
      <c r="AQ100" s="61"/>
      <c r="AR100" s="61"/>
      <c r="AS100" s="61"/>
      <c r="AT100" s="61"/>
      <c r="AU100" s="61"/>
      <c r="AV100" s="61"/>
      <c r="AW100" s="61"/>
      <c r="AX100" s="61"/>
      <c r="AY100" s="61"/>
      <c r="AZ100" s="61"/>
      <c r="BA100" s="61"/>
      <c r="BB100" s="61"/>
    </row>
    <row r="101" spans="1:54" s="84" customFormat="1">
      <c r="A101" s="81"/>
      <c r="B101" s="82"/>
      <c r="C101" s="83"/>
      <c r="D101" s="83"/>
      <c r="AQ101" s="61"/>
      <c r="AR101" s="61"/>
      <c r="AS101" s="61"/>
      <c r="AT101" s="61"/>
      <c r="AU101" s="61"/>
      <c r="AV101" s="61"/>
      <c r="AW101" s="61"/>
      <c r="AX101" s="61"/>
      <c r="AY101" s="61"/>
      <c r="AZ101" s="61"/>
      <c r="BA101" s="61"/>
      <c r="BB101" s="61"/>
    </row>
    <row r="102" spans="1:54" s="84" customFormat="1">
      <c r="A102" s="81"/>
      <c r="B102" s="82"/>
      <c r="C102" s="83"/>
      <c r="D102" s="83"/>
      <c r="AQ102" s="61"/>
      <c r="AR102" s="61"/>
      <c r="AS102" s="61"/>
      <c r="AT102" s="61"/>
      <c r="AU102" s="61"/>
      <c r="AV102" s="61"/>
      <c r="AW102" s="61"/>
      <c r="AX102" s="61"/>
      <c r="AY102" s="61"/>
      <c r="AZ102" s="61"/>
      <c r="BA102" s="61"/>
      <c r="BB102" s="61"/>
    </row>
    <row r="103" spans="1:54" s="84" customFormat="1">
      <c r="A103" s="81"/>
      <c r="B103" s="82"/>
      <c r="C103" s="83"/>
      <c r="D103" s="83"/>
      <c r="AQ103" s="61"/>
      <c r="AR103" s="61"/>
      <c r="AS103" s="61"/>
      <c r="AT103" s="61"/>
      <c r="AU103" s="61"/>
      <c r="AV103" s="61"/>
      <c r="AW103" s="61"/>
      <c r="AX103" s="61"/>
      <c r="AY103" s="61"/>
      <c r="AZ103" s="61"/>
      <c r="BA103" s="61"/>
      <c r="BB103" s="61"/>
    </row>
    <row r="104" spans="1:54" s="84" customFormat="1">
      <c r="A104" s="81"/>
      <c r="B104" s="82"/>
      <c r="C104" s="83"/>
      <c r="D104" s="83"/>
      <c r="AQ104" s="61"/>
      <c r="AR104" s="61"/>
      <c r="AS104" s="61"/>
      <c r="AT104" s="61"/>
      <c r="AU104" s="61"/>
      <c r="AV104" s="61"/>
      <c r="AW104" s="61"/>
      <c r="AX104" s="61"/>
      <c r="AY104" s="61"/>
      <c r="AZ104" s="61"/>
      <c r="BA104" s="61"/>
      <c r="BB104" s="61"/>
    </row>
    <row r="105" spans="1:54" s="84" customFormat="1">
      <c r="A105" s="81"/>
      <c r="B105" s="82"/>
      <c r="C105" s="83"/>
      <c r="D105" s="83"/>
      <c r="AQ105" s="61"/>
      <c r="AR105" s="61"/>
      <c r="AS105" s="61"/>
      <c r="AT105" s="61"/>
      <c r="AU105" s="61"/>
      <c r="AV105" s="61"/>
      <c r="AW105" s="61"/>
      <c r="AX105" s="61"/>
      <c r="AY105" s="61"/>
      <c r="AZ105" s="61"/>
      <c r="BA105" s="61"/>
      <c r="BB105" s="61"/>
    </row>
    <row r="106" spans="1:54" s="84" customFormat="1">
      <c r="A106" s="81"/>
      <c r="B106" s="82"/>
      <c r="C106" s="83"/>
      <c r="D106" s="83"/>
      <c r="AQ106" s="61"/>
      <c r="AR106" s="61"/>
      <c r="AS106" s="61"/>
      <c r="AT106" s="61"/>
      <c r="AU106" s="61"/>
      <c r="AV106" s="61"/>
      <c r="AW106" s="61"/>
      <c r="AX106" s="61"/>
      <c r="AY106" s="61"/>
      <c r="AZ106" s="61"/>
      <c r="BA106" s="61"/>
      <c r="BB106" s="61"/>
    </row>
    <row r="107" spans="1:54" s="84" customFormat="1">
      <c r="A107" s="81"/>
      <c r="B107" s="82"/>
      <c r="C107" s="83"/>
      <c r="D107" s="83"/>
      <c r="AQ107" s="61"/>
      <c r="AR107" s="61"/>
      <c r="AS107" s="61"/>
      <c r="AT107" s="61"/>
      <c r="AU107" s="61"/>
      <c r="AV107" s="61"/>
      <c r="AW107" s="61"/>
      <c r="AX107" s="61"/>
      <c r="AY107" s="61"/>
      <c r="AZ107" s="61"/>
      <c r="BA107" s="61"/>
      <c r="BB107" s="61"/>
    </row>
    <row r="108" spans="1:54" s="84" customFormat="1">
      <c r="A108" s="81"/>
      <c r="B108" s="82"/>
      <c r="C108" s="83"/>
      <c r="D108" s="83"/>
      <c r="AQ108" s="61"/>
      <c r="AR108" s="61"/>
      <c r="AS108" s="61"/>
      <c r="AT108" s="61"/>
      <c r="AU108" s="61"/>
      <c r="AV108" s="61"/>
      <c r="AW108" s="61"/>
      <c r="AX108" s="61"/>
      <c r="AY108" s="61"/>
      <c r="AZ108" s="61"/>
      <c r="BA108" s="61"/>
      <c r="BB108" s="61"/>
    </row>
    <row r="109" spans="1:54" s="84" customFormat="1">
      <c r="A109" s="81"/>
      <c r="B109" s="82"/>
      <c r="C109" s="83"/>
      <c r="D109" s="83"/>
      <c r="AQ109" s="61"/>
      <c r="AR109" s="61"/>
      <c r="AS109" s="61"/>
      <c r="AT109" s="61"/>
      <c r="AU109" s="61"/>
      <c r="AV109" s="61"/>
      <c r="AW109" s="61"/>
      <c r="AX109" s="61"/>
      <c r="AY109" s="61"/>
      <c r="AZ109" s="61"/>
      <c r="BA109" s="61"/>
      <c r="BB109" s="61"/>
    </row>
    <row r="110" spans="1:54" s="84" customFormat="1">
      <c r="A110" s="81"/>
      <c r="B110" s="82"/>
      <c r="C110" s="83"/>
      <c r="D110" s="83"/>
      <c r="AQ110" s="61"/>
      <c r="AR110" s="61"/>
      <c r="AS110" s="61"/>
      <c r="AT110" s="61"/>
      <c r="AU110" s="61"/>
      <c r="AV110" s="61"/>
      <c r="AW110" s="61"/>
      <c r="AX110" s="61"/>
      <c r="AY110" s="61"/>
      <c r="AZ110" s="61"/>
      <c r="BA110" s="61"/>
      <c r="BB110" s="61"/>
    </row>
    <row r="111" spans="1:54" s="84" customFormat="1">
      <c r="A111" s="81"/>
      <c r="B111" s="82"/>
      <c r="C111" s="83"/>
      <c r="D111" s="83"/>
      <c r="AQ111" s="61"/>
      <c r="AR111" s="61"/>
      <c r="AS111" s="61"/>
      <c r="AT111" s="61"/>
      <c r="AU111" s="61"/>
      <c r="AV111" s="61"/>
      <c r="AW111" s="61"/>
      <c r="AX111" s="61"/>
      <c r="AY111" s="61"/>
      <c r="AZ111" s="61"/>
      <c r="BA111" s="61"/>
      <c r="BB111" s="61"/>
    </row>
    <row r="112" spans="1:54" s="84" customFormat="1">
      <c r="A112" s="81"/>
      <c r="B112" s="82"/>
      <c r="C112" s="83"/>
      <c r="D112" s="83"/>
      <c r="AQ112" s="61"/>
      <c r="AR112" s="61"/>
      <c r="AS112" s="61"/>
      <c r="AT112" s="61"/>
      <c r="AU112" s="61"/>
      <c r="AV112" s="61"/>
      <c r="AW112" s="61"/>
      <c r="AX112" s="61"/>
      <c r="AY112" s="61"/>
      <c r="AZ112" s="61"/>
      <c r="BA112" s="61"/>
      <c r="BB112" s="61"/>
    </row>
    <row r="113" spans="1:54" s="84" customFormat="1">
      <c r="A113" s="81"/>
      <c r="B113" s="82"/>
      <c r="C113" s="83"/>
      <c r="D113" s="83"/>
      <c r="AQ113" s="61"/>
      <c r="AR113" s="61"/>
      <c r="AS113" s="61"/>
      <c r="AT113" s="61"/>
      <c r="AU113" s="61"/>
      <c r="AV113" s="61"/>
      <c r="AW113" s="61"/>
      <c r="AX113" s="61"/>
      <c r="AY113" s="61"/>
      <c r="AZ113" s="61"/>
      <c r="BA113" s="61"/>
      <c r="BB113" s="61"/>
    </row>
    <row r="114" spans="1:54" s="84" customFormat="1">
      <c r="A114" s="81"/>
      <c r="B114" s="82"/>
      <c r="C114" s="83"/>
      <c r="D114" s="83"/>
      <c r="AQ114" s="61"/>
      <c r="AR114" s="61"/>
      <c r="AS114" s="61"/>
      <c r="AT114" s="61"/>
      <c r="AU114" s="61"/>
      <c r="AV114" s="61"/>
      <c r="AW114" s="61"/>
      <c r="AX114" s="61"/>
      <c r="AY114" s="61"/>
      <c r="AZ114" s="61"/>
      <c r="BA114" s="61"/>
      <c r="BB114" s="61"/>
    </row>
    <row r="115" spans="1:54" s="84" customFormat="1">
      <c r="A115" s="81"/>
      <c r="B115" s="82"/>
      <c r="C115" s="83"/>
      <c r="D115" s="83"/>
      <c r="AQ115" s="61"/>
      <c r="AR115" s="61"/>
      <c r="AS115" s="61"/>
      <c r="AT115" s="61"/>
      <c r="AU115" s="61"/>
      <c r="AV115" s="61"/>
      <c r="AW115" s="61"/>
      <c r="AX115" s="61"/>
      <c r="AY115" s="61"/>
      <c r="AZ115" s="61"/>
      <c r="BA115" s="61"/>
      <c r="BB115" s="61"/>
    </row>
    <row r="116" spans="1:54" s="84" customFormat="1">
      <c r="A116" s="81"/>
      <c r="B116" s="82"/>
      <c r="C116" s="83"/>
      <c r="D116" s="83"/>
      <c r="AQ116" s="61"/>
      <c r="AR116" s="61"/>
      <c r="AS116" s="61"/>
      <c r="AT116" s="61"/>
      <c r="AU116" s="61"/>
      <c r="AV116" s="61"/>
      <c r="AW116" s="61"/>
      <c r="AX116" s="61"/>
      <c r="AY116" s="61"/>
      <c r="AZ116" s="61"/>
      <c r="BA116" s="61"/>
      <c r="BB116" s="61"/>
    </row>
    <row r="117" spans="1:54" s="84" customFormat="1">
      <c r="A117" s="81"/>
      <c r="B117" s="82"/>
      <c r="C117" s="83"/>
      <c r="D117" s="83"/>
      <c r="AQ117" s="61"/>
      <c r="AR117" s="61"/>
      <c r="AS117" s="61"/>
      <c r="AT117" s="61"/>
      <c r="AU117" s="61"/>
      <c r="AV117" s="61"/>
      <c r="AW117" s="61"/>
      <c r="AX117" s="61"/>
      <c r="AY117" s="61"/>
      <c r="AZ117" s="61"/>
      <c r="BA117" s="61"/>
      <c r="BB117" s="61"/>
    </row>
    <row r="118" spans="1:54" s="84" customFormat="1">
      <c r="A118" s="81"/>
      <c r="B118" s="82"/>
      <c r="C118" s="83"/>
      <c r="D118" s="83"/>
      <c r="AQ118" s="61"/>
      <c r="AR118" s="61"/>
      <c r="AS118" s="61"/>
      <c r="AT118" s="61"/>
      <c r="AU118" s="61"/>
      <c r="AV118" s="61"/>
      <c r="AW118" s="61"/>
      <c r="AX118" s="61"/>
      <c r="AY118" s="61"/>
      <c r="AZ118" s="61"/>
      <c r="BA118" s="61"/>
      <c r="BB118" s="61"/>
    </row>
    <row r="119" spans="1:54" s="84" customFormat="1">
      <c r="A119" s="81"/>
      <c r="B119" s="82"/>
      <c r="C119" s="83"/>
      <c r="D119" s="83"/>
      <c r="AQ119" s="61"/>
      <c r="AR119" s="61"/>
      <c r="AS119" s="61"/>
      <c r="AT119" s="61"/>
      <c r="AU119" s="61"/>
      <c r="AV119" s="61"/>
      <c r="AW119" s="61"/>
      <c r="AX119" s="61"/>
      <c r="AY119" s="61"/>
      <c r="AZ119" s="61"/>
      <c r="BA119" s="61"/>
      <c r="BB119" s="61"/>
    </row>
    <row r="120" spans="1:54" s="84" customFormat="1">
      <c r="A120" s="81"/>
      <c r="B120" s="82"/>
      <c r="C120" s="83"/>
      <c r="D120" s="83"/>
      <c r="AQ120" s="61"/>
      <c r="AR120" s="61"/>
      <c r="AS120" s="61"/>
      <c r="AT120" s="61"/>
      <c r="AU120" s="61"/>
      <c r="AV120" s="61"/>
      <c r="AW120" s="61"/>
      <c r="AX120" s="61"/>
      <c r="AY120" s="61"/>
      <c r="AZ120" s="61"/>
      <c r="BA120" s="61"/>
      <c r="BB120" s="61"/>
    </row>
    <row r="121" spans="1:54" s="84" customFormat="1">
      <c r="A121" s="81"/>
      <c r="B121" s="82"/>
      <c r="C121" s="83"/>
      <c r="D121" s="83"/>
      <c r="AQ121" s="61"/>
      <c r="AR121" s="61"/>
      <c r="AS121" s="61"/>
      <c r="AT121" s="61"/>
      <c r="AU121" s="61"/>
      <c r="AV121" s="61"/>
      <c r="AW121" s="61"/>
      <c r="AX121" s="61"/>
      <c r="AY121" s="61"/>
      <c r="AZ121" s="61"/>
      <c r="BA121" s="61"/>
      <c r="BB121" s="61"/>
    </row>
    <row r="122" spans="1:54" s="84" customFormat="1">
      <c r="A122" s="81"/>
      <c r="B122" s="82"/>
      <c r="C122" s="83"/>
      <c r="D122" s="83"/>
      <c r="AQ122" s="61"/>
      <c r="AR122" s="61"/>
      <c r="AS122" s="61"/>
      <c r="AT122" s="61"/>
      <c r="AU122" s="61"/>
      <c r="AV122" s="61"/>
      <c r="AW122" s="61"/>
      <c r="AX122" s="61"/>
      <c r="AY122" s="61"/>
      <c r="AZ122" s="61"/>
      <c r="BA122" s="61"/>
      <c r="BB122" s="61"/>
    </row>
    <row r="123" spans="1:54" s="84" customFormat="1">
      <c r="A123" s="81"/>
      <c r="B123" s="82"/>
      <c r="C123" s="83"/>
      <c r="D123" s="83"/>
      <c r="AQ123" s="61"/>
      <c r="AR123" s="61"/>
      <c r="AS123" s="61"/>
      <c r="AT123" s="61"/>
      <c r="AU123" s="61"/>
      <c r="AV123" s="61"/>
      <c r="AW123" s="61"/>
      <c r="AX123" s="61"/>
      <c r="AY123" s="61"/>
      <c r="AZ123" s="61"/>
      <c r="BA123" s="61"/>
      <c r="BB123" s="61"/>
    </row>
    <row r="124" spans="1:54" s="84" customFormat="1">
      <c r="A124" s="81"/>
      <c r="B124" s="82"/>
      <c r="C124" s="83"/>
      <c r="D124" s="83"/>
      <c r="AQ124" s="61"/>
      <c r="AR124" s="61"/>
      <c r="AS124" s="61"/>
      <c r="AT124" s="61"/>
      <c r="AU124" s="61"/>
      <c r="AV124" s="61"/>
      <c r="AW124" s="61"/>
      <c r="AX124" s="61"/>
      <c r="AY124" s="61"/>
      <c r="AZ124" s="61"/>
      <c r="BA124" s="61"/>
      <c r="BB124" s="61"/>
    </row>
    <row r="125" spans="1:54" s="84" customFormat="1">
      <c r="A125" s="81"/>
      <c r="B125" s="82"/>
      <c r="C125" s="83"/>
      <c r="D125" s="83"/>
      <c r="AQ125" s="61"/>
      <c r="AR125" s="61"/>
      <c r="AS125" s="61"/>
      <c r="AT125" s="61"/>
      <c r="AU125" s="61"/>
      <c r="AV125" s="61"/>
      <c r="AW125" s="61"/>
      <c r="AX125" s="61"/>
      <c r="AY125" s="61"/>
      <c r="AZ125" s="61"/>
      <c r="BA125" s="61"/>
      <c r="BB125" s="61"/>
    </row>
    <row r="126" spans="1:54" s="84" customFormat="1">
      <c r="A126" s="81"/>
      <c r="B126" s="82"/>
      <c r="C126" s="83"/>
      <c r="D126" s="83"/>
      <c r="AQ126" s="61"/>
      <c r="AR126" s="61"/>
      <c r="AS126" s="61"/>
      <c r="AT126" s="61"/>
      <c r="AU126" s="61"/>
      <c r="AV126" s="61"/>
      <c r="AW126" s="61"/>
      <c r="AX126" s="61"/>
      <c r="AY126" s="61"/>
      <c r="AZ126" s="61"/>
      <c r="BA126" s="61"/>
      <c r="BB126" s="61"/>
    </row>
    <row r="127" spans="1:54" s="84" customFormat="1">
      <c r="A127" s="81"/>
      <c r="B127" s="82"/>
      <c r="C127" s="83"/>
      <c r="D127" s="83"/>
      <c r="AQ127" s="61"/>
      <c r="AR127" s="61"/>
      <c r="AS127" s="61"/>
      <c r="AT127" s="61"/>
      <c r="AU127" s="61"/>
      <c r="AV127" s="61"/>
      <c r="AW127" s="61"/>
      <c r="AX127" s="61"/>
      <c r="AY127" s="61"/>
      <c r="AZ127" s="61"/>
      <c r="BA127" s="61"/>
      <c r="BB127" s="61"/>
    </row>
    <row r="128" spans="1:54" s="84" customFormat="1">
      <c r="A128" s="81"/>
      <c r="B128" s="82"/>
      <c r="C128" s="83"/>
      <c r="D128" s="83"/>
      <c r="AQ128" s="61"/>
      <c r="AR128" s="61"/>
      <c r="AS128" s="61"/>
      <c r="AT128" s="61"/>
      <c r="AU128" s="61"/>
      <c r="AV128" s="61"/>
      <c r="AW128" s="61"/>
      <c r="AX128" s="61"/>
      <c r="AY128" s="61"/>
      <c r="AZ128" s="61"/>
      <c r="BA128" s="61"/>
      <c r="BB128" s="61"/>
    </row>
    <row r="129" spans="1:54" s="84" customFormat="1">
      <c r="A129" s="81"/>
      <c r="B129" s="82"/>
      <c r="C129" s="83"/>
      <c r="D129" s="83"/>
      <c r="AQ129" s="61"/>
      <c r="AR129" s="61"/>
      <c r="AS129" s="61"/>
      <c r="AT129" s="61"/>
      <c r="AU129" s="61"/>
      <c r="AV129" s="61"/>
      <c r="AW129" s="61"/>
      <c r="AX129" s="61"/>
      <c r="AY129" s="61"/>
      <c r="AZ129" s="61"/>
      <c r="BA129" s="61"/>
      <c r="BB129" s="61"/>
    </row>
    <row r="130" spans="1:54" s="84" customFormat="1">
      <c r="A130" s="81"/>
      <c r="B130" s="82"/>
      <c r="C130" s="83"/>
      <c r="D130" s="83"/>
      <c r="AQ130" s="61"/>
      <c r="AR130" s="61"/>
      <c r="AS130" s="61"/>
      <c r="AT130" s="61"/>
      <c r="AU130" s="61"/>
      <c r="AV130" s="61"/>
      <c r="AW130" s="61"/>
      <c r="AX130" s="61"/>
      <c r="AY130" s="61"/>
      <c r="AZ130" s="61"/>
      <c r="BA130" s="61"/>
      <c r="BB130" s="61"/>
    </row>
    <row r="131" spans="1:54" s="84" customFormat="1">
      <c r="A131" s="81"/>
      <c r="B131" s="82"/>
      <c r="C131" s="83"/>
      <c r="D131" s="83"/>
      <c r="AQ131" s="61"/>
      <c r="AR131" s="61"/>
      <c r="AS131" s="61"/>
      <c r="AT131" s="61"/>
      <c r="AU131" s="61"/>
      <c r="AV131" s="61"/>
      <c r="AW131" s="61"/>
      <c r="AX131" s="61"/>
      <c r="AY131" s="61"/>
      <c r="AZ131" s="61"/>
      <c r="BA131" s="61"/>
      <c r="BB131" s="61"/>
    </row>
    <row r="132" spans="1:54" s="84" customFormat="1">
      <c r="A132" s="81"/>
      <c r="B132" s="82"/>
      <c r="C132" s="83"/>
      <c r="D132" s="83"/>
      <c r="AQ132" s="61"/>
      <c r="AR132" s="61"/>
      <c r="AS132" s="61"/>
      <c r="AT132" s="61"/>
      <c r="AU132" s="61"/>
      <c r="AV132" s="61"/>
      <c r="AW132" s="61"/>
      <c r="AX132" s="61"/>
      <c r="AY132" s="61"/>
      <c r="AZ132" s="61"/>
      <c r="BA132" s="61"/>
      <c r="BB132" s="61"/>
    </row>
    <row r="133" spans="1:54" s="84" customFormat="1">
      <c r="A133" s="81"/>
      <c r="B133" s="82"/>
      <c r="C133" s="83"/>
      <c r="D133" s="83"/>
      <c r="AQ133" s="61"/>
      <c r="AR133" s="61"/>
      <c r="AS133" s="61"/>
      <c r="AT133" s="61"/>
      <c r="AU133" s="61"/>
      <c r="AV133" s="61"/>
      <c r="AW133" s="61"/>
      <c r="AX133" s="61"/>
      <c r="AY133" s="61"/>
      <c r="AZ133" s="61"/>
      <c r="BA133" s="61"/>
      <c r="BB133" s="61"/>
    </row>
    <row r="134" spans="1:54" s="84" customFormat="1">
      <c r="A134" s="81"/>
      <c r="B134" s="82"/>
      <c r="C134" s="83"/>
      <c r="D134" s="83"/>
      <c r="AQ134" s="61"/>
      <c r="AR134" s="61"/>
      <c r="AS134" s="61"/>
      <c r="AT134" s="61"/>
      <c r="AU134" s="61"/>
      <c r="AV134" s="61"/>
      <c r="AW134" s="61"/>
      <c r="AX134" s="61"/>
      <c r="AY134" s="61"/>
      <c r="AZ134" s="61"/>
      <c r="BA134" s="61"/>
      <c r="BB134" s="61"/>
    </row>
    <row r="135" spans="1:54" s="84" customFormat="1">
      <c r="A135" s="81"/>
      <c r="B135" s="82"/>
      <c r="C135" s="83"/>
      <c r="D135" s="83"/>
      <c r="AQ135" s="61"/>
      <c r="AR135" s="61"/>
      <c r="AS135" s="61"/>
      <c r="AT135" s="61"/>
      <c r="AU135" s="61"/>
      <c r="AV135" s="61"/>
      <c r="AW135" s="61"/>
      <c r="AX135" s="61"/>
      <c r="AY135" s="61"/>
      <c r="AZ135" s="61"/>
      <c r="BA135" s="61"/>
      <c r="BB135" s="61"/>
    </row>
    <row r="136" spans="1:54" s="84" customFormat="1">
      <c r="A136" s="81"/>
      <c r="B136" s="82"/>
      <c r="C136" s="83"/>
      <c r="D136" s="83"/>
      <c r="AQ136" s="61"/>
      <c r="AR136" s="61"/>
      <c r="AS136" s="61"/>
      <c r="AT136" s="61"/>
      <c r="AU136" s="61"/>
      <c r="AV136" s="61"/>
      <c r="AW136" s="61"/>
      <c r="AX136" s="61"/>
      <c r="AY136" s="61"/>
      <c r="AZ136" s="61"/>
      <c r="BA136" s="61"/>
      <c r="BB136" s="61"/>
    </row>
    <row r="137" spans="1:54" s="84" customFormat="1">
      <c r="A137" s="81"/>
      <c r="B137" s="82"/>
      <c r="C137" s="83"/>
      <c r="D137" s="83"/>
      <c r="AQ137" s="61"/>
      <c r="AR137" s="61"/>
      <c r="AS137" s="61"/>
      <c r="AT137" s="61"/>
      <c r="AU137" s="61"/>
      <c r="AV137" s="61"/>
      <c r="AW137" s="61"/>
      <c r="AX137" s="61"/>
      <c r="AY137" s="61"/>
      <c r="AZ137" s="61"/>
      <c r="BA137" s="61"/>
      <c r="BB137" s="61"/>
    </row>
    <row r="138" spans="1:54" s="84" customFormat="1">
      <c r="A138" s="81"/>
      <c r="B138" s="82"/>
      <c r="C138" s="83"/>
      <c r="D138" s="83"/>
      <c r="AQ138" s="61"/>
      <c r="AR138" s="61"/>
      <c r="AS138" s="61"/>
      <c r="AT138" s="61"/>
      <c r="AU138" s="61"/>
      <c r="AV138" s="61"/>
      <c r="AW138" s="61"/>
      <c r="AX138" s="61"/>
      <c r="AY138" s="61"/>
      <c r="AZ138" s="61"/>
      <c r="BA138" s="61"/>
      <c r="BB138" s="61"/>
    </row>
    <row r="139" spans="1:54" s="84" customFormat="1">
      <c r="A139" s="81"/>
      <c r="B139" s="82"/>
      <c r="C139" s="83"/>
      <c r="D139" s="83"/>
      <c r="AQ139" s="61"/>
      <c r="AR139" s="61"/>
      <c r="AS139" s="61"/>
      <c r="AT139" s="61"/>
      <c r="AU139" s="61"/>
      <c r="AV139" s="61"/>
      <c r="AW139" s="61"/>
      <c r="AX139" s="61"/>
      <c r="AY139" s="61"/>
      <c r="AZ139" s="61"/>
      <c r="BA139" s="61"/>
      <c r="BB139" s="61"/>
    </row>
    <row r="140" spans="1:54" s="84" customFormat="1">
      <c r="A140" s="81"/>
      <c r="B140" s="82"/>
      <c r="C140" s="83"/>
      <c r="D140" s="83"/>
      <c r="AQ140" s="61"/>
      <c r="AR140" s="61"/>
      <c r="AS140" s="61"/>
      <c r="AT140" s="61"/>
      <c r="AU140" s="61"/>
      <c r="AV140" s="61"/>
      <c r="AW140" s="61"/>
      <c r="AX140" s="61"/>
      <c r="AY140" s="61"/>
      <c r="AZ140" s="61"/>
      <c r="BA140" s="61"/>
      <c r="BB140" s="61"/>
    </row>
    <row r="141" spans="1:54" s="84" customFormat="1">
      <c r="A141" s="81"/>
      <c r="B141" s="82"/>
      <c r="C141" s="83"/>
      <c r="D141" s="83"/>
      <c r="AQ141" s="61"/>
      <c r="AR141" s="61"/>
      <c r="AS141" s="61"/>
      <c r="AT141" s="61"/>
      <c r="AU141" s="61"/>
      <c r="AV141" s="61"/>
      <c r="AW141" s="61"/>
      <c r="AX141" s="61"/>
      <c r="AY141" s="61"/>
      <c r="AZ141" s="61"/>
      <c r="BA141" s="61"/>
      <c r="BB141" s="61"/>
    </row>
    <row r="142" spans="1:54" s="84" customFormat="1">
      <c r="A142" s="81"/>
      <c r="B142" s="82"/>
      <c r="C142" s="83"/>
      <c r="D142" s="83"/>
      <c r="AQ142" s="61"/>
      <c r="AR142" s="61"/>
      <c r="AS142" s="61"/>
      <c r="AT142" s="61"/>
      <c r="AU142" s="61"/>
      <c r="AV142" s="61"/>
      <c r="AW142" s="61"/>
      <c r="AX142" s="61"/>
      <c r="AY142" s="61"/>
      <c r="AZ142" s="61"/>
      <c r="BA142" s="61"/>
      <c r="BB142" s="61"/>
    </row>
    <row r="143" spans="1:54" s="84" customFormat="1">
      <c r="A143" s="81"/>
      <c r="B143" s="82"/>
      <c r="C143" s="83"/>
      <c r="D143" s="83"/>
      <c r="AQ143" s="61"/>
      <c r="AR143" s="61"/>
      <c r="AS143" s="61"/>
      <c r="AT143" s="61"/>
      <c r="AU143" s="61"/>
      <c r="AV143" s="61"/>
      <c r="AW143" s="61"/>
      <c r="AX143" s="61"/>
      <c r="AY143" s="61"/>
      <c r="AZ143" s="61"/>
      <c r="BA143" s="61"/>
      <c r="BB143" s="61"/>
    </row>
    <row r="144" spans="1:54" s="84" customFormat="1">
      <c r="A144" s="81"/>
      <c r="B144" s="82"/>
      <c r="C144" s="83"/>
      <c r="D144" s="83"/>
      <c r="AQ144" s="61"/>
      <c r="AR144" s="61"/>
      <c r="AS144" s="61"/>
      <c r="AT144" s="61"/>
      <c r="AU144" s="61"/>
      <c r="AV144" s="61"/>
      <c r="AW144" s="61"/>
      <c r="AX144" s="61"/>
      <c r="AY144" s="61"/>
      <c r="AZ144" s="61"/>
      <c r="BA144" s="61"/>
      <c r="BB144" s="61"/>
    </row>
    <row r="145" spans="1:54" s="84" customFormat="1">
      <c r="A145" s="81"/>
      <c r="B145" s="82"/>
      <c r="C145" s="83"/>
      <c r="D145" s="83"/>
      <c r="AQ145" s="61"/>
      <c r="AR145" s="61"/>
      <c r="AS145" s="61"/>
      <c r="AT145" s="61"/>
      <c r="AU145" s="61"/>
      <c r="AV145" s="61"/>
      <c r="AW145" s="61"/>
      <c r="AX145" s="61"/>
      <c r="AY145" s="61"/>
      <c r="AZ145" s="61"/>
      <c r="BA145" s="61"/>
      <c r="BB145" s="61"/>
    </row>
    <row r="146" spans="1:54" s="84" customFormat="1">
      <c r="A146" s="81"/>
      <c r="B146" s="82"/>
      <c r="C146" s="83"/>
      <c r="D146" s="83"/>
      <c r="AQ146" s="61"/>
      <c r="AR146" s="61"/>
      <c r="AS146" s="61"/>
      <c r="AT146" s="61"/>
      <c r="AU146" s="61"/>
      <c r="AV146" s="61"/>
      <c r="AW146" s="61"/>
      <c r="AX146" s="61"/>
      <c r="AY146" s="61"/>
      <c r="AZ146" s="61"/>
      <c r="BA146" s="61"/>
      <c r="BB146" s="61"/>
    </row>
    <row r="147" spans="1:54" s="84" customFormat="1">
      <c r="A147" s="81"/>
      <c r="B147" s="82"/>
      <c r="C147" s="83"/>
      <c r="D147" s="83"/>
      <c r="AQ147" s="61"/>
      <c r="AR147" s="61"/>
      <c r="AS147" s="61"/>
      <c r="AT147" s="61"/>
      <c r="AU147" s="61"/>
      <c r="AV147" s="61"/>
      <c r="AW147" s="61"/>
      <c r="AX147" s="61"/>
      <c r="AY147" s="61"/>
      <c r="AZ147" s="61"/>
      <c r="BA147" s="61"/>
      <c r="BB147" s="61"/>
    </row>
    <row r="148" spans="1:54" s="84" customFormat="1">
      <c r="A148" s="81"/>
      <c r="B148" s="82"/>
      <c r="C148" s="83"/>
      <c r="D148" s="83"/>
      <c r="AQ148" s="61"/>
      <c r="AR148" s="61"/>
      <c r="AS148" s="61"/>
      <c r="AT148" s="61"/>
      <c r="AU148" s="61"/>
      <c r="AV148" s="61"/>
      <c r="AW148" s="61"/>
      <c r="AX148" s="61"/>
      <c r="AY148" s="61"/>
      <c r="AZ148" s="61"/>
      <c r="BA148" s="61"/>
      <c r="BB148" s="61"/>
    </row>
    <row r="149" spans="1:54" s="84" customFormat="1">
      <c r="A149" s="81"/>
      <c r="B149" s="82"/>
      <c r="C149" s="83"/>
      <c r="D149" s="83"/>
      <c r="AQ149" s="61"/>
      <c r="AR149" s="61"/>
      <c r="AS149" s="61"/>
      <c r="AT149" s="61"/>
      <c r="AU149" s="61"/>
      <c r="AV149" s="61"/>
      <c r="AW149" s="61"/>
      <c r="AX149" s="61"/>
      <c r="AY149" s="61"/>
      <c r="AZ149" s="61"/>
      <c r="BA149" s="61"/>
      <c r="BB149" s="61"/>
    </row>
    <row r="150" spans="1:54" s="84" customFormat="1">
      <c r="A150" s="81"/>
      <c r="B150" s="82"/>
      <c r="C150" s="83"/>
      <c r="D150" s="83"/>
      <c r="AQ150" s="61"/>
      <c r="AR150" s="61"/>
      <c r="AS150" s="61"/>
      <c r="AT150" s="61"/>
      <c r="AU150" s="61"/>
      <c r="AV150" s="61"/>
      <c r="AW150" s="61"/>
      <c r="AX150" s="61"/>
      <c r="AY150" s="61"/>
      <c r="AZ150" s="61"/>
      <c r="BA150" s="61"/>
      <c r="BB150" s="61"/>
    </row>
    <row r="151" spans="1:54" s="84" customFormat="1">
      <c r="A151" s="81"/>
      <c r="B151" s="82"/>
      <c r="C151" s="83"/>
      <c r="D151" s="83"/>
      <c r="AQ151" s="61"/>
      <c r="AR151" s="61"/>
      <c r="AS151" s="61"/>
      <c r="AT151" s="61"/>
      <c r="AU151" s="61"/>
      <c r="AV151" s="61"/>
      <c r="AW151" s="61"/>
      <c r="AX151" s="61"/>
      <c r="AY151" s="61"/>
      <c r="AZ151" s="61"/>
      <c r="BA151" s="61"/>
      <c r="BB151" s="61"/>
    </row>
    <row r="152" spans="1:54" s="84" customFormat="1">
      <c r="A152" s="81"/>
      <c r="B152" s="82"/>
      <c r="C152" s="83"/>
      <c r="D152" s="83"/>
      <c r="AQ152" s="61"/>
      <c r="AR152" s="61"/>
      <c r="AS152" s="61"/>
      <c r="AT152" s="61"/>
      <c r="AU152" s="61"/>
      <c r="AV152" s="61"/>
      <c r="AW152" s="61"/>
      <c r="AX152" s="61"/>
      <c r="AY152" s="61"/>
      <c r="AZ152" s="61"/>
      <c r="BA152" s="61"/>
      <c r="BB152" s="61"/>
    </row>
    <row r="153" spans="1:54" s="84" customFormat="1">
      <c r="A153" s="81"/>
      <c r="B153" s="82"/>
      <c r="C153" s="83"/>
      <c r="D153" s="83"/>
      <c r="AQ153" s="61"/>
      <c r="AR153" s="61"/>
      <c r="AS153" s="61"/>
      <c r="AT153" s="61"/>
      <c r="AU153" s="61"/>
      <c r="AV153" s="61"/>
      <c r="AW153" s="61"/>
      <c r="AX153" s="61"/>
      <c r="AY153" s="61"/>
      <c r="AZ153" s="61"/>
      <c r="BA153" s="61"/>
      <c r="BB153" s="61"/>
    </row>
    <row r="154" spans="1:54" s="84" customFormat="1">
      <c r="A154" s="81"/>
      <c r="B154" s="82"/>
      <c r="C154" s="83"/>
      <c r="D154" s="83"/>
      <c r="AQ154" s="61"/>
      <c r="AR154" s="61"/>
      <c r="AS154" s="61"/>
      <c r="AT154" s="61"/>
      <c r="AU154" s="61"/>
      <c r="AV154" s="61"/>
      <c r="AW154" s="61"/>
      <c r="AX154" s="61"/>
      <c r="AY154" s="61"/>
      <c r="AZ154" s="61"/>
      <c r="BA154" s="61"/>
      <c r="BB154" s="61"/>
    </row>
    <row r="155" spans="1:54" s="84" customFormat="1">
      <c r="A155" s="81"/>
      <c r="B155" s="82"/>
      <c r="C155" s="83"/>
      <c r="D155" s="83"/>
      <c r="AQ155" s="61"/>
      <c r="AR155" s="61"/>
      <c r="AS155" s="61"/>
      <c r="AT155" s="61"/>
      <c r="AU155" s="61"/>
      <c r="AV155" s="61"/>
      <c r="AW155" s="61"/>
      <c r="AX155" s="61"/>
      <c r="AY155" s="61"/>
      <c r="AZ155" s="61"/>
      <c r="BA155" s="61"/>
      <c r="BB155" s="61"/>
    </row>
    <row r="156" spans="1:54" s="84" customFormat="1">
      <c r="A156" s="81"/>
      <c r="B156" s="82"/>
      <c r="C156" s="83"/>
      <c r="D156" s="83"/>
      <c r="AQ156" s="61"/>
      <c r="AR156" s="61"/>
      <c r="AS156" s="61"/>
      <c r="AT156" s="61"/>
      <c r="AU156" s="61"/>
      <c r="AV156" s="61"/>
      <c r="AW156" s="61"/>
      <c r="AX156" s="61"/>
      <c r="AY156" s="61"/>
      <c r="AZ156" s="61"/>
      <c r="BA156" s="61"/>
      <c r="BB156" s="61"/>
    </row>
    <row r="157" spans="1:54" s="84" customFormat="1">
      <c r="A157" s="81"/>
      <c r="B157" s="82"/>
      <c r="C157" s="83"/>
      <c r="D157" s="83"/>
      <c r="AQ157" s="61"/>
      <c r="AR157" s="61"/>
      <c r="AS157" s="61"/>
      <c r="AT157" s="61"/>
      <c r="AU157" s="61"/>
      <c r="AV157" s="61"/>
      <c r="AW157" s="61"/>
      <c r="AX157" s="61"/>
      <c r="AY157" s="61"/>
      <c r="AZ157" s="61"/>
      <c r="BA157" s="61"/>
      <c r="BB157" s="61"/>
    </row>
    <row r="158" spans="1:54" s="84" customFormat="1">
      <c r="A158" s="81"/>
      <c r="B158" s="82"/>
      <c r="C158" s="83"/>
      <c r="D158" s="83"/>
      <c r="AQ158" s="61"/>
      <c r="AR158" s="61"/>
      <c r="AS158" s="61"/>
      <c r="AT158" s="61"/>
      <c r="AU158" s="61"/>
      <c r="AV158" s="61"/>
      <c r="AW158" s="61"/>
      <c r="AX158" s="61"/>
      <c r="AY158" s="61"/>
      <c r="AZ158" s="61"/>
      <c r="BA158" s="61"/>
      <c r="BB158" s="61"/>
    </row>
    <row r="159" spans="1:54" s="84" customFormat="1">
      <c r="A159" s="81"/>
      <c r="B159" s="82"/>
      <c r="C159" s="83"/>
      <c r="D159" s="83"/>
      <c r="AQ159" s="61"/>
      <c r="AR159" s="61"/>
      <c r="AS159" s="61"/>
      <c r="AT159" s="61"/>
      <c r="AU159" s="61"/>
      <c r="AV159" s="61"/>
      <c r="AW159" s="61"/>
      <c r="AX159" s="61"/>
      <c r="AY159" s="61"/>
      <c r="AZ159" s="61"/>
      <c r="BA159" s="61"/>
      <c r="BB159" s="61"/>
    </row>
    <row r="160" spans="1:54" s="84" customFormat="1">
      <c r="A160" s="81"/>
      <c r="B160" s="82"/>
      <c r="C160" s="83"/>
      <c r="D160" s="83"/>
      <c r="AQ160" s="61"/>
      <c r="AR160" s="61"/>
      <c r="AS160" s="61"/>
      <c r="AT160" s="61"/>
      <c r="AU160" s="61"/>
      <c r="AV160" s="61"/>
      <c r="AW160" s="61"/>
      <c r="AX160" s="61"/>
      <c r="AY160" s="61"/>
      <c r="AZ160" s="61"/>
      <c r="BA160" s="61"/>
      <c r="BB160" s="61"/>
    </row>
    <row r="161" spans="1:54" s="84" customFormat="1">
      <c r="A161" s="81"/>
      <c r="B161" s="82"/>
      <c r="C161" s="83"/>
      <c r="D161" s="83"/>
      <c r="AQ161" s="61"/>
      <c r="AR161" s="61"/>
      <c r="AS161" s="61"/>
      <c r="AT161" s="61"/>
      <c r="AU161" s="61"/>
      <c r="AV161" s="61"/>
      <c r="AW161" s="61"/>
      <c r="AX161" s="61"/>
      <c r="AY161" s="61"/>
      <c r="AZ161" s="61"/>
      <c r="BA161" s="61"/>
      <c r="BB161" s="61"/>
    </row>
    <row r="162" spans="1:54" s="84" customFormat="1">
      <c r="A162" s="81"/>
      <c r="B162" s="82"/>
      <c r="C162" s="83"/>
      <c r="D162" s="83"/>
      <c r="AQ162" s="61"/>
      <c r="AR162" s="61"/>
      <c r="AS162" s="61"/>
      <c r="AT162" s="61"/>
      <c r="AU162" s="61"/>
      <c r="AV162" s="61"/>
      <c r="AW162" s="61"/>
      <c r="AX162" s="61"/>
      <c r="AY162" s="61"/>
      <c r="AZ162" s="61"/>
      <c r="BA162" s="61"/>
      <c r="BB162" s="61"/>
    </row>
    <row r="163" spans="1:54" s="84" customFormat="1">
      <c r="A163" s="81"/>
      <c r="B163" s="82"/>
      <c r="C163" s="83"/>
      <c r="D163" s="83"/>
      <c r="AQ163" s="61"/>
      <c r="AR163" s="61"/>
      <c r="AS163" s="61"/>
      <c r="AT163" s="61"/>
      <c r="AU163" s="61"/>
      <c r="AV163" s="61"/>
      <c r="AW163" s="61"/>
      <c r="AX163" s="61"/>
      <c r="AY163" s="61"/>
      <c r="AZ163" s="61"/>
      <c r="BA163" s="61"/>
      <c r="BB163" s="61"/>
    </row>
    <row r="164" spans="1:54" s="84" customFormat="1">
      <c r="A164" s="81"/>
      <c r="B164" s="82"/>
      <c r="C164" s="83"/>
      <c r="D164" s="83"/>
      <c r="AQ164" s="61"/>
      <c r="AR164" s="61"/>
      <c r="AS164" s="61"/>
      <c r="AT164" s="61"/>
      <c r="AU164" s="61"/>
      <c r="AV164" s="61"/>
      <c r="AW164" s="61"/>
      <c r="AX164" s="61"/>
      <c r="AY164" s="61"/>
      <c r="AZ164" s="61"/>
      <c r="BA164" s="61"/>
      <c r="BB164" s="61"/>
    </row>
    <row r="165" spans="1:54" s="84" customFormat="1">
      <c r="A165" s="81"/>
      <c r="B165" s="82"/>
      <c r="C165" s="83"/>
      <c r="D165" s="83"/>
      <c r="AQ165" s="61"/>
      <c r="AR165" s="61"/>
      <c r="AS165" s="61"/>
      <c r="AT165" s="61"/>
      <c r="AU165" s="61"/>
      <c r="AV165" s="61"/>
      <c r="AW165" s="61"/>
      <c r="AX165" s="61"/>
      <c r="AY165" s="61"/>
      <c r="AZ165" s="61"/>
      <c r="BA165" s="61"/>
      <c r="BB165" s="61"/>
    </row>
    <row r="166" spans="1:54" s="84" customFormat="1">
      <c r="A166" s="81"/>
      <c r="B166" s="82"/>
      <c r="C166" s="83"/>
      <c r="D166" s="83"/>
      <c r="AQ166" s="61"/>
      <c r="AR166" s="61"/>
      <c r="AS166" s="61"/>
      <c r="AT166" s="61"/>
      <c r="AU166" s="61"/>
      <c r="AV166" s="61"/>
      <c r="AW166" s="61"/>
      <c r="AX166" s="61"/>
      <c r="AY166" s="61"/>
      <c r="AZ166" s="61"/>
      <c r="BA166" s="61"/>
      <c r="BB166" s="61"/>
    </row>
    <row r="167" spans="1:54" s="84" customFormat="1">
      <c r="A167" s="81"/>
      <c r="B167" s="82"/>
      <c r="C167" s="83"/>
      <c r="D167" s="83"/>
      <c r="AQ167" s="61"/>
      <c r="AR167" s="61"/>
      <c r="AS167" s="61"/>
      <c r="AT167" s="61"/>
      <c r="AU167" s="61"/>
      <c r="AV167" s="61"/>
      <c r="AW167" s="61"/>
      <c r="AX167" s="61"/>
      <c r="AY167" s="61"/>
      <c r="AZ167" s="61"/>
      <c r="BA167" s="61"/>
      <c r="BB167" s="61"/>
    </row>
    <row r="168" spans="1:54" s="84" customFormat="1">
      <c r="A168" s="81"/>
      <c r="B168" s="82"/>
      <c r="C168" s="83"/>
      <c r="D168" s="83"/>
      <c r="AQ168" s="61"/>
      <c r="AR168" s="61"/>
      <c r="AS168" s="61"/>
      <c r="AT168" s="61"/>
      <c r="AU168" s="61"/>
      <c r="AV168" s="61"/>
      <c r="AW168" s="61"/>
      <c r="AX168" s="61"/>
      <c r="AY168" s="61"/>
      <c r="AZ168" s="61"/>
      <c r="BA168" s="61"/>
      <c r="BB168" s="61"/>
    </row>
    <row r="169" spans="1:54" s="84" customFormat="1">
      <c r="A169" s="81"/>
      <c r="B169" s="82"/>
      <c r="C169" s="83"/>
      <c r="D169" s="83"/>
      <c r="AQ169" s="61"/>
      <c r="AR169" s="61"/>
      <c r="AS169" s="61"/>
      <c r="AT169" s="61"/>
      <c r="AU169" s="61"/>
      <c r="AV169" s="61"/>
      <c r="AW169" s="61"/>
      <c r="AX169" s="61"/>
      <c r="AY169" s="61"/>
      <c r="AZ169" s="61"/>
      <c r="BA169" s="61"/>
      <c r="BB169" s="61"/>
    </row>
    <row r="170" spans="1:54" s="84" customFormat="1">
      <c r="A170" s="81"/>
      <c r="B170" s="82"/>
      <c r="C170" s="83"/>
      <c r="D170" s="83"/>
      <c r="AQ170" s="61"/>
      <c r="AR170" s="61"/>
      <c r="AS170" s="61"/>
      <c r="AT170" s="61"/>
      <c r="AU170" s="61"/>
      <c r="AV170" s="61"/>
      <c r="AW170" s="61"/>
      <c r="AX170" s="61"/>
      <c r="AY170" s="61"/>
      <c r="AZ170" s="61"/>
      <c r="BA170" s="61"/>
      <c r="BB170" s="61"/>
    </row>
    <row r="171" spans="1:54" s="84" customFormat="1">
      <c r="A171" s="81"/>
      <c r="B171" s="82"/>
      <c r="C171" s="83"/>
      <c r="D171" s="83"/>
      <c r="AQ171" s="61"/>
      <c r="AR171" s="61"/>
      <c r="AS171" s="61"/>
      <c r="AT171" s="61"/>
      <c r="AU171" s="61"/>
      <c r="AV171" s="61"/>
      <c r="AW171" s="61"/>
      <c r="AX171" s="61"/>
      <c r="AY171" s="61"/>
      <c r="AZ171" s="61"/>
      <c r="BA171" s="61"/>
      <c r="BB171" s="61"/>
    </row>
    <row r="172" spans="1:54" s="84" customFormat="1">
      <c r="A172" s="81"/>
      <c r="B172" s="82"/>
      <c r="C172" s="83"/>
      <c r="D172" s="83"/>
      <c r="AQ172" s="61"/>
      <c r="AR172" s="61"/>
      <c r="AS172" s="61"/>
      <c r="AT172" s="61"/>
      <c r="AU172" s="61"/>
      <c r="AV172" s="61"/>
      <c r="AW172" s="61"/>
      <c r="AX172" s="61"/>
      <c r="AY172" s="61"/>
      <c r="AZ172" s="61"/>
      <c r="BA172" s="61"/>
      <c r="BB172" s="61"/>
    </row>
    <row r="173" spans="1:54" s="84" customFormat="1">
      <c r="A173" s="81"/>
      <c r="B173" s="82"/>
      <c r="C173" s="83"/>
      <c r="D173" s="83"/>
      <c r="AQ173" s="61"/>
      <c r="AR173" s="61"/>
      <c r="AS173" s="61"/>
      <c r="AT173" s="61"/>
      <c r="AU173" s="61"/>
      <c r="AV173" s="61"/>
      <c r="AW173" s="61"/>
      <c r="AX173" s="61"/>
      <c r="AY173" s="61"/>
      <c r="AZ173" s="61"/>
      <c r="BA173" s="61"/>
      <c r="BB173" s="61"/>
    </row>
    <row r="174" spans="1:54" s="84" customFormat="1">
      <c r="A174" s="81"/>
      <c r="B174" s="82"/>
      <c r="C174" s="83"/>
      <c r="D174" s="83"/>
      <c r="AQ174" s="61"/>
      <c r="AR174" s="61"/>
      <c r="AS174" s="61"/>
      <c r="AT174" s="61"/>
      <c r="AU174" s="61"/>
      <c r="AV174" s="61"/>
      <c r="AW174" s="61"/>
      <c r="AX174" s="61"/>
      <c r="AY174" s="61"/>
      <c r="AZ174" s="61"/>
      <c r="BA174" s="61"/>
      <c r="BB174" s="61"/>
    </row>
    <row r="175" spans="1:54" s="84" customFormat="1">
      <c r="A175" s="81"/>
      <c r="B175" s="82"/>
      <c r="C175" s="83"/>
      <c r="D175" s="83"/>
      <c r="AQ175" s="61"/>
      <c r="AR175" s="61"/>
      <c r="AS175" s="61"/>
      <c r="AT175" s="61"/>
      <c r="AU175" s="61"/>
      <c r="AV175" s="61"/>
      <c r="AW175" s="61"/>
      <c r="AX175" s="61"/>
      <c r="AY175" s="61"/>
      <c r="AZ175" s="61"/>
      <c r="BA175" s="61"/>
      <c r="BB175" s="61"/>
    </row>
    <row r="176" spans="1:54" s="84" customFormat="1">
      <c r="A176" s="81"/>
      <c r="B176" s="82"/>
      <c r="C176" s="83"/>
      <c r="D176" s="83"/>
      <c r="AQ176" s="61"/>
      <c r="AR176" s="61"/>
      <c r="AS176" s="61"/>
      <c r="AT176" s="61"/>
      <c r="AU176" s="61"/>
      <c r="AV176" s="61"/>
      <c r="AW176" s="61"/>
      <c r="AX176" s="61"/>
      <c r="AY176" s="61"/>
      <c r="AZ176" s="61"/>
      <c r="BA176" s="61"/>
      <c r="BB176" s="61"/>
    </row>
    <row r="177" spans="1:54" s="84" customFormat="1">
      <c r="A177" s="81"/>
      <c r="B177" s="82"/>
      <c r="C177" s="83"/>
      <c r="D177" s="83"/>
      <c r="AQ177" s="61"/>
      <c r="AR177" s="61"/>
      <c r="AS177" s="61"/>
      <c r="AT177" s="61"/>
      <c r="AU177" s="61"/>
      <c r="AV177" s="61"/>
      <c r="AW177" s="61"/>
      <c r="AX177" s="61"/>
      <c r="AY177" s="61"/>
      <c r="AZ177" s="61"/>
      <c r="BA177" s="61"/>
      <c r="BB177" s="61"/>
    </row>
    <row r="178" spans="1:54" s="84" customFormat="1">
      <c r="A178" s="81"/>
      <c r="B178" s="82"/>
      <c r="C178" s="83"/>
      <c r="D178" s="83"/>
      <c r="AQ178" s="61"/>
      <c r="AR178" s="61"/>
      <c r="AS178" s="61"/>
      <c r="AT178" s="61"/>
      <c r="AU178" s="61"/>
      <c r="AV178" s="61"/>
      <c r="AW178" s="61"/>
      <c r="AX178" s="61"/>
      <c r="AY178" s="61"/>
      <c r="AZ178" s="61"/>
      <c r="BA178" s="61"/>
      <c r="BB178" s="61"/>
    </row>
    <row r="179" spans="1:54" s="84" customFormat="1">
      <c r="A179" s="81"/>
      <c r="B179" s="82"/>
      <c r="C179" s="83"/>
      <c r="D179" s="83"/>
      <c r="AQ179" s="61"/>
      <c r="AR179" s="61"/>
      <c r="AS179" s="61"/>
      <c r="AT179" s="61"/>
      <c r="AU179" s="61"/>
      <c r="AV179" s="61"/>
      <c r="AW179" s="61"/>
      <c r="AX179" s="61"/>
      <c r="AY179" s="61"/>
      <c r="AZ179" s="61"/>
      <c r="BA179" s="61"/>
      <c r="BB179" s="61"/>
    </row>
    <row r="180" spans="1:54" s="84" customFormat="1">
      <c r="A180" s="81"/>
      <c r="B180" s="82"/>
      <c r="C180" s="83"/>
      <c r="D180" s="83"/>
      <c r="AQ180" s="61"/>
      <c r="AR180" s="61"/>
      <c r="AS180" s="61"/>
      <c r="AT180" s="61"/>
      <c r="AU180" s="61"/>
      <c r="AV180" s="61"/>
      <c r="AW180" s="61"/>
      <c r="AX180" s="61"/>
      <c r="AY180" s="61"/>
      <c r="AZ180" s="61"/>
      <c r="BA180" s="61"/>
      <c r="BB180" s="61"/>
    </row>
    <row r="181" spans="1:54" s="84" customFormat="1">
      <c r="A181" s="81"/>
      <c r="B181" s="82"/>
      <c r="C181" s="83"/>
      <c r="D181" s="83"/>
      <c r="AQ181" s="61"/>
      <c r="AR181" s="61"/>
      <c r="AS181" s="61"/>
      <c r="AT181" s="61"/>
      <c r="AU181" s="61"/>
      <c r="AV181" s="61"/>
      <c r="AW181" s="61"/>
      <c r="AX181" s="61"/>
      <c r="AY181" s="61"/>
      <c r="AZ181" s="61"/>
      <c r="BA181" s="61"/>
      <c r="BB181" s="61"/>
    </row>
    <row r="182" spans="1:54" s="84" customFormat="1">
      <c r="A182" s="81"/>
      <c r="B182" s="82"/>
      <c r="C182" s="83"/>
      <c r="D182" s="83"/>
      <c r="AQ182" s="61"/>
      <c r="AR182" s="61"/>
      <c r="AS182" s="61"/>
      <c r="AT182" s="61"/>
      <c r="AU182" s="61"/>
      <c r="AV182" s="61"/>
      <c r="AW182" s="61"/>
      <c r="AX182" s="61"/>
      <c r="AY182" s="61"/>
      <c r="AZ182" s="61"/>
      <c r="BA182" s="61"/>
      <c r="BB182" s="61"/>
    </row>
    <row r="183" spans="1:54" s="84" customFormat="1">
      <c r="A183" s="81"/>
      <c r="B183" s="82"/>
      <c r="C183" s="83"/>
      <c r="D183" s="83"/>
      <c r="AQ183" s="61"/>
      <c r="AR183" s="61"/>
      <c r="AS183" s="61"/>
      <c r="AT183" s="61"/>
      <c r="AU183" s="61"/>
      <c r="AV183" s="61"/>
      <c r="AW183" s="61"/>
      <c r="AX183" s="61"/>
      <c r="AY183" s="61"/>
      <c r="AZ183" s="61"/>
      <c r="BA183" s="61"/>
      <c r="BB183" s="61"/>
    </row>
    <row r="184" spans="1:54" s="84" customFormat="1">
      <c r="A184" s="81"/>
      <c r="B184" s="82"/>
      <c r="C184" s="83"/>
      <c r="D184" s="83"/>
      <c r="AQ184" s="61"/>
      <c r="AR184" s="61"/>
      <c r="AS184" s="61"/>
      <c r="AT184" s="61"/>
      <c r="AU184" s="61"/>
      <c r="AV184" s="61"/>
      <c r="AW184" s="61"/>
      <c r="AX184" s="61"/>
      <c r="AY184" s="61"/>
      <c r="AZ184" s="61"/>
      <c r="BA184" s="61"/>
      <c r="BB184" s="61"/>
    </row>
    <row r="185" spans="1:54" s="84" customFormat="1">
      <c r="A185" s="81"/>
      <c r="B185" s="82"/>
      <c r="C185" s="83"/>
      <c r="D185" s="83"/>
      <c r="AQ185" s="61"/>
      <c r="AR185" s="61"/>
      <c r="AS185" s="61"/>
      <c r="AT185" s="61"/>
      <c r="AU185" s="61"/>
      <c r="AV185" s="61"/>
      <c r="AW185" s="61"/>
      <c r="AX185" s="61"/>
      <c r="AY185" s="61"/>
      <c r="AZ185" s="61"/>
      <c r="BA185" s="61"/>
      <c r="BB185" s="61"/>
    </row>
    <row r="186" spans="1:54" s="84" customFormat="1">
      <c r="A186" s="81"/>
      <c r="B186" s="82"/>
      <c r="C186" s="83"/>
      <c r="D186" s="83"/>
      <c r="AQ186" s="61"/>
      <c r="AR186" s="61"/>
      <c r="AS186" s="61"/>
      <c r="AT186" s="61"/>
      <c r="AU186" s="61"/>
      <c r="AV186" s="61"/>
      <c r="AW186" s="61"/>
      <c r="AX186" s="61"/>
      <c r="AY186" s="61"/>
      <c r="AZ186" s="61"/>
      <c r="BA186" s="61"/>
      <c r="BB186" s="61"/>
    </row>
    <row r="187" spans="1:54" s="84" customFormat="1">
      <c r="A187" s="81"/>
      <c r="B187" s="82"/>
      <c r="C187" s="83"/>
      <c r="D187" s="83"/>
      <c r="AQ187" s="61"/>
      <c r="AR187" s="61"/>
      <c r="AS187" s="61"/>
      <c r="AT187" s="61"/>
      <c r="AU187" s="61"/>
      <c r="AV187" s="61"/>
      <c r="AW187" s="61"/>
      <c r="AX187" s="61"/>
      <c r="AY187" s="61"/>
      <c r="AZ187" s="61"/>
      <c r="BA187" s="61"/>
      <c r="BB187" s="61"/>
    </row>
    <row r="188" spans="1:54" s="84" customFormat="1">
      <c r="A188" s="81"/>
      <c r="B188" s="82"/>
      <c r="C188" s="83"/>
      <c r="D188" s="83"/>
      <c r="AQ188" s="61"/>
      <c r="AR188" s="61"/>
      <c r="AS188" s="61"/>
      <c r="AT188" s="61"/>
      <c r="AU188" s="61"/>
      <c r="AV188" s="61"/>
      <c r="AW188" s="61"/>
      <c r="AX188" s="61"/>
      <c r="AY188" s="61"/>
      <c r="AZ188" s="61"/>
      <c r="BA188" s="61"/>
      <c r="BB188" s="61"/>
    </row>
    <row r="189" spans="1:54" s="84" customFormat="1">
      <c r="A189" s="81"/>
      <c r="B189" s="82"/>
      <c r="C189" s="83"/>
      <c r="D189" s="83"/>
      <c r="AQ189" s="61"/>
      <c r="AR189" s="61"/>
      <c r="AS189" s="61"/>
      <c r="AT189" s="61"/>
      <c r="AU189" s="61"/>
      <c r="AV189" s="61"/>
      <c r="AW189" s="61"/>
      <c r="AX189" s="61"/>
      <c r="AY189" s="61"/>
      <c r="AZ189" s="61"/>
      <c r="BA189" s="61"/>
      <c r="BB189" s="61"/>
    </row>
    <row r="190" spans="1:54" s="84" customFormat="1">
      <c r="A190" s="81"/>
      <c r="B190" s="82"/>
      <c r="C190" s="83"/>
      <c r="D190" s="83"/>
      <c r="AQ190" s="61"/>
      <c r="AR190" s="61"/>
      <c r="AS190" s="61"/>
      <c r="AT190" s="61"/>
      <c r="AU190" s="61"/>
      <c r="AV190" s="61"/>
      <c r="AW190" s="61"/>
      <c r="AX190" s="61"/>
      <c r="AY190" s="61"/>
      <c r="AZ190" s="61"/>
      <c r="BA190" s="61"/>
      <c r="BB190" s="61"/>
    </row>
    <row r="191" spans="1:54" s="84" customFormat="1">
      <c r="A191" s="81"/>
      <c r="B191" s="82"/>
      <c r="C191" s="83"/>
      <c r="D191" s="83"/>
      <c r="AQ191" s="61"/>
      <c r="AR191" s="61"/>
      <c r="AS191" s="61"/>
      <c r="AT191" s="61"/>
      <c r="AU191" s="61"/>
      <c r="AV191" s="61"/>
      <c r="AW191" s="61"/>
      <c r="AX191" s="61"/>
      <c r="AY191" s="61"/>
      <c r="AZ191" s="61"/>
      <c r="BA191" s="61"/>
      <c r="BB191" s="61"/>
    </row>
    <row r="192" spans="1:54" s="84" customFormat="1">
      <c r="A192" s="81"/>
      <c r="B192" s="82"/>
      <c r="C192" s="83"/>
      <c r="D192" s="83"/>
      <c r="AQ192" s="61"/>
      <c r="AR192" s="61"/>
      <c r="AS192" s="61"/>
      <c r="AT192" s="61"/>
      <c r="AU192" s="61"/>
      <c r="AV192" s="61"/>
      <c r="AW192" s="61"/>
      <c r="AX192" s="61"/>
      <c r="AY192" s="61"/>
      <c r="AZ192" s="61"/>
      <c r="BA192" s="61"/>
      <c r="BB192" s="61"/>
    </row>
    <row r="193" spans="1:54" s="84" customFormat="1">
      <c r="A193" s="81"/>
      <c r="B193" s="82"/>
      <c r="C193" s="83"/>
      <c r="D193" s="83"/>
      <c r="AQ193" s="61"/>
      <c r="AR193" s="61"/>
      <c r="AS193" s="61"/>
      <c r="AT193" s="61"/>
      <c r="AU193" s="61"/>
      <c r="AV193" s="61"/>
      <c r="AW193" s="61"/>
      <c r="AX193" s="61"/>
      <c r="AY193" s="61"/>
      <c r="AZ193" s="61"/>
      <c r="BA193" s="61"/>
      <c r="BB193" s="61"/>
    </row>
    <row r="194" spans="1:54" s="84" customFormat="1">
      <c r="A194" s="81"/>
      <c r="B194" s="82"/>
      <c r="C194" s="83"/>
      <c r="D194" s="83"/>
      <c r="AQ194" s="61"/>
      <c r="AR194" s="61"/>
      <c r="AS194" s="61"/>
      <c r="AT194" s="61"/>
      <c r="AU194" s="61"/>
      <c r="AV194" s="61"/>
      <c r="AW194" s="61"/>
      <c r="AX194" s="61"/>
      <c r="AY194" s="61"/>
      <c r="AZ194" s="61"/>
      <c r="BA194" s="61"/>
      <c r="BB194" s="61"/>
    </row>
    <row r="195" spans="1:54" s="84" customFormat="1">
      <c r="A195" s="81"/>
      <c r="B195" s="82"/>
      <c r="C195" s="83"/>
      <c r="D195" s="83"/>
      <c r="AQ195" s="61"/>
      <c r="AR195" s="61"/>
      <c r="AS195" s="61"/>
      <c r="AT195" s="61"/>
      <c r="AU195" s="61"/>
      <c r="AV195" s="61"/>
      <c r="AW195" s="61"/>
      <c r="AX195" s="61"/>
      <c r="AY195" s="61"/>
      <c r="AZ195" s="61"/>
      <c r="BA195" s="61"/>
      <c r="BB195" s="61"/>
    </row>
    <row r="196" spans="1:54" s="84" customFormat="1">
      <c r="A196" s="81"/>
      <c r="B196" s="82"/>
      <c r="C196" s="83"/>
      <c r="D196" s="83"/>
      <c r="AQ196" s="61"/>
      <c r="AR196" s="61"/>
      <c r="AS196" s="61"/>
      <c r="AT196" s="61"/>
      <c r="AU196" s="61"/>
      <c r="AV196" s="61"/>
      <c r="AW196" s="61"/>
      <c r="AX196" s="61"/>
      <c r="AY196" s="61"/>
      <c r="AZ196" s="61"/>
      <c r="BA196" s="61"/>
      <c r="BB196" s="61"/>
    </row>
    <row r="197" spans="1:54" s="84" customFormat="1">
      <c r="A197" s="81"/>
      <c r="B197" s="82"/>
      <c r="C197" s="83"/>
      <c r="D197" s="83"/>
      <c r="AQ197" s="61"/>
      <c r="AR197" s="61"/>
      <c r="AS197" s="61"/>
      <c r="AT197" s="61"/>
      <c r="AU197" s="61"/>
      <c r="AV197" s="61"/>
      <c r="AW197" s="61"/>
      <c r="AX197" s="61"/>
      <c r="AY197" s="61"/>
      <c r="AZ197" s="61"/>
      <c r="BA197" s="61"/>
      <c r="BB197" s="61"/>
    </row>
    <row r="198" spans="1:54" s="84" customFormat="1">
      <c r="A198" s="81"/>
      <c r="B198" s="82"/>
      <c r="C198" s="83"/>
      <c r="D198" s="83"/>
      <c r="AQ198" s="61"/>
      <c r="AR198" s="61"/>
      <c r="AS198" s="61"/>
      <c r="AT198" s="61"/>
      <c r="AU198" s="61"/>
      <c r="AV198" s="61"/>
      <c r="AW198" s="61"/>
      <c r="AX198" s="61"/>
      <c r="AY198" s="61"/>
      <c r="AZ198" s="61"/>
      <c r="BA198" s="61"/>
      <c r="BB198" s="61"/>
    </row>
    <row r="199" spans="1:54" s="84" customFormat="1">
      <c r="A199" s="81"/>
      <c r="B199" s="82"/>
      <c r="C199" s="83"/>
      <c r="D199" s="83"/>
      <c r="AQ199" s="61"/>
      <c r="AR199" s="61"/>
      <c r="AS199" s="61"/>
      <c r="AT199" s="61"/>
      <c r="AU199" s="61"/>
      <c r="AV199" s="61"/>
      <c r="AW199" s="61"/>
      <c r="AX199" s="61"/>
      <c r="AY199" s="61"/>
      <c r="AZ199" s="61"/>
      <c r="BA199" s="61"/>
      <c r="BB199" s="61"/>
    </row>
    <row r="200" spans="1:54" s="84" customFormat="1">
      <c r="A200" s="81"/>
      <c r="B200" s="82"/>
      <c r="C200" s="83"/>
      <c r="D200" s="83"/>
      <c r="AQ200" s="61"/>
      <c r="AR200" s="61"/>
      <c r="AS200" s="61"/>
      <c r="AT200" s="61"/>
      <c r="AU200" s="61"/>
      <c r="AV200" s="61"/>
      <c r="AW200" s="61"/>
      <c r="AX200" s="61"/>
      <c r="AY200" s="61"/>
      <c r="AZ200" s="61"/>
      <c r="BA200" s="61"/>
      <c r="BB200" s="61"/>
    </row>
    <row r="201" spans="1:54" s="84" customFormat="1">
      <c r="A201" s="81"/>
      <c r="B201" s="82"/>
      <c r="C201" s="83"/>
      <c r="D201" s="83"/>
      <c r="AQ201" s="61"/>
      <c r="AR201" s="61"/>
      <c r="AS201" s="61"/>
      <c r="AT201" s="61"/>
      <c r="AU201" s="61"/>
      <c r="AV201" s="61"/>
      <c r="AW201" s="61"/>
      <c r="AX201" s="61"/>
      <c r="AY201" s="61"/>
      <c r="AZ201" s="61"/>
      <c r="BA201" s="61"/>
      <c r="BB201" s="61"/>
    </row>
    <row r="202" spans="1:54" s="84" customFormat="1">
      <c r="A202" s="81"/>
      <c r="B202" s="82"/>
      <c r="C202" s="83"/>
      <c r="D202" s="83"/>
      <c r="AQ202" s="61"/>
      <c r="AR202" s="61"/>
      <c r="AS202" s="61"/>
      <c r="AT202" s="61"/>
      <c r="AU202" s="61"/>
      <c r="AV202" s="61"/>
      <c r="AW202" s="61"/>
      <c r="AX202" s="61"/>
      <c r="AY202" s="61"/>
      <c r="AZ202" s="61"/>
      <c r="BA202" s="61"/>
      <c r="BB202" s="61"/>
    </row>
    <row r="203" spans="1:54" s="84" customFormat="1">
      <c r="A203" s="81"/>
      <c r="B203" s="82"/>
      <c r="C203" s="83"/>
      <c r="D203" s="83"/>
      <c r="AQ203" s="61"/>
      <c r="AR203" s="61"/>
      <c r="AS203" s="61"/>
      <c r="AT203" s="61"/>
      <c r="AU203" s="61"/>
      <c r="AV203" s="61"/>
      <c r="AW203" s="61"/>
      <c r="AX203" s="61"/>
      <c r="AY203" s="61"/>
      <c r="AZ203" s="61"/>
      <c r="BA203" s="61"/>
      <c r="BB203" s="61"/>
    </row>
    <row r="204" spans="1:54" s="84" customFormat="1">
      <c r="A204" s="81"/>
      <c r="B204" s="82"/>
      <c r="C204" s="83"/>
      <c r="D204" s="83"/>
      <c r="AQ204" s="61"/>
      <c r="AR204" s="61"/>
      <c r="AS204" s="61"/>
      <c r="AT204" s="61"/>
      <c r="AU204" s="61"/>
      <c r="AV204" s="61"/>
      <c r="AW204" s="61"/>
      <c r="AX204" s="61"/>
      <c r="AY204" s="61"/>
      <c r="AZ204" s="61"/>
      <c r="BA204" s="61"/>
      <c r="BB204" s="61"/>
    </row>
    <row r="205" spans="1:54" s="84" customFormat="1">
      <c r="A205" s="81"/>
      <c r="B205" s="82"/>
      <c r="C205" s="83"/>
      <c r="D205" s="83"/>
      <c r="AQ205" s="61"/>
      <c r="AR205" s="61"/>
      <c r="AS205" s="61"/>
      <c r="AT205" s="61"/>
      <c r="AU205" s="61"/>
      <c r="AV205" s="61"/>
      <c r="AW205" s="61"/>
      <c r="AX205" s="61"/>
      <c r="AY205" s="61"/>
      <c r="AZ205" s="61"/>
      <c r="BA205" s="61"/>
      <c r="BB205" s="61"/>
    </row>
    <row r="206" spans="1:54" s="84" customFormat="1">
      <c r="A206" s="81"/>
      <c r="B206" s="82"/>
      <c r="C206" s="83"/>
      <c r="D206" s="83"/>
      <c r="AQ206" s="61"/>
      <c r="AR206" s="61"/>
      <c r="AS206" s="61"/>
      <c r="AT206" s="61"/>
      <c r="AU206" s="61"/>
      <c r="AV206" s="61"/>
      <c r="AW206" s="61"/>
      <c r="AX206" s="61"/>
      <c r="AY206" s="61"/>
      <c r="AZ206" s="61"/>
      <c r="BA206" s="61"/>
      <c r="BB206" s="61"/>
    </row>
    <row r="207" spans="1:54" s="84" customFormat="1">
      <c r="A207" s="81"/>
      <c r="B207" s="82"/>
      <c r="C207" s="83"/>
      <c r="D207" s="83"/>
      <c r="AQ207" s="61"/>
      <c r="AR207" s="61"/>
      <c r="AS207" s="61"/>
      <c r="AT207" s="61"/>
      <c r="AU207" s="61"/>
      <c r="AV207" s="61"/>
      <c r="AW207" s="61"/>
      <c r="AX207" s="61"/>
      <c r="AY207" s="61"/>
      <c r="AZ207" s="61"/>
      <c r="BA207" s="61"/>
      <c r="BB207" s="61"/>
    </row>
    <row r="208" spans="1:54" s="84" customFormat="1">
      <c r="A208" s="81"/>
      <c r="B208" s="82"/>
      <c r="C208" s="83"/>
      <c r="D208" s="83"/>
      <c r="AQ208" s="61"/>
      <c r="AR208" s="61"/>
      <c r="AS208" s="61"/>
      <c r="AT208" s="61"/>
      <c r="AU208" s="61"/>
      <c r="AV208" s="61"/>
      <c r="AW208" s="61"/>
      <c r="AX208" s="61"/>
      <c r="AY208" s="61"/>
      <c r="AZ208" s="61"/>
      <c r="BA208" s="61"/>
      <c r="BB208" s="61"/>
    </row>
    <row r="209" spans="1:54" s="84" customFormat="1">
      <c r="A209" s="81"/>
      <c r="B209" s="82"/>
      <c r="C209" s="83"/>
      <c r="D209" s="83"/>
      <c r="AQ209" s="61"/>
      <c r="AR209" s="61"/>
      <c r="AS209" s="61"/>
      <c r="AT209" s="61"/>
      <c r="AU209" s="61"/>
      <c r="AV209" s="61"/>
      <c r="AW209" s="61"/>
      <c r="AX209" s="61"/>
      <c r="AY209" s="61"/>
      <c r="AZ209" s="61"/>
      <c r="BA209" s="61"/>
      <c r="BB209" s="61"/>
    </row>
    <row r="210" spans="1:54" s="84" customFormat="1">
      <c r="A210" s="81"/>
      <c r="B210" s="82"/>
      <c r="C210" s="83"/>
      <c r="D210" s="83"/>
      <c r="AQ210" s="61"/>
      <c r="AR210" s="61"/>
      <c r="AS210" s="61"/>
      <c r="AT210" s="61"/>
      <c r="AU210" s="61"/>
      <c r="AV210" s="61"/>
      <c r="AW210" s="61"/>
      <c r="AX210" s="61"/>
      <c r="AY210" s="61"/>
      <c r="AZ210" s="61"/>
      <c r="BA210" s="61"/>
      <c r="BB210" s="61"/>
    </row>
    <row r="211" spans="1:54" s="84" customFormat="1">
      <c r="A211" s="81"/>
      <c r="B211" s="82"/>
      <c r="C211" s="83"/>
      <c r="D211" s="83"/>
      <c r="AQ211" s="61"/>
      <c r="AR211" s="61"/>
      <c r="AS211" s="61"/>
      <c r="AT211" s="61"/>
      <c r="AU211" s="61"/>
      <c r="AV211" s="61"/>
      <c r="AW211" s="61"/>
      <c r="AX211" s="61"/>
      <c r="AY211" s="61"/>
      <c r="AZ211" s="61"/>
      <c r="BA211" s="61"/>
      <c r="BB211" s="61"/>
    </row>
    <row r="212" spans="1:54" s="84" customFormat="1">
      <c r="A212" s="81"/>
      <c r="B212" s="82"/>
      <c r="C212" s="83"/>
      <c r="D212" s="83"/>
      <c r="AQ212" s="61"/>
      <c r="AR212" s="61"/>
      <c r="AS212" s="61"/>
      <c r="AT212" s="61"/>
      <c r="AU212" s="61"/>
      <c r="AV212" s="61"/>
      <c r="AW212" s="61"/>
      <c r="AX212" s="61"/>
      <c r="AY212" s="61"/>
      <c r="AZ212" s="61"/>
      <c r="BA212" s="61"/>
      <c r="BB212" s="61"/>
    </row>
    <row r="213" spans="1:54" s="84" customFormat="1">
      <c r="A213" s="81"/>
      <c r="B213" s="82"/>
      <c r="C213" s="83"/>
      <c r="D213" s="83"/>
      <c r="AQ213" s="61"/>
      <c r="AR213" s="61"/>
      <c r="AS213" s="61"/>
      <c r="AT213" s="61"/>
      <c r="AU213" s="61"/>
      <c r="AV213" s="61"/>
      <c r="AW213" s="61"/>
      <c r="AX213" s="61"/>
      <c r="AY213" s="61"/>
      <c r="AZ213" s="61"/>
      <c r="BA213" s="61"/>
      <c r="BB213" s="61"/>
    </row>
    <row r="214" spans="1:54" s="84" customFormat="1">
      <c r="A214" s="81"/>
      <c r="B214" s="82"/>
      <c r="C214" s="83"/>
      <c r="D214" s="83"/>
      <c r="AQ214" s="61"/>
      <c r="AR214" s="61"/>
      <c r="AS214" s="61"/>
      <c r="AT214" s="61"/>
      <c r="AU214" s="61"/>
      <c r="AV214" s="61"/>
      <c r="AW214" s="61"/>
      <c r="AX214" s="61"/>
      <c r="AY214" s="61"/>
      <c r="AZ214" s="61"/>
      <c r="BA214" s="61"/>
      <c r="BB214" s="61"/>
    </row>
    <row r="215" spans="1:54" s="84" customFormat="1">
      <c r="A215" s="81"/>
      <c r="B215" s="82"/>
      <c r="C215" s="83"/>
      <c r="D215" s="83"/>
      <c r="AQ215" s="61"/>
      <c r="AR215" s="61"/>
      <c r="AS215" s="61"/>
      <c r="AT215" s="61"/>
      <c r="AU215" s="61"/>
      <c r="AV215" s="61"/>
      <c r="AW215" s="61"/>
      <c r="AX215" s="61"/>
      <c r="AY215" s="61"/>
      <c r="AZ215" s="61"/>
      <c r="BA215" s="61"/>
      <c r="BB215" s="61"/>
    </row>
    <row r="216" spans="1:54" s="84" customFormat="1">
      <c r="A216" s="81"/>
      <c r="B216" s="82"/>
      <c r="C216" s="83"/>
      <c r="D216" s="83"/>
      <c r="AQ216" s="61"/>
      <c r="AR216" s="61"/>
      <c r="AS216" s="61"/>
      <c r="AT216" s="61"/>
      <c r="AU216" s="61"/>
      <c r="AV216" s="61"/>
      <c r="AW216" s="61"/>
      <c r="AX216" s="61"/>
      <c r="AY216" s="61"/>
      <c r="AZ216" s="61"/>
      <c r="BA216" s="61"/>
      <c r="BB216" s="61"/>
    </row>
    <row r="217" spans="1:54" s="84" customFormat="1">
      <c r="A217" s="81"/>
      <c r="B217" s="82"/>
      <c r="C217" s="83"/>
      <c r="D217" s="83"/>
      <c r="AQ217" s="61"/>
      <c r="AR217" s="61"/>
      <c r="AS217" s="61"/>
      <c r="AT217" s="61"/>
      <c r="AU217" s="61"/>
      <c r="AV217" s="61"/>
      <c r="AW217" s="61"/>
      <c r="AX217" s="61"/>
      <c r="AY217" s="61"/>
      <c r="AZ217" s="61"/>
      <c r="BA217" s="61"/>
      <c r="BB217" s="61"/>
    </row>
    <row r="218" spans="1:54" s="84" customFormat="1">
      <c r="A218" s="81"/>
      <c r="B218" s="82"/>
      <c r="C218" s="83"/>
      <c r="D218" s="83"/>
      <c r="AQ218" s="61"/>
      <c r="AR218" s="61"/>
      <c r="AS218" s="61"/>
      <c r="AT218" s="61"/>
      <c r="AU218" s="61"/>
      <c r="AV218" s="61"/>
      <c r="AW218" s="61"/>
      <c r="AX218" s="61"/>
      <c r="AY218" s="61"/>
      <c r="AZ218" s="61"/>
      <c r="BA218" s="61"/>
      <c r="BB218" s="61"/>
    </row>
    <row r="219" spans="1:54" s="84" customFormat="1">
      <c r="A219" s="81"/>
      <c r="B219" s="82"/>
      <c r="C219" s="83"/>
      <c r="D219" s="83"/>
      <c r="AQ219" s="61"/>
      <c r="AR219" s="61"/>
      <c r="AS219" s="61"/>
      <c r="AT219" s="61"/>
      <c r="AU219" s="61"/>
      <c r="AV219" s="61"/>
      <c r="AW219" s="61"/>
      <c r="AX219" s="61"/>
      <c r="AY219" s="61"/>
      <c r="AZ219" s="61"/>
      <c r="BA219" s="61"/>
      <c r="BB219" s="61"/>
    </row>
    <row r="220" spans="1:54" s="84" customFormat="1">
      <c r="A220" s="81"/>
      <c r="B220" s="82"/>
      <c r="C220" s="83"/>
      <c r="D220" s="83"/>
      <c r="AQ220" s="61"/>
      <c r="AR220" s="61"/>
      <c r="AS220" s="61"/>
      <c r="AT220" s="61"/>
      <c r="AU220" s="61"/>
      <c r="AV220" s="61"/>
      <c r="AW220" s="61"/>
      <c r="AX220" s="61"/>
      <c r="AY220" s="61"/>
      <c r="AZ220" s="61"/>
      <c r="BA220" s="61"/>
      <c r="BB220" s="61"/>
    </row>
    <row r="221" spans="1:54" s="84" customFormat="1">
      <c r="A221" s="81"/>
      <c r="B221" s="82"/>
      <c r="C221" s="83"/>
      <c r="D221" s="83"/>
      <c r="AQ221" s="61"/>
      <c r="AR221" s="61"/>
      <c r="AS221" s="61"/>
      <c r="AT221" s="61"/>
      <c r="AU221" s="61"/>
      <c r="AV221" s="61"/>
      <c r="AW221" s="61"/>
      <c r="AX221" s="61"/>
      <c r="AY221" s="61"/>
      <c r="AZ221" s="61"/>
      <c r="BA221" s="61"/>
      <c r="BB221" s="61"/>
    </row>
    <row r="222" spans="1:54" s="84" customFormat="1">
      <c r="A222" s="81"/>
      <c r="B222" s="82"/>
      <c r="C222" s="83"/>
      <c r="D222" s="83"/>
      <c r="AQ222" s="61"/>
      <c r="AR222" s="61"/>
      <c r="AS222" s="61"/>
      <c r="AT222" s="61"/>
      <c r="AU222" s="61"/>
      <c r="AV222" s="61"/>
      <c r="AW222" s="61"/>
      <c r="AX222" s="61"/>
      <c r="AY222" s="61"/>
      <c r="AZ222" s="61"/>
      <c r="BA222" s="61"/>
      <c r="BB222" s="61"/>
    </row>
    <row r="223" spans="1:54" s="84" customFormat="1">
      <c r="A223" s="81"/>
      <c r="B223" s="82"/>
      <c r="C223" s="83"/>
      <c r="D223" s="83"/>
      <c r="AQ223" s="61"/>
      <c r="AR223" s="61"/>
      <c r="AS223" s="61"/>
      <c r="AT223" s="61"/>
      <c r="AU223" s="61"/>
      <c r="AV223" s="61"/>
      <c r="AW223" s="61"/>
      <c r="AX223" s="61"/>
      <c r="AY223" s="61"/>
      <c r="AZ223" s="61"/>
      <c r="BA223" s="61"/>
      <c r="BB223" s="61"/>
    </row>
    <row r="224" spans="1:54" s="84" customFormat="1">
      <c r="A224" s="81"/>
      <c r="B224" s="82"/>
      <c r="C224" s="83"/>
      <c r="D224" s="83"/>
      <c r="AQ224" s="61"/>
      <c r="AR224" s="61"/>
      <c r="AS224" s="61"/>
      <c r="AT224" s="61"/>
      <c r="AU224" s="61"/>
      <c r="AV224" s="61"/>
      <c r="AW224" s="61"/>
      <c r="AX224" s="61"/>
      <c r="AY224" s="61"/>
      <c r="AZ224" s="61"/>
      <c r="BA224" s="61"/>
      <c r="BB224" s="61"/>
    </row>
    <row r="225" spans="1:54" s="84" customFormat="1">
      <c r="A225" s="81"/>
      <c r="B225" s="82"/>
      <c r="C225" s="83"/>
      <c r="D225" s="83"/>
      <c r="AQ225" s="61"/>
      <c r="AR225" s="61"/>
      <c r="AS225" s="61"/>
      <c r="AT225" s="61"/>
      <c r="AU225" s="61"/>
      <c r="AV225" s="61"/>
      <c r="AW225" s="61"/>
      <c r="AX225" s="61"/>
      <c r="AY225" s="61"/>
      <c r="AZ225" s="61"/>
      <c r="BA225" s="61"/>
      <c r="BB225" s="61"/>
    </row>
    <row r="226" spans="1:54" s="84" customFormat="1">
      <c r="A226" s="81"/>
      <c r="B226" s="82"/>
      <c r="C226" s="83"/>
      <c r="D226" s="83"/>
      <c r="AQ226" s="61"/>
      <c r="AR226" s="61"/>
      <c r="AS226" s="61"/>
      <c r="AT226" s="61"/>
      <c r="AU226" s="61"/>
      <c r="AV226" s="61"/>
      <c r="AW226" s="61"/>
      <c r="AX226" s="61"/>
      <c r="AY226" s="61"/>
      <c r="AZ226" s="61"/>
      <c r="BA226" s="61"/>
      <c r="BB226" s="61"/>
    </row>
    <row r="227" spans="1:54" s="84" customFormat="1">
      <c r="A227" s="81"/>
      <c r="B227" s="82"/>
      <c r="C227" s="83"/>
      <c r="D227" s="83"/>
      <c r="AQ227" s="61"/>
      <c r="AR227" s="61"/>
      <c r="AS227" s="61"/>
      <c r="AT227" s="61"/>
      <c r="AU227" s="61"/>
      <c r="AV227" s="61"/>
      <c r="AW227" s="61"/>
      <c r="AX227" s="61"/>
      <c r="AY227" s="61"/>
      <c r="AZ227" s="61"/>
      <c r="BA227" s="61"/>
      <c r="BB227" s="61"/>
    </row>
    <row r="228" spans="1:54" s="84" customFormat="1">
      <c r="A228" s="81"/>
      <c r="B228" s="82"/>
      <c r="C228" s="83"/>
      <c r="D228" s="83"/>
      <c r="AQ228" s="61"/>
      <c r="AR228" s="61"/>
      <c r="AS228" s="61"/>
      <c r="AT228" s="61"/>
      <c r="AU228" s="61"/>
      <c r="AV228" s="61"/>
      <c r="AW228" s="61"/>
      <c r="AX228" s="61"/>
      <c r="AY228" s="61"/>
      <c r="AZ228" s="61"/>
      <c r="BA228" s="61"/>
      <c r="BB228" s="61"/>
    </row>
    <row r="229" spans="1:54" s="84" customFormat="1">
      <c r="A229" s="81"/>
      <c r="B229" s="82"/>
      <c r="C229" s="83"/>
      <c r="D229" s="83"/>
      <c r="AQ229" s="61"/>
      <c r="AR229" s="61"/>
      <c r="AS229" s="61"/>
      <c r="AT229" s="61"/>
      <c r="AU229" s="61"/>
      <c r="AV229" s="61"/>
      <c r="AW229" s="61"/>
      <c r="AX229" s="61"/>
      <c r="AY229" s="61"/>
      <c r="AZ229" s="61"/>
      <c r="BA229" s="61"/>
      <c r="BB229" s="61"/>
    </row>
    <row r="230" spans="1:54" s="84" customFormat="1">
      <c r="A230" s="81"/>
      <c r="B230" s="82"/>
      <c r="C230" s="83"/>
      <c r="D230" s="83"/>
      <c r="AQ230" s="61"/>
      <c r="AR230" s="61"/>
      <c r="AS230" s="61"/>
      <c r="AT230" s="61"/>
      <c r="AU230" s="61"/>
      <c r="AV230" s="61"/>
      <c r="AW230" s="61"/>
      <c r="AX230" s="61"/>
      <c r="AY230" s="61"/>
      <c r="AZ230" s="61"/>
      <c r="BA230" s="61"/>
      <c r="BB230" s="61"/>
    </row>
    <row r="231" spans="1:54" s="84" customFormat="1">
      <c r="A231" s="81"/>
      <c r="B231" s="82"/>
      <c r="C231" s="83"/>
      <c r="D231" s="83"/>
      <c r="AQ231" s="61"/>
      <c r="AR231" s="61"/>
      <c r="AS231" s="61"/>
      <c r="AT231" s="61"/>
      <c r="AU231" s="61"/>
      <c r="AV231" s="61"/>
      <c r="AW231" s="61"/>
      <c r="AX231" s="61"/>
      <c r="AY231" s="61"/>
      <c r="AZ231" s="61"/>
      <c r="BA231" s="61"/>
      <c r="BB231" s="61"/>
    </row>
    <row r="232" spans="1:54" s="84" customFormat="1">
      <c r="A232" s="81"/>
      <c r="B232" s="82"/>
      <c r="C232" s="83"/>
      <c r="D232" s="83"/>
      <c r="AQ232" s="61"/>
      <c r="AR232" s="61"/>
      <c r="AS232" s="61"/>
      <c r="AT232" s="61"/>
      <c r="AU232" s="61"/>
      <c r="AV232" s="61"/>
      <c r="AW232" s="61"/>
      <c r="AX232" s="61"/>
      <c r="AY232" s="61"/>
      <c r="AZ232" s="61"/>
      <c r="BA232" s="61"/>
      <c r="BB232" s="61"/>
    </row>
    <row r="233" spans="1:54" s="84" customFormat="1">
      <c r="A233" s="81"/>
      <c r="B233" s="82"/>
      <c r="C233" s="83"/>
      <c r="D233" s="83"/>
      <c r="AQ233" s="61"/>
      <c r="AR233" s="61"/>
      <c r="AS233" s="61"/>
      <c r="AT233" s="61"/>
      <c r="AU233" s="61"/>
      <c r="AV233" s="61"/>
      <c r="AW233" s="61"/>
      <c r="AX233" s="61"/>
      <c r="AY233" s="61"/>
      <c r="AZ233" s="61"/>
      <c r="BA233" s="61"/>
      <c r="BB233" s="61"/>
    </row>
    <row r="234" spans="1:54" s="84" customFormat="1">
      <c r="A234" s="81"/>
      <c r="B234" s="82"/>
      <c r="C234" s="83"/>
      <c r="D234" s="83"/>
      <c r="AQ234" s="61"/>
      <c r="AR234" s="61"/>
      <c r="AS234" s="61"/>
      <c r="AT234" s="61"/>
      <c r="AU234" s="61"/>
      <c r="AV234" s="61"/>
      <c r="AW234" s="61"/>
      <c r="AX234" s="61"/>
      <c r="AY234" s="61"/>
      <c r="AZ234" s="61"/>
      <c r="BA234" s="61"/>
      <c r="BB234" s="61"/>
    </row>
    <row r="235" spans="1:54" s="84" customFormat="1">
      <c r="A235" s="81"/>
      <c r="B235" s="82"/>
      <c r="C235" s="83"/>
      <c r="D235" s="83"/>
      <c r="AQ235" s="61"/>
      <c r="AR235" s="61"/>
      <c r="AS235" s="61"/>
      <c r="AT235" s="61"/>
      <c r="AU235" s="61"/>
      <c r="AV235" s="61"/>
      <c r="AW235" s="61"/>
      <c r="AX235" s="61"/>
      <c r="AY235" s="61"/>
      <c r="AZ235" s="61"/>
      <c r="BA235" s="61"/>
      <c r="BB235" s="61"/>
    </row>
    <row r="236" spans="1:54" s="84" customFormat="1">
      <c r="A236" s="81"/>
      <c r="B236" s="82"/>
      <c r="C236" s="83"/>
      <c r="D236" s="83"/>
      <c r="AQ236" s="61"/>
      <c r="AR236" s="61"/>
      <c r="AS236" s="61"/>
      <c r="AT236" s="61"/>
      <c r="AU236" s="61"/>
      <c r="AV236" s="61"/>
      <c r="AW236" s="61"/>
      <c r="AX236" s="61"/>
      <c r="AY236" s="61"/>
      <c r="AZ236" s="61"/>
      <c r="BA236" s="61"/>
      <c r="BB236" s="61"/>
    </row>
    <row r="237" spans="1:54" s="84" customFormat="1">
      <c r="A237" s="81"/>
      <c r="B237" s="82"/>
      <c r="C237" s="83"/>
      <c r="D237" s="83"/>
      <c r="AQ237" s="61"/>
      <c r="AR237" s="61"/>
      <c r="AS237" s="61"/>
      <c r="AT237" s="61"/>
      <c r="AU237" s="61"/>
      <c r="AV237" s="61"/>
      <c r="AW237" s="61"/>
      <c r="AX237" s="61"/>
      <c r="AY237" s="61"/>
      <c r="AZ237" s="61"/>
      <c r="BA237" s="61"/>
      <c r="BB237" s="61"/>
    </row>
    <row r="238" spans="1:54" s="84" customFormat="1">
      <c r="A238" s="81"/>
      <c r="B238" s="82"/>
      <c r="C238" s="83"/>
      <c r="D238" s="83"/>
      <c r="AQ238" s="61"/>
      <c r="AR238" s="61"/>
      <c r="AS238" s="61"/>
      <c r="AT238" s="61"/>
      <c r="AU238" s="61"/>
      <c r="AV238" s="61"/>
      <c r="AW238" s="61"/>
      <c r="AX238" s="61"/>
      <c r="AY238" s="61"/>
      <c r="AZ238" s="61"/>
      <c r="BA238" s="61"/>
      <c r="BB238" s="61"/>
    </row>
    <row r="239" spans="1:54" s="84" customFormat="1">
      <c r="A239" s="81"/>
      <c r="B239" s="82"/>
      <c r="C239" s="83"/>
      <c r="D239" s="83"/>
      <c r="AQ239" s="61"/>
      <c r="AR239" s="61"/>
      <c r="AS239" s="61"/>
      <c r="AT239" s="61"/>
      <c r="AU239" s="61"/>
      <c r="AV239" s="61"/>
      <c r="AW239" s="61"/>
      <c r="AX239" s="61"/>
      <c r="AY239" s="61"/>
      <c r="AZ239" s="61"/>
      <c r="BA239" s="61"/>
      <c r="BB239" s="61"/>
    </row>
    <row r="240" spans="1:54" s="84" customFormat="1">
      <c r="A240" s="81"/>
      <c r="B240" s="82"/>
      <c r="C240" s="83"/>
      <c r="D240" s="83"/>
      <c r="AQ240" s="61"/>
      <c r="AR240" s="61"/>
      <c r="AS240" s="61"/>
      <c r="AT240" s="61"/>
      <c r="AU240" s="61"/>
      <c r="AV240" s="61"/>
      <c r="AW240" s="61"/>
      <c r="AX240" s="61"/>
      <c r="AY240" s="61"/>
      <c r="AZ240" s="61"/>
      <c r="BA240" s="61"/>
      <c r="BB240" s="61"/>
    </row>
    <row r="241" spans="1:54" s="84" customFormat="1">
      <c r="A241" s="81"/>
      <c r="B241" s="82"/>
      <c r="C241" s="83"/>
      <c r="D241" s="83"/>
      <c r="AQ241" s="61"/>
      <c r="AR241" s="61"/>
      <c r="AS241" s="61"/>
      <c r="AT241" s="61"/>
      <c r="AU241" s="61"/>
      <c r="AV241" s="61"/>
      <c r="AW241" s="61"/>
      <c r="AX241" s="61"/>
      <c r="AY241" s="61"/>
      <c r="AZ241" s="61"/>
      <c r="BA241" s="61"/>
      <c r="BB241" s="61"/>
    </row>
    <row r="242" spans="1:54" s="84" customFormat="1">
      <c r="A242" s="81"/>
      <c r="B242" s="82"/>
      <c r="C242" s="83"/>
      <c r="D242" s="83"/>
      <c r="AQ242" s="61"/>
      <c r="AR242" s="61"/>
      <c r="AS242" s="61"/>
      <c r="AT242" s="61"/>
      <c r="AU242" s="61"/>
      <c r="AV242" s="61"/>
      <c r="AW242" s="61"/>
      <c r="AX242" s="61"/>
      <c r="AY242" s="61"/>
      <c r="AZ242" s="61"/>
      <c r="BA242" s="61"/>
      <c r="BB242" s="61"/>
    </row>
    <row r="243" spans="1:54" s="84" customFormat="1">
      <c r="A243" s="81"/>
      <c r="B243" s="82"/>
      <c r="C243" s="83"/>
      <c r="D243" s="83"/>
      <c r="AQ243" s="61"/>
      <c r="AR243" s="61"/>
      <c r="AS243" s="61"/>
      <c r="AT243" s="61"/>
      <c r="AU243" s="61"/>
      <c r="AV243" s="61"/>
      <c r="AW243" s="61"/>
      <c r="AX243" s="61"/>
      <c r="AY243" s="61"/>
      <c r="AZ243" s="61"/>
      <c r="BA243" s="61"/>
      <c r="BB243" s="61"/>
    </row>
    <row r="244" spans="1:54" s="84" customFormat="1">
      <c r="A244" s="81"/>
      <c r="B244" s="82"/>
      <c r="C244" s="83"/>
      <c r="D244" s="83"/>
      <c r="AQ244" s="61"/>
      <c r="AR244" s="61"/>
      <c r="AS244" s="61"/>
      <c r="AT244" s="61"/>
      <c r="AU244" s="61"/>
      <c r="AV244" s="61"/>
      <c r="AW244" s="61"/>
      <c r="AX244" s="61"/>
      <c r="AY244" s="61"/>
      <c r="AZ244" s="61"/>
      <c r="BA244" s="61"/>
      <c r="BB244" s="61"/>
    </row>
    <row r="245" spans="1:54" s="84" customFormat="1">
      <c r="A245" s="81"/>
      <c r="B245" s="82"/>
      <c r="C245" s="83"/>
      <c r="D245" s="83"/>
      <c r="AQ245" s="61"/>
      <c r="AR245" s="61"/>
      <c r="AS245" s="61"/>
      <c r="AT245" s="61"/>
      <c r="AU245" s="61"/>
      <c r="AV245" s="61"/>
      <c r="AW245" s="61"/>
      <c r="AX245" s="61"/>
      <c r="AY245" s="61"/>
      <c r="AZ245" s="61"/>
      <c r="BA245" s="61"/>
      <c r="BB245" s="61"/>
    </row>
    <row r="246" spans="1:54" s="84" customFormat="1">
      <c r="A246" s="81"/>
      <c r="B246" s="82"/>
      <c r="C246" s="83"/>
      <c r="D246" s="83"/>
      <c r="AQ246" s="61"/>
      <c r="AR246" s="61"/>
      <c r="AS246" s="61"/>
      <c r="AT246" s="61"/>
      <c r="AU246" s="61"/>
      <c r="AV246" s="61"/>
      <c r="AW246" s="61"/>
      <c r="AX246" s="61"/>
      <c r="AY246" s="61"/>
      <c r="AZ246" s="61"/>
      <c r="BA246" s="61"/>
      <c r="BB246" s="61"/>
    </row>
    <row r="247" spans="1:54" s="84" customFormat="1">
      <c r="A247" s="81"/>
      <c r="B247" s="82"/>
      <c r="C247" s="83"/>
      <c r="D247" s="83"/>
      <c r="AQ247" s="61"/>
      <c r="AR247" s="61"/>
      <c r="AS247" s="61"/>
      <c r="AT247" s="61"/>
      <c r="AU247" s="61"/>
      <c r="AV247" s="61"/>
      <c r="AW247" s="61"/>
      <c r="AX247" s="61"/>
      <c r="AY247" s="61"/>
      <c r="AZ247" s="61"/>
      <c r="BA247" s="61"/>
      <c r="BB247" s="61"/>
    </row>
    <row r="248" spans="1:54" s="84" customFormat="1">
      <c r="A248" s="81"/>
      <c r="B248" s="82"/>
      <c r="C248" s="83"/>
      <c r="D248" s="83"/>
      <c r="AQ248" s="61"/>
      <c r="AR248" s="61"/>
      <c r="AS248" s="61"/>
      <c r="AT248" s="61"/>
      <c r="AU248" s="61"/>
      <c r="AV248" s="61"/>
      <c r="AW248" s="61"/>
      <c r="AX248" s="61"/>
      <c r="AY248" s="61"/>
      <c r="AZ248" s="61"/>
      <c r="BA248" s="61"/>
      <c r="BB248" s="61"/>
    </row>
    <row r="249" spans="1:54" s="84" customFormat="1">
      <c r="A249" s="81"/>
      <c r="B249" s="82"/>
      <c r="C249" s="83"/>
      <c r="D249" s="83"/>
      <c r="AQ249" s="61"/>
      <c r="AR249" s="61"/>
      <c r="AS249" s="61"/>
      <c r="AT249" s="61"/>
      <c r="AU249" s="61"/>
      <c r="AV249" s="61"/>
      <c r="AW249" s="61"/>
      <c r="AX249" s="61"/>
      <c r="AY249" s="61"/>
      <c r="AZ249" s="61"/>
      <c r="BA249" s="61"/>
      <c r="BB249" s="61"/>
    </row>
    <row r="250" spans="1:54" s="84" customFormat="1">
      <c r="A250" s="81"/>
      <c r="B250" s="82"/>
      <c r="C250" s="83"/>
      <c r="D250" s="83"/>
      <c r="AQ250" s="61"/>
      <c r="AR250" s="61"/>
      <c r="AS250" s="61"/>
      <c r="AT250" s="61"/>
      <c r="AU250" s="61"/>
      <c r="AV250" s="61"/>
      <c r="AW250" s="61"/>
      <c r="AX250" s="61"/>
      <c r="AY250" s="61"/>
      <c r="AZ250" s="61"/>
      <c r="BA250" s="61"/>
      <c r="BB250" s="61"/>
    </row>
    <row r="251" spans="1:54" s="84" customFormat="1">
      <c r="A251" s="81"/>
      <c r="B251" s="82"/>
      <c r="C251" s="83"/>
      <c r="D251" s="83"/>
      <c r="AQ251" s="61"/>
      <c r="AR251" s="61"/>
      <c r="AS251" s="61"/>
      <c r="AT251" s="61"/>
      <c r="AU251" s="61"/>
      <c r="AV251" s="61"/>
      <c r="AW251" s="61"/>
      <c r="AX251" s="61"/>
      <c r="AY251" s="61"/>
      <c r="AZ251" s="61"/>
      <c r="BA251" s="61"/>
      <c r="BB251" s="61"/>
    </row>
    <row r="252" spans="1:54" s="84" customFormat="1">
      <c r="A252" s="81"/>
      <c r="B252" s="82"/>
      <c r="C252" s="83"/>
      <c r="D252" s="83"/>
      <c r="AQ252" s="61"/>
      <c r="AR252" s="61"/>
      <c r="AS252" s="61"/>
      <c r="AT252" s="61"/>
      <c r="AU252" s="61"/>
      <c r="AV252" s="61"/>
      <c r="AW252" s="61"/>
      <c r="AX252" s="61"/>
      <c r="AY252" s="61"/>
      <c r="AZ252" s="61"/>
      <c r="BA252" s="61"/>
      <c r="BB252" s="61"/>
    </row>
    <row r="253" spans="1:54" s="84" customFormat="1">
      <c r="A253" s="81"/>
      <c r="B253" s="82"/>
      <c r="C253" s="83"/>
      <c r="D253" s="83"/>
      <c r="AQ253" s="61"/>
      <c r="AR253" s="61"/>
      <c r="AS253" s="61"/>
      <c r="AT253" s="61"/>
      <c r="AU253" s="61"/>
      <c r="AV253" s="61"/>
      <c r="AW253" s="61"/>
      <c r="AX253" s="61"/>
      <c r="AY253" s="61"/>
      <c r="AZ253" s="61"/>
      <c r="BA253" s="61"/>
      <c r="BB253" s="61"/>
    </row>
    <row r="254" spans="1:54" s="84" customFormat="1">
      <c r="A254" s="81"/>
      <c r="B254" s="82"/>
      <c r="C254" s="83"/>
      <c r="D254" s="83"/>
      <c r="AQ254" s="61"/>
      <c r="AR254" s="61"/>
      <c r="AS254" s="61"/>
      <c r="AT254" s="61"/>
      <c r="AU254" s="61"/>
      <c r="AV254" s="61"/>
      <c r="AW254" s="61"/>
      <c r="AX254" s="61"/>
      <c r="AY254" s="61"/>
      <c r="AZ254" s="61"/>
      <c r="BA254" s="61"/>
      <c r="BB254" s="61"/>
    </row>
    <row r="255" spans="1:54" s="84" customFormat="1">
      <c r="A255" s="81"/>
      <c r="B255" s="82"/>
      <c r="C255" s="83"/>
      <c r="D255" s="83"/>
      <c r="AQ255" s="61"/>
      <c r="AR255" s="61"/>
      <c r="AS255" s="61"/>
      <c r="AT255" s="61"/>
      <c r="AU255" s="61"/>
      <c r="AV255" s="61"/>
      <c r="AW255" s="61"/>
      <c r="AX255" s="61"/>
      <c r="AY255" s="61"/>
      <c r="AZ255" s="61"/>
      <c r="BA255" s="61"/>
      <c r="BB255" s="61"/>
    </row>
    <row r="256" spans="1:54" s="84" customFormat="1">
      <c r="A256" s="81"/>
      <c r="B256" s="82"/>
      <c r="C256" s="83"/>
      <c r="D256" s="83"/>
      <c r="AQ256" s="61"/>
      <c r="AR256" s="61"/>
      <c r="AS256" s="61"/>
      <c r="AT256" s="61"/>
      <c r="AU256" s="61"/>
      <c r="AV256" s="61"/>
      <c r="AW256" s="61"/>
      <c r="AX256" s="61"/>
      <c r="AY256" s="61"/>
      <c r="AZ256" s="61"/>
      <c r="BA256" s="61"/>
      <c r="BB256" s="61"/>
    </row>
    <row r="257" spans="1:54" s="84" customFormat="1">
      <c r="A257" s="81"/>
      <c r="B257" s="82"/>
      <c r="C257" s="83"/>
      <c r="D257" s="83"/>
      <c r="AQ257" s="61"/>
      <c r="AR257" s="61"/>
      <c r="AS257" s="61"/>
      <c r="AT257" s="61"/>
      <c r="AU257" s="61"/>
      <c r="AV257" s="61"/>
      <c r="AW257" s="61"/>
      <c r="AX257" s="61"/>
      <c r="AY257" s="61"/>
      <c r="AZ257" s="61"/>
      <c r="BA257" s="61"/>
      <c r="BB257" s="61"/>
    </row>
    <row r="258" spans="1:54" s="84" customFormat="1">
      <c r="A258" s="81"/>
      <c r="B258" s="82"/>
      <c r="C258" s="83"/>
      <c r="D258" s="83"/>
      <c r="AQ258" s="61"/>
      <c r="AR258" s="61"/>
      <c r="AS258" s="61"/>
      <c r="AT258" s="61"/>
      <c r="AU258" s="61"/>
      <c r="AV258" s="61"/>
      <c r="AW258" s="61"/>
      <c r="AX258" s="61"/>
      <c r="AY258" s="61"/>
      <c r="AZ258" s="61"/>
      <c r="BA258" s="61"/>
      <c r="BB258" s="61"/>
    </row>
    <row r="259" spans="1:54" s="84" customFormat="1">
      <c r="A259" s="81"/>
      <c r="B259" s="82"/>
      <c r="C259" s="83"/>
      <c r="D259" s="83"/>
      <c r="AQ259" s="61"/>
      <c r="AR259" s="61"/>
      <c r="AS259" s="61"/>
      <c r="AT259" s="61"/>
      <c r="AU259" s="61"/>
      <c r="AV259" s="61"/>
      <c r="AW259" s="61"/>
      <c r="AX259" s="61"/>
      <c r="AY259" s="61"/>
      <c r="AZ259" s="61"/>
      <c r="BA259" s="61"/>
      <c r="BB259" s="61"/>
    </row>
    <row r="260" spans="1:54" s="84" customFormat="1">
      <c r="A260" s="81"/>
      <c r="B260" s="82"/>
      <c r="C260" s="83"/>
      <c r="D260" s="83"/>
      <c r="AQ260" s="61"/>
      <c r="AR260" s="61"/>
      <c r="AS260" s="61"/>
      <c r="AT260" s="61"/>
      <c r="AU260" s="61"/>
      <c r="AV260" s="61"/>
      <c r="AW260" s="61"/>
      <c r="AX260" s="61"/>
      <c r="AY260" s="61"/>
      <c r="AZ260" s="61"/>
      <c r="BA260" s="61"/>
      <c r="BB260" s="61"/>
    </row>
    <row r="261" spans="1:54" s="84" customFormat="1">
      <c r="A261" s="81"/>
      <c r="B261" s="82"/>
      <c r="C261" s="83"/>
      <c r="D261" s="83"/>
      <c r="AQ261" s="61"/>
      <c r="AR261" s="61"/>
      <c r="AS261" s="61"/>
      <c r="AT261" s="61"/>
      <c r="AU261" s="61"/>
      <c r="AV261" s="61"/>
      <c r="AW261" s="61"/>
      <c r="AX261" s="61"/>
      <c r="AY261" s="61"/>
      <c r="AZ261" s="61"/>
      <c r="BA261" s="61"/>
      <c r="BB261" s="61"/>
    </row>
    <row r="262" spans="1:54" s="84" customFormat="1">
      <c r="A262" s="81"/>
      <c r="B262" s="82"/>
      <c r="C262" s="83"/>
      <c r="D262" s="83"/>
      <c r="AQ262" s="61"/>
      <c r="AR262" s="61"/>
      <c r="AS262" s="61"/>
      <c r="AT262" s="61"/>
      <c r="AU262" s="61"/>
      <c r="AV262" s="61"/>
      <c r="AW262" s="61"/>
      <c r="AX262" s="61"/>
      <c r="AY262" s="61"/>
      <c r="AZ262" s="61"/>
      <c r="BA262" s="61"/>
      <c r="BB262" s="61"/>
    </row>
    <row r="263" spans="1:54" s="84" customFormat="1">
      <c r="A263" s="81"/>
      <c r="B263" s="82"/>
      <c r="C263" s="83"/>
      <c r="D263" s="83"/>
      <c r="AQ263" s="61"/>
      <c r="AR263" s="61"/>
      <c r="AS263" s="61"/>
      <c r="AT263" s="61"/>
      <c r="AU263" s="61"/>
      <c r="AV263" s="61"/>
      <c r="AW263" s="61"/>
      <c r="AX263" s="61"/>
      <c r="AY263" s="61"/>
      <c r="AZ263" s="61"/>
      <c r="BA263" s="61"/>
      <c r="BB263" s="61"/>
    </row>
    <row r="264" spans="1:54" s="84" customFormat="1">
      <c r="A264" s="81"/>
      <c r="B264" s="82"/>
      <c r="C264" s="83"/>
      <c r="D264" s="83"/>
      <c r="AQ264" s="61"/>
      <c r="AR264" s="61"/>
      <c r="AS264" s="61"/>
      <c r="AT264" s="61"/>
      <c r="AU264" s="61"/>
      <c r="AV264" s="61"/>
      <c r="AW264" s="61"/>
      <c r="AX264" s="61"/>
      <c r="AY264" s="61"/>
      <c r="AZ264" s="61"/>
      <c r="BA264" s="61"/>
      <c r="BB264" s="61"/>
    </row>
    <row r="265" spans="1:54" s="84" customFormat="1">
      <c r="A265" s="81"/>
      <c r="B265" s="82"/>
      <c r="C265" s="83"/>
      <c r="D265" s="83"/>
      <c r="AQ265" s="61"/>
      <c r="AR265" s="61"/>
      <c r="AS265" s="61"/>
      <c r="AT265" s="61"/>
      <c r="AU265" s="61"/>
      <c r="AV265" s="61"/>
      <c r="AW265" s="61"/>
      <c r="AX265" s="61"/>
      <c r="AY265" s="61"/>
      <c r="AZ265" s="61"/>
      <c r="BA265" s="61"/>
      <c r="BB265" s="61"/>
    </row>
    <row r="266" spans="1:54" s="84" customFormat="1">
      <c r="A266" s="81"/>
      <c r="B266" s="82"/>
      <c r="C266" s="83"/>
      <c r="D266" s="83"/>
      <c r="AQ266" s="61"/>
      <c r="AR266" s="61"/>
      <c r="AS266" s="61"/>
      <c r="AT266" s="61"/>
      <c r="AU266" s="61"/>
      <c r="AV266" s="61"/>
      <c r="AW266" s="61"/>
      <c r="AX266" s="61"/>
      <c r="AY266" s="61"/>
      <c r="AZ266" s="61"/>
      <c r="BA266" s="61"/>
      <c r="BB266" s="61"/>
    </row>
    <row r="267" spans="1:54" s="84" customFormat="1">
      <c r="A267" s="81"/>
      <c r="B267" s="82"/>
      <c r="C267" s="83"/>
      <c r="D267" s="83"/>
      <c r="AQ267" s="61"/>
      <c r="AR267" s="61"/>
      <c r="AS267" s="61"/>
      <c r="AT267" s="61"/>
      <c r="AU267" s="61"/>
      <c r="AV267" s="61"/>
      <c r="AW267" s="61"/>
      <c r="AX267" s="61"/>
      <c r="AY267" s="61"/>
      <c r="AZ267" s="61"/>
      <c r="BA267" s="61"/>
      <c r="BB267" s="61"/>
    </row>
    <row r="268" spans="1:54" s="84" customFormat="1">
      <c r="A268" s="81"/>
      <c r="B268" s="82"/>
      <c r="C268" s="83"/>
      <c r="D268" s="83"/>
      <c r="AQ268" s="61"/>
      <c r="AR268" s="61"/>
      <c r="AS268" s="61"/>
      <c r="AT268" s="61"/>
      <c r="AU268" s="61"/>
      <c r="AV268" s="61"/>
      <c r="AW268" s="61"/>
      <c r="AX268" s="61"/>
      <c r="AY268" s="61"/>
      <c r="AZ268" s="61"/>
      <c r="BA268" s="61"/>
      <c r="BB268" s="61"/>
    </row>
    <row r="269" spans="1:54" s="84" customFormat="1">
      <c r="A269" s="81"/>
      <c r="B269" s="82"/>
      <c r="C269" s="83"/>
      <c r="D269" s="83"/>
      <c r="AQ269" s="61"/>
      <c r="AR269" s="61"/>
      <c r="AS269" s="61"/>
      <c r="AT269" s="61"/>
      <c r="AU269" s="61"/>
      <c r="AV269" s="61"/>
      <c r="AW269" s="61"/>
      <c r="AX269" s="61"/>
      <c r="AY269" s="61"/>
      <c r="AZ269" s="61"/>
      <c r="BA269" s="61"/>
      <c r="BB269" s="61"/>
    </row>
    <row r="270" spans="1:54" s="84" customFormat="1">
      <c r="A270" s="81"/>
      <c r="B270" s="82"/>
      <c r="C270" s="83"/>
      <c r="D270" s="83"/>
      <c r="AQ270" s="61"/>
      <c r="AR270" s="61"/>
      <c r="AS270" s="61"/>
      <c r="AT270" s="61"/>
      <c r="AU270" s="61"/>
      <c r="AV270" s="61"/>
      <c r="AW270" s="61"/>
      <c r="AX270" s="61"/>
      <c r="AY270" s="61"/>
      <c r="AZ270" s="61"/>
      <c r="BA270" s="61"/>
      <c r="BB270" s="61"/>
    </row>
    <row r="271" spans="1:54" s="84" customFormat="1">
      <c r="A271" s="81"/>
      <c r="B271" s="82"/>
      <c r="C271" s="83"/>
      <c r="D271" s="83"/>
      <c r="AQ271" s="61"/>
      <c r="AR271" s="61"/>
      <c r="AS271" s="61"/>
      <c r="AT271" s="61"/>
      <c r="AU271" s="61"/>
      <c r="AV271" s="61"/>
      <c r="AW271" s="61"/>
      <c r="AX271" s="61"/>
      <c r="AY271" s="61"/>
      <c r="AZ271" s="61"/>
      <c r="BA271" s="61"/>
      <c r="BB271" s="61"/>
    </row>
    <row r="272" spans="1:54" s="84" customFormat="1">
      <c r="A272" s="81"/>
      <c r="B272" s="82"/>
      <c r="C272" s="83"/>
      <c r="D272" s="83"/>
      <c r="AQ272" s="61"/>
      <c r="AR272" s="61"/>
      <c r="AS272" s="61"/>
      <c r="AT272" s="61"/>
      <c r="AU272" s="61"/>
      <c r="AV272" s="61"/>
      <c r="AW272" s="61"/>
      <c r="AX272" s="61"/>
      <c r="AY272" s="61"/>
      <c r="AZ272" s="61"/>
      <c r="BA272" s="61"/>
      <c r="BB272" s="61"/>
    </row>
    <row r="273" spans="1:54" s="84" customFormat="1">
      <c r="A273" s="81"/>
      <c r="B273" s="82"/>
      <c r="C273" s="83"/>
      <c r="D273" s="83"/>
      <c r="AQ273" s="61"/>
      <c r="AR273" s="61"/>
      <c r="AS273" s="61"/>
      <c r="AT273" s="61"/>
      <c r="AU273" s="61"/>
      <c r="AV273" s="61"/>
      <c r="AW273" s="61"/>
      <c r="AX273" s="61"/>
      <c r="AY273" s="61"/>
      <c r="AZ273" s="61"/>
      <c r="BA273" s="61"/>
      <c r="BB273" s="61"/>
    </row>
    <row r="274" spans="1:54" s="84" customFormat="1">
      <c r="A274" s="81"/>
      <c r="B274" s="82"/>
      <c r="C274" s="83"/>
      <c r="D274" s="83"/>
      <c r="AQ274" s="61"/>
      <c r="AR274" s="61"/>
      <c r="AS274" s="61"/>
      <c r="AT274" s="61"/>
      <c r="AU274" s="61"/>
      <c r="AV274" s="61"/>
      <c r="AW274" s="61"/>
      <c r="AX274" s="61"/>
      <c r="AY274" s="61"/>
      <c r="AZ274" s="61"/>
      <c r="BA274" s="61"/>
      <c r="BB274" s="61"/>
    </row>
    <row r="275" spans="1:54" s="84" customFormat="1">
      <c r="A275" s="81"/>
      <c r="B275" s="82"/>
      <c r="C275" s="83"/>
      <c r="D275" s="83"/>
      <c r="AQ275" s="61"/>
      <c r="AR275" s="61"/>
      <c r="AS275" s="61"/>
      <c r="AT275" s="61"/>
      <c r="AU275" s="61"/>
      <c r="AV275" s="61"/>
      <c r="AW275" s="61"/>
      <c r="AX275" s="61"/>
      <c r="AY275" s="61"/>
      <c r="AZ275" s="61"/>
      <c r="BA275" s="61"/>
      <c r="BB275" s="61"/>
    </row>
    <row r="276" spans="1:54" s="84" customFormat="1">
      <c r="A276" s="81"/>
      <c r="B276" s="82"/>
      <c r="C276" s="83"/>
      <c r="D276" s="83"/>
      <c r="AQ276" s="61"/>
      <c r="AR276" s="61"/>
      <c r="AS276" s="61"/>
      <c r="AT276" s="61"/>
      <c r="AU276" s="61"/>
      <c r="AV276" s="61"/>
      <c r="AW276" s="61"/>
      <c r="AX276" s="61"/>
      <c r="AY276" s="61"/>
      <c r="AZ276" s="61"/>
      <c r="BA276" s="61"/>
      <c r="BB276" s="61"/>
    </row>
    <row r="277" spans="1:54" s="84" customFormat="1">
      <c r="A277" s="81"/>
      <c r="B277" s="82"/>
      <c r="C277" s="83"/>
      <c r="D277" s="83"/>
      <c r="AQ277" s="61"/>
      <c r="AR277" s="61"/>
      <c r="AS277" s="61"/>
      <c r="AT277" s="61"/>
      <c r="AU277" s="61"/>
      <c r="AV277" s="61"/>
      <c r="AW277" s="61"/>
      <c r="AX277" s="61"/>
      <c r="AY277" s="61"/>
      <c r="AZ277" s="61"/>
      <c r="BA277" s="61"/>
      <c r="BB277" s="61"/>
    </row>
    <row r="278" spans="1:54" s="84" customFormat="1">
      <c r="A278" s="81"/>
      <c r="B278" s="82"/>
      <c r="C278" s="83"/>
      <c r="D278" s="83"/>
      <c r="AQ278" s="61"/>
      <c r="AR278" s="61"/>
      <c r="AS278" s="61"/>
      <c r="AT278" s="61"/>
      <c r="AU278" s="61"/>
      <c r="AV278" s="61"/>
      <c r="AW278" s="61"/>
      <c r="AX278" s="61"/>
      <c r="AY278" s="61"/>
      <c r="AZ278" s="61"/>
      <c r="BA278" s="61"/>
      <c r="BB278" s="61"/>
    </row>
    <row r="279" spans="1:54" s="84" customFormat="1">
      <c r="A279" s="81"/>
      <c r="B279" s="82"/>
      <c r="C279" s="83"/>
      <c r="D279" s="83"/>
      <c r="AQ279" s="61"/>
      <c r="AR279" s="61"/>
      <c r="AS279" s="61"/>
      <c r="AT279" s="61"/>
      <c r="AU279" s="61"/>
      <c r="AV279" s="61"/>
      <c r="AW279" s="61"/>
      <c r="AX279" s="61"/>
      <c r="AY279" s="61"/>
      <c r="AZ279" s="61"/>
      <c r="BA279" s="61"/>
      <c r="BB279" s="61"/>
    </row>
    <row r="280" spans="1:54" s="84" customFormat="1">
      <c r="A280" s="81"/>
      <c r="B280" s="82"/>
      <c r="C280" s="83"/>
      <c r="D280" s="83"/>
      <c r="AQ280" s="61"/>
      <c r="AR280" s="61"/>
      <c r="AS280" s="61"/>
      <c r="AT280" s="61"/>
      <c r="AU280" s="61"/>
      <c r="AV280" s="61"/>
      <c r="AW280" s="61"/>
      <c r="AX280" s="61"/>
      <c r="AY280" s="61"/>
      <c r="AZ280" s="61"/>
      <c r="BA280" s="61"/>
      <c r="BB280" s="61"/>
    </row>
    <row r="281" spans="1:54" s="84" customFormat="1">
      <c r="A281" s="81"/>
      <c r="B281" s="82"/>
      <c r="C281" s="83"/>
      <c r="D281" s="83"/>
      <c r="AQ281" s="61"/>
      <c r="AR281" s="61"/>
      <c r="AS281" s="61"/>
      <c r="AT281" s="61"/>
      <c r="AU281" s="61"/>
      <c r="AV281" s="61"/>
      <c r="AW281" s="61"/>
      <c r="AX281" s="61"/>
      <c r="AY281" s="61"/>
      <c r="AZ281" s="61"/>
      <c r="BA281" s="61"/>
      <c r="BB281" s="61"/>
    </row>
    <row r="282" spans="1:54" s="84" customFormat="1">
      <c r="A282" s="81"/>
      <c r="B282" s="82"/>
      <c r="C282" s="83"/>
      <c r="D282" s="83"/>
      <c r="AQ282" s="61"/>
      <c r="AR282" s="61"/>
      <c r="AS282" s="61"/>
      <c r="AT282" s="61"/>
      <c r="AU282" s="61"/>
      <c r="AV282" s="61"/>
      <c r="AW282" s="61"/>
      <c r="AX282" s="61"/>
      <c r="AY282" s="61"/>
      <c r="AZ282" s="61"/>
      <c r="BA282" s="61"/>
      <c r="BB282" s="61"/>
    </row>
    <row r="283" spans="1:54" s="84" customFormat="1">
      <c r="A283" s="81"/>
      <c r="B283" s="82"/>
      <c r="C283" s="83"/>
      <c r="D283" s="83"/>
      <c r="AQ283" s="61"/>
      <c r="AR283" s="61"/>
      <c r="AS283" s="61"/>
      <c r="AT283" s="61"/>
      <c r="AU283" s="61"/>
      <c r="AV283" s="61"/>
      <c r="AW283" s="61"/>
      <c r="AX283" s="61"/>
      <c r="AY283" s="61"/>
      <c r="AZ283" s="61"/>
      <c r="BA283" s="61"/>
      <c r="BB283" s="61"/>
    </row>
    <row r="284" spans="1:54" s="84" customFormat="1">
      <c r="A284" s="81"/>
      <c r="B284" s="82"/>
      <c r="C284" s="83"/>
      <c r="D284" s="83"/>
      <c r="AQ284" s="61"/>
      <c r="AR284" s="61"/>
      <c r="AS284" s="61"/>
      <c r="AT284" s="61"/>
      <c r="AU284" s="61"/>
      <c r="AV284" s="61"/>
      <c r="AW284" s="61"/>
      <c r="AX284" s="61"/>
      <c r="AY284" s="61"/>
      <c r="AZ284" s="61"/>
      <c r="BA284" s="61"/>
      <c r="BB284" s="61"/>
    </row>
    <row r="285" spans="1:54" s="84" customFormat="1">
      <c r="A285" s="81"/>
      <c r="B285" s="82"/>
      <c r="C285" s="83"/>
      <c r="D285" s="83"/>
      <c r="AQ285" s="61"/>
      <c r="AR285" s="61"/>
      <c r="AS285" s="61"/>
      <c r="AT285" s="61"/>
      <c r="AU285" s="61"/>
      <c r="AV285" s="61"/>
      <c r="AW285" s="61"/>
      <c r="AX285" s="61"/>
      <c r="AY285" s="61"/>
      <c r="AZ285" s="61"/>
      <c r="BA285" s="61"/>
      <c r="BB285" s="61"/>
    </row>
    <row r="286" spans="1:54" s="84" customFormat="1">
      <c r="A286" s="81"/>
      <c r="B286" s="82"/>
      <c r="C286" s="83"/>
      <c r="D286" s="83"/>
      <c r="AQ286" s="61"/>
      <c r="AR286" s="61"/>
      <c r="AS286" s="61"/>
      <c r="AT286" s="61"/>
      <c r="AU286" s="61"/>
      <c r="AV286" s="61"/>
      <c r="AW286" s="61"/>
      <c r="AX286" s="61"/>
      <c r="AY286" s="61"/>
      <c r="AZ286" s="61"/>
      <c r="BA286" s="61"/>
      <c r="BB286" s="61"/>
    </row>
    <row r="287" spans="1:54" s="84" customFormat="1">
      <c r="A287" s="81"/>
      <c r="B287" s="82"/>
      <c r="C287" s="83"/>
      <c r="D287" s="83"/>
      <c r="AQ287" s="61"/>
      <c r="AR287" s="61"/>
      <c r="AS287" s="61"/>
      <c r="AT287" s="61"/>
      <c r="AU287" s="61"/>
      <c r="AV287" s="61"/>
      <c r="AW287" s="61"/>
      <c r="AX287" s="61"/>
      <c r="AY287" s="61"/>
      <c r="AZ287" s="61"/>
      <c r="BA287" s="61"/>
      <c r="BB287" s="61"/>
    </row>
    <row r="288" spans="1:54" s="84" customFormat="1">
      <c r="A288" s="81"/>
      <c r="B288" s="82"/>
      <c r="C288" s="83"/>
      <c r="D288" s="83"/>
      <c r="AQ288" s="61"/>
      <c r="AR288" s="61"/>
      <c r="AS288" s="61"/>
      <c r="AT288" s="61"/>
      <c r="AU288" s="61"/>
      <c r="AV288" s="61"/>
      <c r="AW288" s="61"/>
      <c r="AX288" s="61"/>
      <c r="AY288" s="61"/>
      <c r="AZ288" s="61"/>
      <c r="BA288" s="61"/>
      <c r="BB288" s="61"/>
    </row>
    <row r="289" spans="1:54" s="84" customFormat="1">
      <c r="A289" s="81"/>
      <c r="B289" s="82"/>
      <c r="C289" s="83"/>
      <c r="D289" s="83"/>
      <c r="AQ289" s="61"/>
      <c r="AR289" s="61"/>
      <c r="AS289" s="61"/>
      <c r="AT289" s="61"/>
      <c r="AU289" s="61"/>
      <c r="AV289" s="61"/>
      <c r="AW289" s="61"/>
      <c r="AX289" s="61"/>
      <c r="AY289" s="61"/>
      <c r="AZ289" s="61"/>
      <c r="BA289" s="61"/>
      <c r="BB289" s="61"/>
    </row>
    <row r="290" spans="1:54" s="84" customFormat="1">
      <c r="A290" s="81"/>
      <c r="B290" s="82"/>
      <c r="C290" s="83"/>
      <c r="D290" s="83"/>
      <c r="AQ290" s="61"/>
      <c r="AR290" s="61"/>
      <c r="AS290" s="61"/>
      <c r="AT290" s="61"/>
      <c r="AU290" s="61"/>
      <c r="AV290" s="61"/>
      <c r="AW290" s="61"/>
      <c r="AX290" s="61"/>
      <c r="AY290" s="61"/>
      <c r="AZ290" s="61"/>
      <c r="BA290" s="61"/>
      <c r="BB290" s="61"/>
    </row>
    <row r="291" spans="1:54" s="84" customFormat="1">
      <c r="A291" s="81"/>
      <c r="B291" s="82"/>
      <c r="C291" s="83"/>
      <c r="D291" s="83"/>
      <c r="AQ291" s="61"/>
      <c r="AR291" s="61"/>
      <c r="AS291" s="61"/>
      <c r="AT291" s="61"/>
      <c r="AU291" s="61"/>
      <c r="AV291" s="61"/>
      <c r="AW291" s="61"/>
      <c r="AX291" s="61"/>
      <c r="AY291" s="61"/>
      <c r="AZ291" s="61"/>
      <c r="BA291" s="61"/>
      <c r="BB291" s="61"/>
    </row>
    <row r="292" spans="1:54" s="84" customFormat="1">
      <c r="A292" s="81"/>
      <c r="B292" s="82"/>
      <c r="C292" s="83"/>
      <c r="D292" s="83"/>
      <c r="AQ292" s="61"/>
      <c r="AR292" s="61"/>
      <c r="AS292" s="61"/>
      <c r="AT292" s="61"/>
      <c r="AU292" s="61"/>
      <c r="AV292" s="61"/>
      <c r="AW292" s="61"/>
      <c r="AX292" s="61"/>
      <c r="AY292" s="61"/>
      <c r="AZ292" s="61"/>
      <c r="BA292" s="61"/>
      <c r="BB292" s="61"/>
    </row>
    <row r="293" spans="1:54" s="84" customFormat="1">
      <c r="A293" s="81"/>
      <c r="B293" s="82"/>
      <c r="C293" s="83"/>
      <c r="D293" s="83"/>
      <c r="AQ293" s="61"/>
      <c r="AR293" s="61"/>
      <c r="AS293" s="61"/>
      <c r="AT293" s="61"/>
      <c r="AU293" s="61"/>
      <c r="AV293" s="61"/>
      <c r="AW293" s="61"/>
      <c r="AX293" s="61"/>
      <c r="AY293" s="61"/>
      <c r="AZ293" s="61"/>
      <c r="BA293" s="61"/>
      <c r="BB293" s="61"/>
    </row>
    <row r="294" spans="1:54" s="84" customFormat="1">
      <c r="A294" s="81"/>
      <c r="B294" s="82"/>
      <c r="C294" s="83"/>
      <c r="D294" s="83"/>
      <c r="AQ294" s="61"/>
      <c r="AR294" s="61"/>
      <c r="AS294" s="61"/>
      <c r="AT294" s="61"/>
      <c r="AU294" s="61"/>
      <c r="AV294" s="61"/>
      <c r="AW294" s="61"/>
      <c r="AX294" s="61"/>
      <c r="AY294" s="61"/>
      <c r="AZ294" s="61"/>
      <c r="BA294" s="61"/>
      <c r="BB294" s="61"/>
    </row>
    <row r="295" spans="1:54" s="84" customFormat="1">
      <c r="A295" s="81"/>
      <c r="B295" s="82"/>
      <c r="C295" s="83"/>
      <c r="D295" s="83"/>
      <c r="AQ295" s="61"/>
      <c r="AR295" s="61"/>
      <c r="AS295" s="61"/>
      <c r="AT295" s="61"/>
      <c r="AU295" s="61"/>
      <c r="AV295" s="61"/>
      <c r="AW295" s="61"/>
      <c r="AX295" s="61"/>
      <c r="AY295" s="61"/>
      <c r="AZ295" s="61"/>
      <c r="BA295" s="61"/>
      <c r="BB295" s="61"/>
    </row>
    <row r="296" spans="1:54" s="84" customFormat="1">
      <c r="A296" s="81"/>
      <c r="B296" s="82"/>
      <c r="C296" s="83"/>
      <c r="D296" s="83"/>
      <c r="AQ296" s="61"/>
      <c r="AR296" s="61"/>
      <c r="AS296" s="61"/>
      <c r="AT296" s="61"/>
      <c r="AU296" s="61"/>
      <c r="AV296" s="61"/>
      <c r="AW296" s="61"/>
      <c r="AX296" s="61"/>
      <c r="AY296" s="61"/>
      <c r="AZ296" s="61"/>
      <c r="BA296" s="61"/>
      <c r="BB296" s="61"/>
    </row>
    <row r="297" spans="1:54" s="84" customFormat="1">
      <c r="A297" s="81"/>
      <c r="B297" s="82"/>
      <c r="C297" s="83"/>
      <c r="D297" s="83"/>
      <c r="AQ297" s="61"/>
      <c r="AR297" s="61"/>
      <c r="AS297" s="61"/>
      <c r="AT297" s="61"/>
      <c r="AU297" s="61"/>
      <c r="AV297" s="61"/>
      <c r="AW297" s="61"/>
      <c r="AX297" s="61"/>
      <c r="AY297" s="61"/>
      <c r="AZ297" s="61"/>
      <c r="BA297" s="61"/>
      <c r="BB297" s="61"/>
    </row>
    <row r="298" spans="1:54" s="84" customFormat="1">
      <c r="A298" s="81"/>
      <c r="B298" s="82"/>
      <c r="C298" s="83"/>
      <c r="D298" s="83"/>
      <c r="AQ298" s="61"/>
      <c r="AR298" s="61"/>
      <c r="AS298" s="61"/>
      <c r="AT298" s="61"/>
      <c r="AU298" s="61"/>
      <c r="AV298" s="61"/>
      <c r="AW298" s="61"/>
      <c r="AX298" s="61"/>
      <c r="AY298" s="61"/>
      <c r="AZ298" s="61"/>
      <c r="BA298" s="61"/>
      <c r="BB298" s="61"/>
    </row>
    <row r="299" spans="1:54" s="84" customFormat="1">
      <c r="A299" s="81"/>
      <c r="B299" s="82"/>
      <c r="C299" s="83"/>
      <c r="D299" s="83"/>
      <c r="AQ299" s="61"/>
      <c r="AR299" s="61"/>
      <c r="AS299" s="61"/>
      <c r="AT299" s="61"/>
      <c r="AU299" s="61"/>
      <c r="AV299" s="61"/>
      <c r="AW299" s="61"/>
      <c r="AX299" s="61"/>
      <c r="AY299" s="61"/>
      <c r="AZ299" s="61"/>
      <c r="BA299" s="61"/>
      <c r="BB299" s="61"/>
    </row>
    <row r="300" spans="1:54" s="84" customFormat="1">
      <c r="A300" s="81"/>
      <c r="B300" s="82"/>
      <c r="C300" s="83"/>
      <c r="D300" s="83"/>
      <c r="AQ300" s="61"/>
      <c r="AR300" s="61"/>
      <c r="AS300" s="61"/>
      <c r="AT300" s="61"/>
      <c r="AU300" s="61"/>
      <c r="AV300" s="61"/>
      <c r="AW300" s="61"/>
      <c r="AX300" s="61"/>
      <c r="AY300" s="61"/>
      <c r="AZ300" s="61"/>
      <c r="BA300" s="61"/>
      <c r="BB300" s="61"/>
    </row>
    <row r="301" spans="1:54" s="84" customFormat="1">
      <c r="A301" s="81"/>
      <c r="B301" s="82"/>
      <c r="C301" s="83"/>
      <c r="D301" s="83"/>
      <c r="AQ301" s="61"/>
      <c r="AR301" s="61"/>
      <c r="AS301" s="61"/>
      <c r="AT301" s="61"/>
      <c r="AU301" s="61"/>
      <c r="AV301" s="61"/>
      <c r="AW301" s="61"/>
      <c r="AX301" s="61"/>
      <c r="AY301" s="61"/>
      <c r="AZ301" s="61"/>
      <c r="BA301" s="61"/>
      <c r="BB301" s="61"/>
    </row>
    <row r="302" spans="1:54" s="84" customFormat="1">
      <c r="A302" s="81"/>
      <c r="B302" s="82"/>
      <c r="C302" s="83"/>
      <c r="D302" s="83"/>
      <c r="AQ302" s="61"/>
      <c r="AR302" s="61"/>
      <c r="AS302" s="61"/>
      <c r="AT302" s="61"/>
      <c r="AU302" s="61"/>
      <c r="AV302" s="61"/>
      <c r="AW302" s="61"/>
      <c r="AX302" s="61"/>
      <c r="AY302" s="61"/>
      <c r="AZ302" s="61"/>
      <c r="BA302" s="61"/>
      <c r="BB302" s="61"/>
    </row>
    <row r="303" spans="1:54" s="84" customFormat="1">
      <c r="A303" s="81"/>
      <c r="B303" s="82"/>
      <c r="C303" s="83"/>
      <c r="D303" s="83"/>
      <c r="AQ303" s="61"/>
      <c r="AR303" s="61"/>
      <c r="AS303" s="61"/>
      <c r="AT303" s="61"/>
      <c r="AU303" s="61"/>
      <c r="AV303" s="61"/>
      <c r="AW303" s="61"/>
      <c r="AX303" s="61"/>
      <c r="AY303" s="61"/>
      <c r="AZ303" s="61"/>
      <c r="BA303" s="61"/>
      <c r="BB303" s="61"/>
    </row>
    <row r="304" spans="1:54" s="84" customFormat="1">
      <c r="A304" s="81"/>
      <c r="B304" s="82"/>
      <c r="C304" s="83"/>
      <c r="D304" s="83"/>
      <c r="AQ304" s="61"/>
      <c r="AR304" s="61"/>
      <c r="AS304" s="61"/>
      <c r="AT304" s="61"/>
      <c r="AU304" s="61"/>
      <c r="AV304" s="61"/>
      <c r="AW304" s="61"/>
      <c r="AX304" s="61"/>
      <c r="AY304" s="61"/>
      <c r="AZ304" s="61"/>
      <c r="BA304" s="61"/>
      <c r="BB304" s="61"/>
    </row>
    <row r="305" spans="1:54" s="84" customFormat="1">
      <c r="A305" s="81"/>
      <c r="B305" s="82"/>
      <c r="C305" s="83"/>
      <c r="D305" s="83"/>
      <c r="AQ305" s="61"/>
      <c r="AR305" s="61"/>
      <c r="AS305" s="61"/>
      <c r="AT305" s="61"/>
      <c r="AU305" s="61"/>
      <c r="AV305" s="61"/>
      <c r="AW305" s="61"/>
      <c r="AX305" s="61"/>
      <c r="AY305" s="61"/>
      <c r="AZ305" s="61"/>
      <c r="BA305" s="61"/>
      <c r="BB305" s="61"/>
    </row>
    <row r="306" spans="1:54" s="84" customFormat="1">
      <c r="A306" s="81"/>
      <c r="B306" s="82"/>
      <c r="C306" s="83"/>
      <c r="D306" s="83"/>
      <c r="AQ306" s="61"/>
      <c r="AR306" s="61"/>
      <c r="AS306" s="61"/>
      <c r="AT306" s="61"/>
      <c r="AU306" s="61"/>
      <c r="AV306" s="61"/>
      <c r="AW306" s="61"/>
      <c r="AX306" s="61"/>
      <c r="AY306" s="61"/>
      <c r="AZ306" s="61"/>
      <c r="BA306" s="61"/>
      <c r="BB306" s="61"/>
    </row>
    <row r="307" spans="1:54" s="84" customFormat="1">
      <c r="A307" s="81"/>
      <c r="B307" s="82"/>
      <c r="C307" s="83"/>
      <c r="D307" s="83"/>
      <c r="AQ307" s="61"/>
      <c r="AR307" s="61"/>
      <c r="AS307" s="61"/>
      <c r="AT307" s="61"/>
      <c r="AU307" s="61"/>
      <c r="AV307" s="61"/>
      <c r="AW307" s="61"/>
      <c r="AX307" s="61"/>
      <c r="AY307" s="61"/>
      <c r="AZ307" s="61"/>
      <c r="BA307" s="61"/>
      <c r="BB307" s="61"/>
    </row>
    <row r="308" spans="1:54" s="84" customFormat="1">
      <c r="A308" s="81"/>
      <c r="B308" s="82"/>
      <c r="C308" s="83"/>
      <c r="D308" s="83"/>
      <c r="AQ308" s="61"/>
      <c r="AR308" s="61"/>
      <c r="AS308" s="61"/>
      <c r="AT308" s="61"/>
      <c r="AU308" s="61"/>
      <c r="AV308" s="61"/>
      <c r="AW308" s="61"/>
      <c r="AX308" s="61"/>
      <c r="AY308" s="61"/>
      <c r="AZ308" s="61"/>
      <c r="BA308" s="61"/>
      <c r="BB308" s="61"/>
    </row>
    <row r="309" spans="1:54" s="84" customFormat="1">
      <c r="A309" s="81"/>
      <c r="B309" s="82"/>
      <c r="C309" s="83"/>
      <c r="D309" s="83"/>
      <c r="AQ309" s="61"/>
      <c r="AR309" s="61"/>
      <c r="AS309" s="61"/>
      <c r="AT309" s="61"/>
      <c r="AU309" s="61"/>
      <c r="AV309" s="61"/>
      <c r="AW309" s="61"/>
      <c r="AX309" s="61"/>
      <c r="AY309" s="61"/>
      <c r="AZ309" s="61"/>
      <c r="BA309" s="61"/>
      <c r="BB309" s="61"/>
    </row>
    <row r="310" spans="1:54" s="84" customFormat="1">
      <c r="A310" s="81"/>
      <c r="B310" s="82"/>
      <c r="C310" s="83"/>
      <c r="D310" s="83"/>
      <c r="AQ310" s="61"/>
      <c r="AR310" s="61"/>
      <c r="AS310" s="61"/>
      <c r="AT310" s="61"/>
      <c r="AU310" s="61"/>
      <c r="AV310" s="61"/>
      <c r="AW310" s="61"/>
      <c r="AX310" s="61"/>
      <c r="AY310" s="61"/>
      <c r="AZ310" s="61"/>
      <c r="BA310" s="61"/>
      <c r="BB310" s="61"/>
    </row>
    <row r="311" spans="1:54" s="84" customFormat="1">
      <c r="A311" s="81"/>
      <c r="B311" s="82"/>
      <c r="C311" s="83"/>
      <c r="D311" s="83"/>
      <c r="AQ311" s="61"/>
      <c r="AR311" s="61"/>
      <c r="AS311" s="61"/>
      <c r="AT311" s="61"/>
      <c r="AU311" s="61"/>
      <c r="AV311" s="61"/>
      <c r="AW311" s="61"/>
      <c r="AX311" s="61"/>
      <c r="AY311" s="61"/>
      <c r="AZ311" s="61"/>
      <c r="BA311" s="61"/>
      <c r="BB311" s="61"/>
    </row>
    <row r="312" spans="1:54" s="84" customFormat="1">
      <c r="A312" s="81"/>
      <c r="B312" s="82"/>
      <c r="C312" s="83"/>
      <c r="D312" s="83"/>
      <c r="AQ312" s="61"/>
      <c r="AR312" s="61"/>
      <c r="AS312" s="61"/>
      <c r="AT312" s="61"/>
      <c r="AU312" s="61"/>
      <c r="AV312" s="61"/>
      <c r="AW312" s="61"/>
      <c r="AX312" s="61"/>
      <c r="AY312" s="61"/>
      <c r="AZ312" s="61"/>
      <c r="BA312" s="61"/>
      <c r="BB312" s="61"/>
    </row>
    <row r="313" spans="1:54" s="84" customFormat="1">
      <c r="A313" s="81"/>
      <c r="B313" s="82"/>
      <c r="C313" s="83"/>
      <c r="D313" s="83"/>
      <c r="AQ313" s="61"/>
      <c r="AR313" s="61"/>
      <c r="AS313" s="61"/>
      <c r="AT313" s="61"/>
      <c r="AU313" s="61"/>
      <c r="AV313" s="61"/>
      <c r="AW313" s="61"/>
      <c r="AX313" s="61"/>
      <c r="AY313" s="61"/>
      <c r="AZ313" s="61"/>
      <c r="BA313" s="61"/>
      <c r="BB313" s="61"/>
    </row>
    <row r="314" spans="1:54" s="84" customFormat="1">
      <c r="A314" s="81"/>
      <c r="B314" s="82"/>
      <c r="C314" s="83"/>
      <c r="D314" s="83"/>
      <c r="AQ314" s="61"/>
      <c r="AR314" s="61"/>
      <c r="AS314" s="61"/>
      <c r="AT314" s="61"/>
      <c r="AU314" s="61"/>
      <c r="AV314" s="61"/>
      <c r="AW314" s="61"/>
      <c r="AX314" s="61"/>
      <c r="AY314" s="61"/>
      <c r="AZ314" s="61"/>
      <c r="BA314" s="61"/>
      <c r="BB314" s="61"/>
    </row>
    <row r="315" spans="1:54" s="84" customFormat="1">
      <c r="A315" s="81"/>
      <c r="B315" s="82"/>
      <c r="C315" s="83"/>
      <c r="D315" s="83"/>
      <c r="AQ315" s="61"/>
      <c r="AR315" s="61"/>
      <c r="AS315" s="61"/>
      <c r="AT315" s="61"/>
      <c r="AU315" s="61"/>
      <c r="AV315" s="61"/>
      <c r="AW315" s="61"/>
      <c r="AX315" s="61"/>
      <c r="AY315" s="61"/>
      <c r="AZ315" s="61"/>
      <c r="BA315" s="61"/>
      <c r="BB315" s="61"/>
    </row>
    <row r="316" spans="1:54" s="84" customFormat="1">
      <c r="A316" s="81"/>
      <c r="B316" s="82"/>
      <c r="C316" s="83"/>
      <c r="D316" s="83"/>
      <c r="AQ316" s="61"/>
      <c r="AR316" s="61"/>
      <c r="AS316" s="61"/>
      <c r="AT316" s="61"/>
      <c r="AU316" s="61"/>
      <c r="AV316" s="61"/>
      <c r="AW316" s="61"/>
      <c r="AX316" s="61"/>
      <c r="AY316" s="61"/>
      <c r="AZ316" s="61"/>
      <c r="BA316" s="61"/>
      <c r="BB316" s="61"/>
    </row>
    <row r="317" spans="1:54" s="84" customFormat="1">
      <c r="A317" s="81"/>
      <c r="B317" s="82"/>
      <c r="C317" s="83"/>
      <c r="D317" s="83"/>
      <c r="AQ317" s="61"/>
      <c r="AR317" s="61"/>
      <c r="AS317" s="61"/>
      <c r="AT317" s="61"/>
      <c r="AU317" s="61"/>
      <c r="AV317" s="61"/>
      <c r="AW317" s="61"/>
      <c r="AX317" s="61"/>
      <c r="AY317" s="61"/>
      <c r="AZ317" s="61"/>
      <c r="BA317" s="61"/>
      <c r="BB317" s="61"/>
    </row>
    <row r="318" spans="1:54" s="84" customFormat="1">
      <c r="A318" s="81"/>
      <c r="B318" s="82"/>
      <c r="C318" s="83"/>
      <c r="D318" s="83"/>
      <c r="AQ318" s="61"/>
      <c r="AR318" s="61"/>
      <c r="AS318" s="61"/>
      <c r="AT318" s="61"/>
      <c r="AU318" s="61"/>
      <c r="AV318" s="61"/>
      <c r="AW318" s="61"/>
      <c r="AX318" s="61"/>
      <c r="AY318" s="61"/>
      <c r="AZ318" s="61"/>
      <c r="BA318" s="61"/>
      <c r="BB318" s="61"/>
    </row>
    <row r="319" spans="1:54" s="84" customFormat="1">
      <c r="A319" s="81"/>
      <c r="B319" s="82"/>
      <c r="C319" s="83"/>
      <c r="D319" s="83"/>
      <c r="AQ319" s="61"/>
      <c r="AR319" s="61"/>
      <c r="AS319" s="61"/>
      <c r="AT319" s="61"/>
      <c r="AU319" s="61"/>
      <c r="AV319" s="61"/>
      <c r="AW319" s="61"/>
      <c r="AX319" s="61"/>
      <c r="AY319" s="61"/>
      <c r="AZ319" s="61"/>
      <c r="BA319" s="61"/>
      <c r="BB319" s="61"/>
    </row>
    <row r="320" spans="1:54" s="84" customFormat="1">
      <c r="A320" s="81"/>
      <c r="B320" s="82"/>
      <c r="C320" s="83"/>
      <c r="D320" s="83"/>
      <c r="AQ320" s="61"/>
      <c r="AR320" s="61"/>
      <c r="AS320" s="61"/>
      <c r="AT320" s="61"/>
      <c r="AU320" s="61"/>
      <c r="AV320" s="61"/>
      <c r="AW320" s="61"/>
      <c r="AX320" s="61"/>
      <c r="AY320" s="61"/>
      <c r="AZ320" s="61"/>
      <c r="BA320" s="61"/>
      <c r="BB320" s="61"/>
    </row>
    <row r="321" spans="1:54" s="84" customFormat="1">
      <c r="A321" s="81"/>
      <c r="B321" s="82"/>
      <c r="C321" s="83"/>
      <c r="D321" s="83"/>
      <c r="AQ321" s="61"/>
      <c r="AR321" s="61"/>
      <c r="AS321" s="61"/>
      <c r="AT321" s="61"/>
      <c r="AU321" s="61"/>
      <c r="AV321" s="61"/>
      <c r="AW321" s="61"/>
      <c r="AX321" s="61"/>
      <c r="AY321" s="61"/>
      <c r="AZ321" s="61"/>
      <c r="BA321" s="61"/>
      <c r="BB321" s="61"/>
    </row>
    <row r="322" spans="1:54" s="84" customFormat="1">
      <c r="A322" s="81"/>
      <c r="B322" s="82"/>
      <c r="C322" s="83"/>
      <c r="D322" s="83"/>
      <c r="AQ322" s="61"/>
      <c r="AR322" s="61"/>
      <c r="AS322" s="61"/>
      <c r="AT322" s="61"/>
      <c r="AU322" s="61"/>
      <c r="AV322" s="61"/>
      <c r="AW322" s="61"/>
      <c r="AX322" s="61"/>
      <c r="AY322" s="61"/>
      <c r="AZ322" s="61"/>
      <c r="BA322" s="61"/>
      <c r="BB322" s="61"/>
    </row>
    <row r="323" spans="1:54" s="84" customFormat="1">
      <c r="A323" s="81"/>
      <c r="B323" s="82"/>
      <c r="C323" s="83"/>
      <c r="D323" s="83"/>
      <c r="AQ323" s="61"/>
      <c r="AR323" s="61"/>
      <c r="AS323" s="61"/>
      <c r="AT323" s="61"/>
      <c r="AU323" s="61"/>
      <c r="AV323" s="61"/>
      <c r="AW323" s="61"/>
      <c r="AX323" s="61"/>
      <c r="AY323" s="61"/>
      <c r="AZ323" s="61"/>
      <c r="BA323" s="61"/>
      <c r="BB323" s="61"/>
    </row>
    <row r="324" spans="1:54" s="84" customFormat="1">
      <c r="A324" s="81"/>
      <c r="B324" s="82"/>
      <c r="C324" s="83"/>
      <c r="D324" s="83"/>
      <c r="AQ324" s="61"/>
      <c r="AR324" s="61"/>
      <c r="AS324" s="61"/>
      <c r="AT324" s="61"/>
      <c r="AU324" s="61"/>
      <c r="AV324" s="61"/>
      <c r="AW324" s="61"/>
      <c r="AX324" s="61"/>
      <c r="AY324" s="61"/>
      <c r="AZ324" s="61"/>
      <c r="BA324" s="61"/>
      <c r="BB324" s="61"/>
    </row>
    <row r="325" spans="1:54" s="84" customFormat="1">
      <c r="A325" s="81"/>
      <c r="B325" s="82"/>
      <c r="C325" s="83"/>
      <c r="D325" s="83"/>
      <c r="AQ325" s="61"/>
      <c r="AR325" s="61"/>
      <c r="AS325" s="61"/>
      <c r="AT325" s="61"/>
      <c r="AU325" s="61"/>
      <c r="AV325" s="61"/>
      <c r="AW325" s="61"/>
      <c r="AX325" s="61"/>
      <c r="AY325" s="61"/>
      <c r="AZ325" s="61"/>
      <c r="BA325" s="61"/>
      <c r="BB325" s="61"/>
    </row>
    <row r="326" spans="1:54" s="84" customFormat="1">
      <c r="A326" s="81"/>
      <c r="B326" s="82"/>
      <c r="C326" s="83"/>
      <c r="D326" s="83"/>
      <c r="AQ326" s="61"/>
      <c r="AR326" s="61"/>
      <c r="AS326" s="61"/>
      <c r="AT326" s="61"/>
      <c r="AU326" s="61"/>
      <c r="AV326" s="61"/>
      <c r="AW326" s="61"/>
      <c r="AX326" s="61"/>
      <c r="AY326" s="61"/>
      <c r="AZ326" s="61"/>
      <c r="BA326" s="61"/>
      <c r="BB326" s="61"/>
    </row>
    <row r="327" spans="1:54" s="84" customFormat="1">
      <c r="A327" s="81"/>
      <c r="B327" s="82"/>
      <c r="C327" s="83"/>
      <c r="D327" s="83"/>
      <c r="AQ327" s="61"/>
      <c r="AR327" s="61"/>
      <c r="AS327" s="61"/>
      <c r="AT327" s="61"/>
      <c r="AU327" s="61"/>
      <c r="AV327" s="61"/>
      <c r="AW327" s="61"/>
      <c r="AX327" s="61"/>
      <c r="AY327" s="61"/>
      <c r="AZ327" s="61"/>
      <c r="BA327" s="61"/>
      <c r="BB327" s="61"/>
    </row>
    <row r="328" spans="1:54" s="84" customFormat="1">
      <c r="A328" s="81"/>
      <c r="B328" s="82"/>
      <c r="C328" s="83"/>
      <c r="D328" s="83"/>
      <c r="AQ328" s="61"/>
      <c r="AR328" s="61"/>
      <c r="AS328" s="61"/>
      <c r="AT328" s="61"/>
      <c r="AU328" s="61"/>
      <c r="AV328" s="61"/>
      <c r="AW328" s="61"/>
      <c r="AX328" s="61"/>
      <c r="AY328" s="61"/>
      <c r="AZ328" s="61"/>
      <c r="BA328" s="61"/>
      <c r="BB328" s="61"/>
    </row>
    <row r="329" spans="1:54" s="84" customFormat="1">
      <c r="A329" s="81"/>
      <c r="B329" s="82"/>
      <c r="C329" s="83"/>
      <c r="D329" s="83"/>
      <c r="AQ329" s="61"/>
      <c r="AR329" s="61"/>
      <c r="AS329" s="61"/>
      <c r="AT329" s="61"/>
      <c r="AU329" s="61"/>
      <c r="AV329" s="61"/>
      <c r="AW329" s="61"/>
      <c r="AX329" s="61"/>
      <c r="AY329" s="61"/>
      <c r="AZ329" s="61"/>
      <c r="BA329" s="61"/>
      <c r="BB329" s="61"/>
    </row>
    <row r="330" spans="1:54" s="84" customFormat="1">
      <c r="A330" s="81"/>
      <c r="B330" s="82"/>
      <c r="C330" s="83"/>
      <c r="D330" s="83"/>
      <c r="AQ330" s="61"/>
      <c r="AR330" s="61"/>
      <c r="AS330" s="61"/>
      <c r="AT330" s="61"/>
      <c r="AU330" s="61"/>
      <c r="AV330" s="61"/>
      <c r="AW330" s="61"/>
      <c r="AX330" s="61"/>
      <c r="AY330" s="61"/>
      <c r="AZ330" s="61"/>
      <c r="BA330" s="61"/>
      <c r="BB330" s="61"/>
    </row>
    <row r="331" spans="1:54" s="84" customFormat="1">
      <c r="A331" s="81"/>
      <c r="B331" s="82"/>
      <c r="C331" s="83"/>
      <c r="D331" s="83"/>
      <c r="AQ331" s="61"/>
      <c r="AR331" s="61"/>
      <c r="AS331" s="61"/>
      <c r="AT331" s="61"/>
      <c r="AU331" s="61"/>
      <c r="AV331" s="61"/>
      <c r="AW331" s="61"/>
      <c r="AX331" s="61"/>
      <c r="AY331" s="61"/>
      <c r="AZ331" s="61"/>
      <c r="BA331" s="61"/>
      <c r="BB331" s="61"/>
    </row>
    <row r="332" spans="1:54" s="84" customFormat="1">
      <c r="A332" s="81"/>
      <c r="B332" s="82"/>
      <c r="C332" s="83"/>
      <c r="D332" s="83"/>
      <c r="AQ332" s="61"/>
      <c r="AR332" s="61"/>
      <c r="AS332" s="61"/>
      <c r="AT332" s="61"/>
      <c r="AU332" s="61"/>
      <c r="AV332" s="61"/>
      <c r="AW332" s="61"/>
      <c r="AX332" s="61"/>
      <c r="AY332" s="61"/>
      <c r="AZ332" s="61"/>
      <c r="BA332" s="61"/>
      <c r="BB332" s="61"/>
    </row>
    <row r="333" spans="1:54" s="84" customFormat="1">
      <c r="A333" s="81"/>
      <c r="B333" s="82"/>
      <c r="C333" s="83"/>
      <c r="D333" s="83"/>
      <c r="AQ333" s="61"/>
      <c r="AR333" s="61"/>
      <c r="AS333" s="61"/>
      <c r="AT333" s="61"/>
      <c r="AU333" s="61"/>
      <c r="AV333" s="61"/>
      <c r="AW333" s="61"/>
      <c r="AX333" s="61"/>
      <c r="AY333" s="61"/>
      <c r="AZ333" s="61"/>
      <c r="BA333" s="61"/>
      <c r="BB333" s="61"/>
    </row>
    <row r="334" spans="1:54" s="84" customFormat="1">
      <c r="A334" s="81"/>
      <c r="B334" s="82"/>
      <c r="C334" s="83"/>
      <c r="D334" s="83"/>
      <c r="AQ334" s="61"/>
      <c r="AR334" s="61"/>
      <c r="AS334" s="61"/>
      <c r="AT334" s="61"/>
      <c r="AU334" s="61"/>
      <c r="AV334" s="61"/>
      <c r="AW334" s="61"/>
      <c r="AX334" s="61"/>
      <c r="AY334" s="61"/>
      <c r="AZ334" s="61"/>
      <c r="BA334" s="61"/>
      <c r="BB334" s="61"/>
    </row>
    <row r="335" spans="1:54" s="84" customFormat="1">
      <c r="A335" s="81"/>
      <c r="B335" s="82"/>
      <c r="C335" s="83"/>
      <c r="D335" s="83"/>
      <c r="AQ335" s="61"/>
      <c r="AR335" s="61"/>
      <c r="AS335" s="61"/>
      <c r="AT335" s="61"/>
      <c r="AU335" s="61"/>
      <c r="AV335" s="61"/>
      <c r="AW335" s="61"/>
      <c r="AX335" s="61"/>
      <c r="AY335" s="61"/>
      <c r="AZ335" s="61"/>
      <c r="BA335" s="61"/>
      <c r="BB335" s="61"/>
    </row>
    <row r="336" spans="1:54" s="84" customFormat="1">
      <c r="A336" s="81"/>
      <c r="B336" s="82"/>
      <c r="C336" s="83"/>
      <c r="D336" s="83"/>
      <c r="AQ336" s="61"/>
      <c r="AR336" s="61"/>
      <c r="AS336" s="61"/>
      <c r="AT336" s="61"/>
      <c r="AU336" s="61"/>
      <c r="AV336" s="61"/>
      <c r="AW336" s="61"/>
      <c r="AX336" s="61"/>
      <c r="AY336" s="61"/>
      <c r="AZ336" s="61"/>
      <c r="BA336" s="61"/>
      <c r="BB336" s="61"/>
    </row>
    <row r="337" spans="1:54" s="84" customFormat="1">
      <c r="A337" s="81"/>
      <c r="B337" s="82"/>
      <c r="C337" s="83"/>
      <c r="D337" s="83"/>
      <c r="AQ337" s="61"/>
      <c r="AR337" s="61"/>
      <c r="AS337" s="61"/>
      <c r="AT337" s="61"/>
      <c r="AU337" s="61"/>
      <c r="AV337" s="61"/>
      <c r="AW337" s="61"/>
      <c r="AX337" s="61"/>
      <c r="AY337" s="61"/>
      <c r="AZ337" s="61"/>
      <c r="BA337" s="61"/>
      <c r="BB337" s="61"/>
    </row>
    <row r="338" spans="1:54" s="84" customFormat="1">
      <c r="A338" s="81"/>
      <c r="B338" s="82"/>
      <c r="C338" s="83"/>
      <c r="D338" s="83"/>
      <c r="AQ338" s="61"/>
      <c r="AR338" s="61"/>
      <c r="AS338" s="61"/>
      <c r="AT338" s="61"/>
      <c r="AU338" s="61"/>
      <c r="AV338" s="61"/>
      <c r="AW338" s="61"/>
      <c r="AX338" s="61"/>
      <c r="AY338" s="61"/>
      <c r="AZ338" s="61"/>
      <c r="BA338" s="61"/>
      <c r="BB338" s="61"/>
    </row>
    <row r="339" spans="1:54" s="84" customFormat="1">
      <c r="A339" s="81"/>
      <c r="B339" s="82"/>
      <c r="C339" s="83"/>
      <c r="D339" s="83"/>
      <c r="AQ339" s="61"/>
      <c r="AR339" s="61"/>
      <c r="AS339" s="61"/>
      <c r="AT339" s="61"/>
      <c r="AU339" s="61"/>
      <c r="AV339" s="61"/>
      <c r="AW339" s="61"/>
      <c r="AX339" s="61"/>
      <c r="AY339" s="61"/>
      <c r="AZ339" s="61"/>
      <c r="BA339" s="61"/>
      <c r="BB339" s="61"/>
    </row>
    <row r="340" spans="1:54" s="84" customFormat="1">
      <c r="A340" s="81"/>
      <c r="B340" s="82"/>
      <c r="C340" s="83"/>
      <c r="D340" s="83"/>
      <c r="AQ340" s="61"/>
      <c r="AR340" s="61"/>
      <c r="AS340" s="61"/>
      <c r="AT340" s="61"/>
      <c r="AU340" s="61"/>
      <c r="AV340" s="61"/>
      <c r="AW340" s="61"/>
      <c r="AX340" s="61"/>
      <c r="AY340" s="61"/>
      <c r="AZ340" s="61"/>
      <c r="BA340" s="61"/>
      <c r="BB340" s="61"/>
    </row>
    <row r="341" spans="1:54" s="84" customFormat="1">
      <c r="A341" s="81"/>
      <c r="B341" s="82"/>
      <c r="C341" s="83"/>
      <c r="D341" s="83"/>
      <c r="AQ341" s="61"/>
      <c r="AR341" s="61"/>
      <c r="AS341" s="61"/>
      <c r="AT341" s="61"/>
      <c r="AU341" s="61"/>
      <c r="AV341" s="61"/>
      <c r="AW341" s="61"/>
      <c r="AX341" s="61"/>
      <c r="AY341" s="61"/>
      <c r="AZ341" s="61"/>
      <c r="BA341" s="61"/>
      <c r="BB341" s="61"/>
    </row>
    <row r="342" spans="1:54" s="84" customFormat="1">
      <c r="A342" s="81"/>
      <c r="B342" s="82"/>
      <c r="C342" s="83"/>
      <c r="D342" s="83"/>
      <c r="AQ342" s="61"/>
      <c r="AR342" s="61"/>
      <c r="AS342" s="61"/>
      <c r="AT342" s="61"/>
      <c r="AU342" s="61"/>
      <c r="AV342" s="61"/>
      <c r="AW342" s="61"/>
      <c r="AX342" s="61"/>
      <c r="AY342" s="61"/>
      <c r="AZ342" s="61"/>
      <c r="BA342" s="61"/>
      <c r="BB342" s="61"/>
    </row>
    <row r="343" spans="1:54" s="84" customFormat="1">
      <c r="A343" s="81"/>
      <c r="B343" s="82"/>
      <c r="C343" s="83"/>
      <c r="D343" s="83"/>
      <c r="AQ343" s="61"/>
      <c r="AR343" s="61"/>
      <c r="AS343" s="61"/>
      <c r="AT343" s="61"/>
      <c r="AU343" s="61"/>
      <c r="AV343" s="61"/>
      <c r="AW343" s="61"/>
      <c r="AX343" s="61"/>
      <c r="AY343" s="61"/>
      <c r="AZ343" s="61"/>
      <c r="BA343" s="61"/>
      <c r="BB343" s="61"/>
    </row>
    <row r="344" spans="1:54" s="84" customFormat="1">
      <c r="A344" s="81"/>
      <c r="B344" s="82"/>
      <c r="C344" s="83"/>
      <c r="D344" s="83"/>
      <c r="AQ344" s="61"/>
      <c r="AR344" s="61"/>
      <c r="AS344" s="61"/>
      <c r="AT344" s="61"/>
      <c r="AU344" s="61"/>
      <c r="AV344" s="61"/>
      <c r="AW344" s="61"/>
      <c r="AX344" s="61"/>
      <c r="AY344" s="61"/>
      <c r="AZ344" s="61"/>
      <c r="BA344" s="61"/>
      <c r="BB344" s="61"/>
    </row>
    <row r="345" spans="1:54" s="84" customFormat="1">
      <c r="A345" s="81"/>
      <c r="B345" s="82"/>
      <c r="C345" s="83"/>
      <c r="D345" s="83"/>
      <c r="AQ345" s="61"/>
      <c r="AR345" s="61"/>
      <c r="AS345" s="61"/>
      <c r="AT345" s="61"/>
      <c r="AU345" s="61"/>
      <c r="AV345" s="61"/>
      <c r="AW345" s="61"/>
      <c r="AX345" s="61"/>
      <c r="AY345" s="61"/>
      <c r="AZ345" s="61"/>
      <c r="BA345" s="61"/>
      <c r="BB345" s="61"/>
    </row>
    <row r="346" spans="1:54" s="84" customFormat="1">
      <c r="A346" s="81"/>
      <c r="B346" s="82"/>
      <c r="C346" s="83"/>
      <c r="D346" s="83"/>
      <c r="AQ346" s="61"/>
      <c r="AR346" s="61"/>
      <c r="AS346" s="61"/>
      <c r="AT346" s="61"/>
      <c r="AU346" s="61"/>
      <c r="AV346" s="61"/>
      <c r="AW346" s="61"/>
      <c r="AX346" s="61"/>
      <c r="AY346" s="61"/>
      <c r="AZ346" s="61"/>
      <c r="BA346" s="61"/>
      <c r="BB346" s="61"/>
    </row>
    <row r="347" spans="1:54" s="84" customFormat="1">
      <c r="A347" s="81"/>
      <c r="B347" s="82"/>
      <c r="C347" s="83"/>
      <c r="D347" s="83"/>
      <c r="AQ347" s="61"/>
      <c r="AR347" s="61"/>
      <c r="AS347" s="61"/>
      <c r="AT347" s="61"/>
      <c r="AU347" s="61"/>
      <c r="AV347" s="61"/>
      <c r="AW347" s="61"/>
      <c r="AX347" s="61"/>
      <c r="AY347" s="61"/>
      <c r="AZ347" s="61"/>
      <c r="BA347" s="61"/>
      <c r="BB347" s="61"/>
    </row>
    <row r="348" spans="1:54" s="84" customFormat="1">
      <c r="A348" s="81"/>
      <c r="B348" s="82"/>
      <c r="C348" s="83"/>
      <c r="D348" s="83"/>
      <c r="AQ348" s="61"/>
      <c r="AR348" s="61"/>
      <c r="AS348" s="61"/>
      <c r="AT348" s="61"/>
      <c r="AU348" s="61"/>
      <c r="AV348" s="61"/>
      <c r="AW348" s="61"/>
      <c r="AX348" s="61"/>
      <c r="AY348" s="61"/>
      <c r="AZ348" s="61"/>
      <c r="BA348" s="61"/>
      <c r="BB348" s="61"/>
    </row>
    <row r="349" spans="1:54" s="84" customFormat="1">
      <c r="A349" s="81"/>
      <c r="B349" s="82"/>
      <c r="C349" s="83"/>
      <c r="D349" s="83"/>
      <c r="AQ349" s="61"/>
      <c r="AR349" s="61"/>
      <c r="AS349" s="61"/>
      <c r="AT349" s="61"/>
      <c r="AU349" s="61"/>
      <c r="AV349" s="61"/>
      <c r="AW349" s="61"/>
      <c r="AX349" s="61"/>
      <c r="AY349" s="61"/>
      <c r="AZ349" s="61"/>
      <c r="BA349" s="61"/>
      <c r="BB349" s="61"/>
    </row>
    <row r="350" spans="1:54" s="84" customFormat="1">
      <c r="A350" s="81"/>
      <c r="B350" s="82"/>
      <c r="C350" s="83"/>
      <c r="D350" s="83"/>
      <c r="AQ350" s="61"/>
      <c r="AR350" s="61"/>
      <c r="AS350" s="61"/>
      <c r="AT350" s="61"/>
      <c r="AU350" s="61"/>
      <c r="AV350" s="61"/>
      <c r="AW350" s="61"/>
      <c r="AX350" s="61"/>
      <c r="AY350" s="61"/>
      <c r="AZ350" s="61"/>
      <c r="BA350" s="61"/>
      <c r="BB350" s="61"/>
    </row>
    <row r="351" spans="1:54" s="84" customFormat="1">
      <c r="A351" s="81"/>
      <c r="B351" s="82"/>
      <c r="C351" s="83"/>
      <c r="D351" s="83"/>
      <c r="AQ351" s="61"/>
      <c r="AR351" s="61"/>
      <c r="AS351" s="61"/>
      <c r="AT351" s="61"/>
      <c r="AU351" s="61"/>
      <c r="AV351" s="61"/>
      <c r="AW351" s="61"/>
      <c r="AX351" s="61"/>
      <c r="AY351" s="61"/>
      <c r="AZ351" s="61"/>
      <c r="BA351" s="61"/>
      <c r="BB351" s="61"/>
    </row>
    <row r="352" spans="1:54" s="84" customFormat="1">
      <c r="A352" s="81"/>
      <c r="B352" s="82"/>
      <c r="C352" s="83"/>
      <c r="D352" s="83"/>
      <c r="AQ352" s="61"/>
      <c r="AR352" s="61"/>
      <c r="AS352" s="61"/>
      <c r="AT352" s="61"/>
      <c r="AU352" s="61"/>
      <c r="AV352" s="61"/>
      <c r="AW352" s="61"/>
      <c r="AX352" s="61"/>
      <c r="AY352" s="61"/>
      <c r="AZ352" s="61"/>
      <c r="BA352" s="61"/>
      <c r="BB352" s="61"/>
    </row>
    <row r="353" spans="1:54" s="84" customFormat="1">
      <c r="A353" s="81"/>
      <c r="B353" s="82"/>
      <c r="C353" s="83"/>
      <c r="D353" s="83"/>
      <c r="AQ353" s="61"/>
      <c r="AR353" s="61"/>
      <c r="AS353" s="61"/>
      <c r="AT353" s="61"/>
      <c r="AU353" s="61"/>
      <c r="AV353" s="61"/>
      <c r="AW353" s="61"/>
      <c r="AX353" s="61"/>
      <c r="AY353" s="61"/>
      <c r="AZ353" s="61"/>
      <c r="BA353" s="61"/>
      <c r="BB353" s="61"/>
    </row>
    <row r="354" spans="1:54" s="84" customFormat="1">
      <c r="A354" s="81"/>
      <c r="B354" s="82"/>
      <c r="C354" s="83"/>
      <c r="D354" s="83"/>
      <c r="AQ354" s="61"/>
      <c r="AR354" s="61"/>
      <c r="AS354" s="61"/>
      <c r="AT354" s="61"/>
      <c r="AU354" s="61"/>
      <c r="AV354" s="61"/>
      <c r="AW354" s="61"/>
      <c r="AX354" s="61"/>
      <c r="AY354" s="61"/>
      <c r="AZ354" s="61"/>
      <c r="BA354" s="61"/>
      <c r="BB354" s="61"/>
    </row>
    <row r="355" spans="1:54" s="84" customFormat="1">
      <c r="A355" s="81"/>
      <c r="B355" s="82"/>
      <c r="C355" s="83"/>
      <c r="D355" s="83"/>
      <c r="AQ355" s="61"/>
      <c r="AR355" s="61"/>
      <c r="AS355" s="61"/>
      <c r="AT355" s="61"/>
      <c r="AU355" s="61"/>
      <c r="AV355" s="61"/>
      <c r="AW355" s="61"/>
      <c r="AX355" s="61"/>
      <c r="AY355" s="61"/>
      <c r="AZ355" s="61"/>
      <c r="BA355" s="61"/>
      <c r="BB355" s="61"/>
    </row>
    <row r="356" spans="1:54" s="84" customFormat="1">
      <c r="A356" s="81"/>
      <c r="B356" s="82"/>
      <c r="C356" s="83"/>
      <c r="D356" s="83"/>
      <c r="AQ356" s="61"/>
      <c r="AR356" s="61"/>
      <c r="AS356" s="61"/>
      <c r="AT356" s="61"/>
      <c r="AU356" s="61"/>
      <c r="AV356" s="61"/>
      <c r="AW356" s="61"/>
      <c r="AX356" s="61"/>
      <c r="AY356" s="61"/>
      <c r="AZ356" s="61"/>
      <c r="BA356" s="61"/>
      <c r="BB356" s="61"/>
    </row>
    <row r="357" spans="1:54" s="84" customFormat="1">
      <c r="A357" s="81"/>
      <c r="B357" s="82"/>
      <c r="C357" s="83"/>
      <c r="D357" s="83"/>
      <c r="AQ357" s="61"/>
      <c r="AR357" s="61"/>
      <c r="AS357" s="61"/>
      <c r="AT357" s="61"/>
      <c r="AU357" s="61"/>
      <c r="AV357" s="61"/>
      <c r="AW357" s="61"/>
      <c r="AX357" s="61"/>
      <c r="AY357" s="61"/>
      <c r="AZ357" s="61"/>
      <c r="BA357" s="61"/>
      <c r="BB357" s="61"/>
    </row>
    <row r="358" spans="1:54" s="84" customFormat="1">
      <c r="A358" s="81"/>
      <c r="B358" s="82"/>
      <c r="C358" s="83"/>
      <c r="D358" s="83"/>
      <c r="AQ358" s="61"/>
      <c r="AR358" s="61"/>
      <c r="AS358" s="61"/>
      <c r="AT358" s="61"/>
      <c r="AU358" s="61"/>
      <c r="AV358" s="61"/>
      <c r="AW358" s="61"/>
      <c r="AX358" s="61"/>
      <c r="AY358" s="61"/>
      <c r="AZ358" s="61"/>
      <c r="BA358" s="61"/>
      <c r="BB358" s="61"/>
    </row>
    <row r="359" spans="1:54" s="84" customFormat="1">
      <c r="A359" s="81"/>
      <c r="B359" s="82"/>
      <c r="C359" s="83"/>
      <c r="D359" s="83"/>
      <c r="AQ359" s="61"/>
      <c r="AR359" s="61"/>
      <c r="AS359" s="61"/>
      <c r="AT359" s="61"/>
      <c r="AU359" s="61"/>
      <c r="AV359" s="61"/>
      <c r="AW359" s="61"/>
      <c r="AX359" s="61"/>
      <c r="AY359" s="61"/>
      <c r="AZ359" s="61"/>
      <c r="BA359" s="61"/>
      <c r="BB359" s="61"/>
    </row>
    <row r="360" spans="1:54" s="84" customFormat="1">
      <c r="A360" s="81"/>
      <c r="B360" s="82"/>
      <c r="C360" s="83"/>
      <c r="D360" s="83"/>
      <c r="AQ360" s="61"/>
      <c r="AR360" s="61"/>
      <c r="AS360" s="61"/>
      <c r="AT360" s="61"/>
      <c r="AU360" s="61"/>
      <c r="AV360" s="61"/>
      <c r="AW360" s="61"/>
      <c r="AX360" s="61"/>
      <c r="AY360" s="61"/>
      <c r="AZ360" s="61"/>
      <c r="BA360" s="61"/>
      <c r="BB360" s="61"/>
    </row>
    <row r="361" spans="1:54" s="84" customFormat="1">
      <c r="A361" s="81"/>
      <c r="B361" s="82"/>
      <c r="C361" s="83"/>
      <c r="D361" s="83"/>
      <c r="AQ361" s="61"/>
      <c r="AR361" s="61"/>
      <c r="AS361" s="61"/>
      <c r="AT361" s="61"/>
      <c r="AU361" s="61"/>
      <c r="AV361" s="61"/>
      <c r="AW361" s="61"/>
      <c r="AX361" s="61"/>
      <c r="AY361" s="61"/>
      <c r="AZ361" s="61"/>
      <c r="BA361" s="61"/>
      <c r="BB361" s="61"/>
    </row>
    <row r="362" spans="1:54" s="84" customFormat="1">
      <c r="A362" s="81"/>
      <c r="B362" s="82"/>
      <c r="C362" s="83"/>
      <c r="D362" s="83"/>
      <c r="AQ362" s="61"/>
      <c r="AR362" s="61"/>
      <c r="AS362" s="61"/>
      <c r="AT362" s="61"/>
      <c r="AU362" s="61"/>
      <c r="AV362" s="61"/>
      <c r="AW362" s="61"/>
      <c r="AX362" s="61"/>
      <c r="AY362" s="61"/>
      <c r="AZ362" s="61"/>
      <c r="BA362" s="61"/>
      <c r="BB362" s="61"/>
    </row>
    <row r="363" spans="1:54" s="84" customFormat="1">
      <c r="A363" s="81"/>
      <c r="B363" s="82"/>
      <c r="C363" s="83"/>
      <c r="D363" s="83"/>
      <c r="AQ363" s="61"/>
      <c r="AR363" s="61"/>
      <c r="AS363" s="61"/>
      <c r="AT363" s="61"/>
      <c r="AU363" s="61"/>
      <c r="AV363" s="61"/>
      <c r="AW363" s="61"/>
      <c r="AX363" s="61"/>
      <c r="AY363" s="61"/>
      <c r="AZ363" s="61"/>
      <c r="BA363" s="61"/>
      <c r="BB363" s="61"/>
    </row>
    <row r="364" spans="1:54" s="84" customFormat="1">
      <c r="A364" s="81"/>
      <c r="B364" s="82"/>
      <c r="C364" s="83"/>
      <c r="D364" s="83"/>
      <c r="AQ364" s="61"/>
      <c r="AR364" s="61"/>
      <c r="AS364" s="61"/>
      <c r="AT364" s="61"/>
      <c r="AU364" s="61"/>
      <c r="AV364" s="61"/>
      <c r="AW364" s="61"/>
      <c r="AX364" s="61"/>
      <c r="AY364" s="61"/>
      <c r="AZ364" s="61"/>
      <c r="BA364" s="61"/>
      <c r="BB364" s="61"/>
    </row>
    <row r="365" spans="1:54" s="84" customFormat="1">
      <c r="A365" s="81"/>
      <c r="B365" s="82"/>
      <c r="C365" s="83"/>
      <c r="D365" s="83"/>
      <c r="AQ365" s="61"/>
      <c r="AR365" s="61"/>
      <c r="AS365" s="61"/>
      <c r="AT365" s="61"/>
      <c r="AU365" s="61"/>
      <c r="AV365" s="61"/>
      <c r="AW365" s="61"/>
      <c r="AX365" s="61"/>
      <c r="AY365" s="61"/>
      <c r="AZ365" s="61"/>
      <c r="BA365" s="61"/>
      <c r="BB365" s="61"/>
    </row>
    <row r="366" spans="1:54" s="84" customFormat="1">
      <c r="A366" s="81"/>
      <c r="B366" s="82"/>
      <c r="C366" s="83"/>
      <c r="D366" s="83"/>
      <c r="AQ366" s="61"/>
      <c r="AR366" s="61"/>
      <c r="AS366" s="61"/>
      <c r="AT366" s="61"/>
      <c r="AU366" s="61"/>
      <c r="AV366" s="61"/>
      <c r="AW366" s="61"/>
      <c r="AX366" s="61"/>
      <c r="AY366" s="61"/>
      <c r="AZ366" s="61"/>
      <c r="BA366" s="61"/>
      <c r="BB366" s="61"/>
    </row>
    <row r="367" spans="1:54" s="84" customFormat="1">
      <c r="A367" s="81"/>
      <c r="B367" s="82"/>
      <c r="C367" s="83"/>
      <c r="D367" s="83"/>
      <c r="AQ367" s="61"/>
      <c r="AR367" s="61"/>
      <c r="AS367" s="61"/>
      <c r="AT367" s="61"/>
      <c r="AU367" s="61"/>
      <c r="AV367" s="61"/>
      <c r="AW367" s="61"/>
      <c r="AX367" s="61"/>
      <c r="AY367" s="61"/>
      <c r="AZ367" s="61"/>
      <c r="BA367" s="61"/>
      <c r="BB367" s="61"/>
    </row>
    <row r="368" spans="1:54" s="84" customFormat="1">
      <c r="A368" s="81"/>
      <c r="B368" s="82"/>
      <c r="C368" s="83"/>
      <c r="D368" s="83"/>
      <c r="AQ368" s="61"/>
      <c r="AR368" s="61"/>
      <c r="AS368" s="61"/>
      <c r="AT368" s="61"/>
      <c r="AU368" s="61"/>
      <c r="AV368" s="61"/>
      <c r="AW368" s="61"/>
      <c r="AX368" s="61"/>
      <c r="AY368" s="61"/>
      <c r="AZ368" s="61"/>
      <c r="BA368" s="61"/>
      <c r="BB368" s="61"/>
    </row>
    <row r="369" spans="1:54" s="84" customFormat="1">
      <c r="A369" s="81"/>
      <c r="B369" s="82"/>
      <c r="C369" s="83"/>
      <c r="D369" s="83"/>
      <c r="AQ369" s="61"/>
      <c r="AR369" s="61"/>
      <c r="AS369" s="61"/>
      <c r="AT369" s="61"/>
      <c r="AU369" s="61"/>
      <c r="AV369" s="61"/>
      <c r="AW369" s="61"/>
      <c r="AX369" s="61"/>
      <c r="AY369" s="61"/>
      <c r="AZ369" s="61"/>
      <c r="BA369" s="61"/>
      <c r="BB369" s="61"/>
    </row>
    <row r="370" spans="1:54" s="84" customFormat="1">
      <c r="A370" s="81"/>
      <c r="B370" s="82"/>
      <c r="C370" s="83"/>
      <c r="D370" s="83"/>
      <c r="AQ370" s="61"/>
      <c r="AR370" s="61"/>
      <c r="AS370" s="61"/>
      <c r="AT370" s="61"/>
      <c r="AU370" s="61"/>
      <c r="AV370" s="61"/>
      <c r="AW370" s="61"/>
      <c r="AX370" s="61"/>
      <c r="AY370" s="61"/>
      <c r="AZ370" s="61"/>
      <c r="BA370" s="61"/>
      <c r="BB370" s="61"/>
    </row>
    <row r="371" spans="1:54" s="84" customFormat="1">
      <c r="A371" s="81"/>
      <c r="B371" s="82"/>
      <c r="C371" s="83"/>
      <c r="D371" s="83"/>
      <c r="AQ371" s="61"/>
      <c r="AR371" s="61"/>
      <c r="AS371" s="61"/>
      <c r="AT371" s="61"/>
      <c r="AU371" s="61"/>
      <c r="AV371" s="61"/>
      <c r="AW371" s="61"/>
      <c r="AX371" s="61"/>
      <c r="AY371" s="61"/>
      <c r="AZ371" s="61"/>
      <c r="BA371" s="61"/>
      <c r="BB371" s="61"/>
    </row>
    <row r="372" spans="1:54" s="84" customFormat="1">
      <c r="A372" s="81"/>
      <c r="B372" s="82"/>
      <c r="C372" s="83"/>
      <c r="D372" s="83"/>
      <c r="AQ372" s="61"/>
      <c r="AR372" s="61"/>
      <c r="AS372" s="61"/>
      <c r="AT372" s="61"/>
      <c r="AU372" s="61"/>
      <c r="AV372" s="61"/>
      <c r="AW372" s="61"/>
      <c r="AX372" s="61"/>
      <c r="AY372" s="61"/>
      <c r="AZ372" s="61"/>
      <c r="BA372" s="61"/>
      <c r="BB372" s="61"/>
    </row>
    <row r="373" spans="1:54" s="84" customFormat="1">
      <c r="A373" s="81"/>
      <c r="B373" s="82"/>
      <c r="C373" s="83"/>
      <c r="D373" s="83"/>
      <c r="AQ373" s="61"/>
      <c r="AR373" s="61"/>
      <c r="AS373" s="61"/>
      <c r="AT373" s="61"/>
      <c r="AU373" s="61"/>
      <c r="AV373" s="61"/>
      <c r="AW373" s="61"/>
      <c r="AX373" s="61"/>
      <c r="AY373" s="61"/>
      <c r="AZ373" s="61"/>
      <c r="BA373" s="61"/>
      <c r="BB373" s="61"/>
    </row>
    <row r="374" spans="1:54" s="84" customFormat="1">
      <c r="A374" s="81"/>
      <c r="B374" s="82"/>
      <c r="C374" s="83"/>
      <c r="D374" s="83"/>
      <c r="AQ374" s="61"/>
      <c r="AR374" s="61"/>
      <c r="AS374" s="61"/>
      <c r="AT374" s="61"/>
      <c r="AU374" s="61"/>
      <c r="AV374" s="61"/>
      <c r="AW374" s="61"/>
      <c r="AX374" s="61"/>
      <c r="AY374" s="61"/>
      <c r="AZ374" s="61"/>
      <c r="BA374" s="61"/>
      <c r="BB374" s="61"/>
    </row>
    <row r="375" spans="1:54" s="84" customFormat="1">
      <c r="A375" s="81"/>
      <c r="B375" s="82"/>
      <c r="C375" s="83"/>
      <c r="D375" s="83"/>
      <c r="AQ375" s="61"/>
      <c r="AR375" s="61"/>
      <c r="AS375" s="61"/>
      <c r="AT375" s="61"/>
      <c r="AU375" s="61"/>
      <c r="AV375" s="61"/>
      <c r="AW375" s="61"/>
      <c r="AX375" s="61"/>
      <c r="AY375" s="61"/>
      <c r="AZ375" s="61"/>
      <c r="BA375" s="61"/>
      <c r="BB375" s="61"/>
    </row>
    <row r="376" spans="1:54" s="84" customFormat="1">
      <c r="A376" s="81"/>
      <c r="B376" s="82"/>
      <c r="C376" s="83"/>
      <c r="D376" s="83"/>
      <c r="AQ376" s="61"/>
      <c r="AR376" s="61"/>
      <c r="AS376" s="61"/>
      <c r="AT376" s="61"/>
      <c r="AU376" s="61"/>
      <c r="AV376" s="61"/>
      <c r="AW376" s="61"/>
      <c r="AX376" s="61"/>
      <c r="AY376" s="61"/>
      <c r="AZ376" s="61"/>
      <c r="BA376" s="61"/>
      <c r="BB376" s="61"/>
    </row>
    <row r="377" spans="1:54" s="84" customFormat="1">
      <c r="A377" s="81"/>
      <c r="B377" s="82"/>
      <c r="C377" s="83"/>
      <c r="D377" s="83"/>
      <c r="AQ377" s="61"/>
      <c r="AR377" s="61"/>
      <c r="AS377" s="61"/>
      <c r="AT377" s="61"/>
      <c r="AU377" s="61"/>
      <c r="AV377" s="61"/>
      <c r="AW377" s="61"/>
      <c r="AX377" s="61"/>
      <c r="AY377" s="61"/>
      <c r="AZ377" s="61"/>
      <c r="BA377" s="61"/>
      <c r="BB377" s="61"/>
    </row>
    <row r="378" spans="1:54" s="84" customFormat="1">
      <c r="A378" s="81"/>
      <c r="B378" s="82"/>
      <c r="C378" s="83"/>
      <c r="D378" s="83"/>
      <c r="AQ378" s="61"/>
      <c r="AR378" s="61"/>
      <c r="AS378" s="61"/>
      <c r="AT378" s="61"/>
      <c r="AU378" s="61"/>
      <c r="AV378" s="61"/>
      <c r="AW378" s="61"/>
      <c r="AX378" s="61"/>
      <c r="AY378" s="61"/>
      <c r="AZ378" s="61"/>
      <c r="BA378" s="61"/>
      <c r="BB378" s="61"/>
    </row>
    <row r="379" spans="1:54" s="84" customFormat="1">
      <c r="A379" s="81"/>
      <c r="B379" s="82"/>
      <c r="C379" s="83"/>
      <c r="D379" s="83"/>
      <c r="AQ379" s="61"/>
      <c r="AR379" s="61"/>
      <c r="AS379" s="61"/>
      <c r="AT379" s="61"/>
      <c r="AU379" s="61"/>
      <c r="AV379" s="61"/>
      <c r="AW379" s="61"/>
      <c r="AX379" s="61"/>
      <c r="AY379" s="61"/>
      <c r="AZ379" s="61"/>
      <c r="BA379" s="61"/>
      <c r="BB379" s="61"/>
    </row>
    <row r="380" spans="1:54" s="84" customFormat="1">
      <c r="A380" s="81"/>
      <c r="B380" s="82"/>
      <c r="C380" s="83"/>
      <c r="D380" s="83"/>
      <c r="AQ380" s="61"/>
      <c r="AR380" s="61"/>
      <c r="AS380" s="61"/>
      <c r="AT380" s="61"/>
      <c r="AU380" s="61"/>
      <c r="AV380" s="61"/>
      <c r="AW380" s="61"/>
      <c r="AX380" s="61"/>
      <c r="AY380" s="61"/>
      <c r="AZ380" s="61"/>
      <c r="BA380" s="61"/>
      <c r="BB380" s="61"/>
    </row>
    <row r="381" spans="1:54" s="84" customFormat="1">
      <c r="A381" s="81"/>
      <c r="B381" s="82"/>
      <c r="C381" s="83"/>
      <c r="D381" s="83"/>
      <c r="AQ381" s="61"/>
      <c r="AR381" s="61"/>
      <c r="AS381" s="61"/>
      <c r="AT381" s="61"/>
      <c r="AU381" s="61"/>
      <c r="AV381" s="61"/>
      <c r="AW381" s="61"/>
      <c r="AX381" s="61"/>
      <c r="AY381" s="61"/>
      <c r="AZ381" s="61"/>
      <c r="BA381" s="61"/>
      <c r="BB381" s="61"/>
    </row>
    <row r="382" spans="1:54" s="84" customFormat="1">
      <c r="A382" s="81"/>
      <c r="B382" s="82"/>
      <c r="C382" s="83"/>
      <c r="D382" s="83"/>
      <c r="AQ382" s="61"/>
      <c r="AR382" s="61"/>
      <c r="AS382" s="61"/>
      <c r="AT382" s="61"/>
      <c r="AU382" s="61"/>
      <c r="AV382" s="61"/>
      <c r="AW382" s="61"/>
      <c r="AX382" s="61"/>
      <c r="AY382" s="61"/>
      <c r="AZ382" s="61"/>
      <c r="BA382" s="61"/>
      <c r="BB382" s="61"/>
    </row>
    <row r="383" spans="1:54" s="84" customFormat="1">
      <c r="A383" s="81"/>
      <c r="B383" s="82"/>
      <c r="C383" s="83"/>
      <c r="D383" s="83"/>
      <c r="AQ383" s="61"/>
      <c r="AR383" s="61"/>
      <c r="AS383" s="61"/>
      <c r="AT383" s="61"/>
      <c r="AU383" s="61"/>
      <c r="AV383" s="61"/>
      <c r="AW383" s="61"/>
      <c r="AX383" s="61"/>
      <c r="AY383" s="61"/>
      <c r="AZ383" s="61"/>
      <c r="BA383" s="61"/>
      <c r="BB383" s="61"/>
    </row>
    <row r="384" spans="1:54" s="84" customFormat="1">
      <c r="A384" s="81"/>
      <c r="B384" s="82"/>
      <c r="C384" s="83"/>
      <c r="D384" s="83"/>
      <c r="AQ384" s="61"/>
      <c r="AR384" s="61"/>
      <c r="AS384" s="61"/>
      <c r="AT384" s="61"/>
      <c r="AU384" s="61"/>
      <c r="AV384" s="61"/>
      <c r="AW384" s="61"/>
      <c r="AX384" s="61"/>
      <c r="AY384" s="61"/>
      <c r="AZ384" s="61"/>
      <c r="BA384" s="61"/>
      <c r="BB384" s="61"/>
    </row>
    <row r="385" spans="1:54" s="84" customFormat="1">
      <c r="A385" s="81"/>
      <c r="B385" s="82"/>
      <c r="C385" s="83"/>
      <c r="D385" s="83"/>
      <c r="AQ385" s="61"/>
      <c r="AR385" s="61"/>
      <c r="AS385" s="61"/>
      <c r="AT385" s="61"/>
      <c r="AU385" s="61"/>
      <c r="AV385" s="61"/>
      <c r="AW385" s="61"/>
      <c r="AX385" s="61"/>
      <c r="AY385" s="61"/>
      <c r="AZ385" s="61"/>
      <c r="BA385" s="61"/>
      <c r="BB385" s="61"/>
    </row>
    <row r="386" spans="1:54" s="84" customFormat="1">
      <c r="A386" s="81"/>
      <c r="B386" s="82"/>
      <c r="C386" s="83"/>
      <c r="D386" s="83"/>
      <c r="AQ386" s="61"/>
      <c r="AR386" s="61"/>
      <c r="AS386" s="61"/>
      <c r="AT386" s="61"/>
      <c r="AU386" s="61"/>
      <c r="AV386" s="61"/>
      <c r="AW386" s="61"/>
      <c r="AX386" s="61"/>
      <c r="AY386" s="61"/>
      <c r="AZ386" s="61"/>
      <c r="BA386" s="61"/>
      <c r="BB386" s="61"/>
    </row>
    <row r="387" spans="1:54" s="84" customFormat="1">
      <c r="A387" s="81"/>
      <c r="B387" s="82"/>
      <c r="C387" s="83"/>
      <c r="D387" s="83"/>
      <c r="AQ387" s="61"/>
      <c r="AR387" s="61"/>
      <c r="AS387" s="61"/>
      <c r="AT387" s="61"/>
      <c r="AU387" s="61"/>
      <c r="AV387" s="61"/>
      <c r="AW387" s="61"/>
      <c r="AX387" s="61"/>
      <c r="AY387" s="61"/>
      <c r="AZ387" s="61"/>
      <c r="BA387" s="61"/>
      <c r="BB387" s="61"/>
    </row>
    <row r="388" spans="1:54" s="84" customFormat="1">
      <c r="A388" s="81"/>
      <c r="B388" s="82"/>
      <c r="C388" s="83"/>
      <c r="D388" s="83"/>
      <c r="AQ388" s="61"/>
      <c r="AR388" s="61"/>
      <c r="AS388" s="61"/>
      <c r="AT388" s="61"/>
      <c r="AU388" s="61"/>
      <c r="AV388" s="61"/>
      <c r="AW388" s="61"/>
      <c r="AX388" s="61"/>
      <c r="AY388" s="61"/>
      <c r="AZ388" s="61"/>
      <c r="BA388" s="61"/>
      <c r="BB388" s="61"/>
    </row>
    <row r="389" spans="1:54" s="84" customFormat="1">
      <c r="A389" s="81"/>
      <c r="B389" s="82"/>
      <c r="C389" s="83"/>
      <c r="D389" s="83"/>
      <c r="AQ389" s="61"/>
      <c r="AR389" s="61"/>
      <c r="AS389" s="61"/>
      <c r="AT389" s="61"/>
      <c r="AU389" s="61"/>
      <c r="AV389" s="61"/>
      <c r="AW389" s="61"/>
      <c r="AX389" s="61"/>
      <c r="AY389" s="61"/>
      <c r="AZ389" s="61"/>
      <c r="BA389" s="61"/>
      <c r="BB389" s="61"/>
    </row>
    <row r="390" spans="1:54" s="84" customFormat="1">
      <c r="A390" s="81"/>
      <c r="B390" s="82"/>
      <c r="C390" s="83"/>
      <c r="D390" s="83"/>
      <c r="AQ390" s="61"/>
      <c r="AR390" s="61"/>
      <c r="AS390" s="61"/>
      <c r="AT390" s="61"/>
      <c r="AU390" s="61"/>
      <c r="AV390" s="61"/>
      <c r="AW390" s="61"/>
      <c r="AX390" s="61"/>
      <c r="AY390" s="61"/>
      <c r="AZ390" s="61"/>
      <c r="BA390" s="61"/>
      <c r="BB390" s="61"/>
    </row>
    <row r="391" spans="1:54" s="84" customFormat="1">
      <c r="A391" s="81"/>
      <c r="B391" s="82"/>
      <c r="C391" s="83"/>
      <c r="D391" s="83"/>
      <c r="AQ391" s="61"/>
      <c r="AR391" s="61"/>
      <c r="AS391" s="61"/>
      <c r="AT391" s="61"/>
      <c r="AU391" s="61"/>
      <c r="AV391" s="61"/>
      <c r="AW391" s="61"/>
      <c r="AX391" s="61"/>
      <c r="AY391" s="61"/>
      <c r="AZ391" s="61"/>
      <c r="BA391" s="61"/>
      <c r="BB391" s="61"/>
    </row>
    <row r="392" spans="1:54" s="84" customFormat="1">
      <c r="A392" s="81"/>
      <c r="B392" s="82"/>
      <c r="C392" s="83"/>
      <c r="D392" s="83"/>
      <c r="AQ392" s="61"/>
      <c r="AR392" s="61"/>
      <c r="AS392" s="61"/>
      <c r="AT392" s="61"/>
      <c r="AU392" s="61"/>
      <c r="AV392" s="61"/>
      <c r="AW392" s="61"/>
      <c r="AX392" s="61"/>
      <c r="AY392" s="61"/>
      <c r="AZ392" s="61"/>
      <c r="BA392" s="61"/>
      <c r="BB392" s="61"/>
    </row>
    <row r="393" spans="1:54" s="84" customFormat="1">
      <c r="A393" s="81"/>
      <c r="B393" s="82"/>
      <c r="C393" s="83"/>
      <c r="D393" s="83"/>
      <c r="AQ393" s="61"/>
      <c r="AR393" s="61"/>
      <c r="AS393" s="61"/>
      <c r="AT393" s="61"/>
      <c r="AU393" s="61"/>
      <c r="AV393" s="61"/>
      <c r="AW393" s="61"/>
      <c r="AX393" s="61"/>
      <c r="AY393" s="61"/>
      <c r="AZ393" s="61"/>
      <c r="BA393" s="61"/>
      <c r="BB393" s="61"/>
    </row>
    <row r="394" spans="1:54" s="84" customFormat="1">
      <c r="A394" s="81"/>
      <c r="B394" s="82"/>
      <c r="C394" s="83"/>
      <c r="D394" s="83"/>
      <c r="AQ394" s="61"/>
      <c r="AR394" s="61"/>
      <c r="AS394" s="61"/>
      <c r="AT394" s="61"/>
      <c r="AU394" s="61"/>
      <c r="AV394" s="61"/>
      <c r="AW394" s="61"/>
      <c r="AX394" s="61"/>
      <c r="AY394" s="61"/>
      <c r="AZ394" s="61"/>
      <c r="BA394" s="61"/>
      <c r="BB394" s="61"/>
    </row>
    <row r="395" spans="1:54" s="84" customFormat="1">
      <c r="A395" s="81"/>
      <c r="B395" s="82"/>
      <c r="C395" s="83"/>
      <c r="D395" s="83"/>
      <c r="AQ395" s="61"/>
      <c r="AR395" s="61"/>
      <c r="AS395" s="61"/>
      <c r="AT395" s="61"/>
      <c r="AU395" s="61"/>
      <c r="AV395" s="61"/>
      <c r="AW395" s="61"/>
      <c r="AX395" s="61"/>
      <c r="AY395" s="61"/>
      <c r="AZ395" s="61"/>
      <c r="BA395" s="61"/>
      <c r="BB395" s="61"/>
    </row>
    <row r="396" spans="1:54" s="84" customFormat="1">
      <c r="A396" s="81"/>
      <c r="B396" s="82"/>
      <c r="C396" s="83"/>
      <c r="D396" s="83"/>
      <c r="AQ396" s="61"/>
      <c r="AR396" s="61"/>
      <c r="AS396" s="61"/>
      <c r="AT396" s="61"/>
      <c r="AU396" s="61"/>
      <c r="AV396" s="61"/>
      <c r="AW396" s="61"/>
      <c r="AX396" s="61"/>
      <c r="AY396" s="61"/>
      <c r="AZ396" s="61"/>
      <c r="BA396" s="61"/>
      <c r="BB396" s="61"/>
    </row>
    <row r="397" spans="1:54" s="84" customFormat="1">
      <c r="A397" s="81"/>
      <c r="B397" s="82"/>
      <c r="C397" s="83"/>
      <c r="D397" s="83"/>
      <c r="AQ397" s="61"/>
      <c r="AR397" s="61"/>
      <c r="AS397" s="61"/>
      <c r="AT397" s="61"/>
      <c r="AU397" s="61"/>
      <c r="AV397" s="61"/>
      <c r="AW397" s="61"/>
      <c r="AX397" s="61"/>
      <c r="AY397" s="61"/>
      <c r="AZ397" s="61"/>
      <c r="BA397" s="61"/>
      <c r="BB397" s="61"/>
    </row>
    <row r="398" spans="1:54" s="84" customFormat="1">
      <c r="A398" s="81"/>
      <c r="B398" s="82"/>
      <c r="C398" s="83"/>
      <c r="D398" s="83"/>
      <c r="AQ398" s="61"/>
      <c r="AR398" s="61"/>
      <c r="AS398" s="61"/>
      <c r="AT398" s="61"/>
      <c r="AU398" s="61"/>
      <c r="AV398" s="61"/>
      <c r="AW398" s="61"/>
      <c r="AX398" s="61"/>
      <c r="AY398" s="61"/>
      <c r="AZ398" s="61"/>
      <c r="BA398" s="61"/>
      <c r="BB398" s="61"/>
    </row>
    <row r="399" spans="1:54" s="84" customFormat="1">
      <c r="A399" s="81"/>
      <c r="B399" s="82"/>
      <c r="C399" s="83"/>
      <c r="D399" s="83"/>
      <c r="AQ399" s="61"/>
      <c r="AR399" s="61"/>
      <c r="AS399" s="61"/>
      <c r="AT399" s="61"/>
      <c r="AU399" s="61"/>
      <c r="AV399" s="61"/>
      <c r="AW399" s="61"/>
      <c r="AX399" s="61"/>
      <c r="AY399" s="61"/>
      <c r="AZ399" s="61"/>
      <c r="BA399" s="61"/>
      <c r="BB399" s="61"/>
    </row>
    <row r="400" spans="1:54" s="84" customFormat="1">
      <c r="A400" s="81"/>
      <c r="B400" s="82"/>
      <c r="C400" s="83"/>
      <c r="D400" s="83"/>
      <c r="AQ400" s="61"/>
      <c r="AR400" s="61"/>
      <c r="AS400" s="61"/>
      <c r="AT400" s="61"/>
      <c r="AU400" s="61"/>
      <c r="AV400" s="61"/>
      <c r="AW400" s="61"/>
      <c r="AX400" s="61"/>
      <c r="AY400" s="61"/>
      <c r="AZ400" s="61"/>
      <c r="BA400" s="61"/>
      <c r="BB400" s="61"/>
    </row>
    <row r="401" spans="1:54" s="84" customFormat="1">
      <c r="A401" s="81"/>
      <c r="B401" s="82"/>
      <c r="C401" s="83"/>
      <c r="D401" s="83"/>
      <c r="AQ401" s="61"/>
      <c r="AR401" s="61"/>
      <c r="AS401" s="61"/>
      <c r="AT401" s="61"/>
      <c r="AU401" s="61"/>
      <c r="AV401" s="61"/>
      <c r="AW401" s="61"/>
      <c r="AX401" s="61"/>
      <c r="AY401" s="61"/>
      <c r="AZ401" s="61"/>
      <c r="BA401" s="61"/>
      <c r="BB401" s="61"/>
    </row>
    <row r="402" spans="1:54" s="84" customFormat="1">
      <c r="A402" s="81"/>
      <c r="B402" s="82"/>
      <c r="C402" s="83"/>
      <c r="D402" s="83"/>
      <c r="AQ402" s="61"/>
      <c r="AR402" s="61"/>
      <c r="AS402" s="61"/>
      <c r="AT402" s="61"/>
      <c r="AU402" s="61"/>
      <c r="AV402" s="61"/>
      <c r="AW402" s="61"/>
      <c r="AX402" s="61"/>
      <c r="AY402" s="61"/>
      <c r="AZ402" s="61"/>
      <c r="BA402" s="61"/>
      <c r="BB402" s="61"/>
    </row>
    <row r="403" spans="1:54" s="84" customFormat="1">
      <c r="A403" s="81"/>
      <c r="B403" s="82"/>
      <c r="C403" s="83"/>
      <c r="D403" s="83"/>
      <c r="AQ403" s="61"/>
      <c r="AR403" s="61"/>
      <c r="AS403" s="61"/>
      <c r="AT403" s="61"/>
      <c r="AU403" s="61"/>
      <c r="AV403" s="61"/>
      <c r="AW403" s="61"/>
      <c r="AX403" s="61"/>
      <c r="AY403" s="61"/>
      <c r="AZ403" s="61"/>
      <c r="BA403" s="61"/>
      <c r="BB403" s="61"/>
    </row>
    <row r="404" spans="1:54" s="84" customFormat="1">
      <c r="A404" s="81"/>
      <c r="B404" s="82"/>
      <c r="C404" s="83"/>
      <c r="D404" s="83"/>
      <c r="AQ404" s="61"/>
      <c r="AR404" s="61"/>
      <c r="AS404" s="61"/>
      <c r="AT404" s="61"/>
      <c r="AU404" s="61"/>
      <c r="AV404" s="61"/>
      <c r="AW404" s="61"/>
      <c r="AX404" s="61"/>
      <c r="AY404" s="61"/>
      <c r="AZ404" s="61"/>
      <c r="BA404" s="61"/>
      <c r="BB404" s="61"/>
    </row>
    <row r="405" spans="1:54" s="84" customFormat="1">
      <c r="A405" s="81"/>
      <c r="B405" s="82"/>
      <c r="C405" s="83"/>
      <c r="D405" s="83"/>
      <c r="AQ405" s="61"/>
      <c r="AR405" s="61"/>
      <c r="AS405" s="61"/>
      <c r="AT405" s="61"/>
      <c r="AU405" s="61"/>
      <c r="AV405" s="61"/>
      <c r="AW405" s="61"/>
      <c r="AX405" s="61"/>
      <c r="AY405" s="61"/>
      <c r="AZ405" s="61"/>
      <c r="BA405" s="61"/>
      <c r="BB405" s="61"/>
    </row>
  </sheetData>
  <mergeCells count="54">
    <mergeCell ref="U7:AA7"/>
    <mergeCell ref="AA9:AA11"/>
    <mergeCell ref="AC9:AG9"/>
    <mergeCell ref="A3:AP3"/>
    <mergeCell ref="A4:AP4"/>
    <mergeCell ref="A5:AP5"/>
    <mergeCell ref="A6:A11"/>
    <mergeCell ref="B6:B11"/>
    <mergeCell ref="C6:C11"/>
    <mergeCell ref="D6:D11"/>
    <mergeCell ref="E6:E11"/>
    <mergeCell ref="F6:AA6"/>
    <mergeCell ref="AB6:AO6"/>
    <mergeCell ref="AQ7:AQ9"/>
    <mergeCell ref="AB8:AB11"/>
    <mergeCell ref="AC8:AH8"/>
    <mergeCell ref="AI8:AI11"/>
    <mergeCell ref="AJ8:AO8"/>
    <mergeCell ref="AJ9:AN9"/>
    <mergeCell ref="AO9:AO11"/>
    <mergeCell ref="AC10:AC11"/>
    <mergeCell ref="AD10:AG10"/>
    <mergeCell ref="AJ10:AJ11"/>
    <mergeCell ref="AP6:AP11"/>
    <mergeCell ref="AB7:AH7"/>
    <mergeCell ref="AI7:AO7"/>
    <mergeCell ref="AK10:AN10"/>
    <mergeCell ref="AH9:AH11"/>
    <mergeCell ref="A1:O1"/>
    <mergeCell ref="A2:O2"/>
    <mergeCell ref="G10:G11"/>
    <mergeCell ref="H10:K10"/>
    <mergeCell ref="O10:O11"/>
    <mergeCell ref="N8:N11"/>
    <mergeCell ref="O8:T8"/>
    <mergeCell ref="L9:L11"/>
    <mergeCell ref="O9:S9"/>
    <mergeCell ref="T9:T11"/>
    <mergeCell ref="M7:M11"/>
    <mergeCell ref="N7:T7"/>
    <mergeCell ref="F7:L7"/>
    <mergeCell ref="G9:K9"/>
    <mergeCell ref="F8:F11"/>
    <mergeCell ref="G8:L8"/>
    <mergeCell ref="B44:AP44"/>
    <mergeCell ref="B45:AP45"/>
    <mergeCell ref="B46:AP46"/>
    <mergeCell ref="B69:W69"/>
    <mergeCell ref="P10:S10"/>
    <mergeCell ref="U8:U11"/>
    <mergeCell ref="V8:AA8"/>
    <mergeCell ref="V10:V11"/>
    <mergeCell ref="W10:Z10"/>
    <mergeCell ref="V9:Z9"/>
  </mergeCells>
  <printOptions horizontalCentered="1"/>
  <pageMargins left="0.25" right="0.25" top="0.75" bottom="0.75" header="0.3" footer="0.3"/>
  <pageSetup paperSize="8" scale="50" fitToHeight="0" orientation="landscape" r:id="rId1"/>
  <headerFooter>
    <oddFooter>&amp;R&amp;14&amp;P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U401"/>
  <sheetViews>
    <sheetView zoomScale="75" zoomScaleNormal="70" zoomScaleSheetLayoutView="75" workbookViewId="0">
      <selection sqref="A1:AC1"/>
    </sheetView>
  </sheetViews>
  <sheetFormatPr defaultColWidth="9.140625" defaultRowHeight="18.75"/>
  <cols>
    <col min="1" max="1" width="6" style="112" customWidth="1"/>
    <col min="2" max="2" width="31.28515625" style="82" customWidth="1"/>
    <col min="3" max="3" width="10" style="83" customWidth="1"/>
    <col min="4" max="4" width="10.140625" style="83" customWidth="1"/>
    <col min="5" max="5" width="9.42578125" style="83" customWidth="1"/>
    <col min="6" max="6" width="12" style="83" customWidth="1"/>
    <col min="7" max="7" width="11.7109375" style="84" customWidth="1"/>
    <col min="8" max="8" width="17.42578125" style="84" customWidth="1"/>
    <col min="9" max="9" width="12.42578125" style="84" customWidth="1"/>
    <col min="10" max="10" width="15.140625" style="84" customWidth="1"/>
    <col min="11" max="11" width="12.42578125" style="84" customWidth="1"/>
    <col min="12" max="12" width="15.140625" style="84" customWidth="1"/>
    <col min="13" max="13" width="12" style="84" customWidth="1"/>
    <col min="14" max="14" width="15.140625" style="84" customWidth="1"/>
    <col min="15" max="15" width="12.28515625" style="84" customWidth="1"/>
    <col min="16" max="16" width="15.140625" style="84" customWidth="1"/>
    <col min="17" max="17" width="12" style="84" customWidth="1"/>
    <col min="18" max="18" width="15.140625" style="84" customWidth="1"/>
    <col min="19" max="19" width="10.42578125" style="84" customWidth="1"/>
    <col min="20" max="16384" width="9.140625" style="61"/>
  </cols>
  <sheetData>
    <row r="1" spans="1:21" s="114" customFormat="1" ht="32.25" customHeight="1">
      <c r="A1" s="916" t="s">
        <v>138</v>
      </c>
      <c r="B1" s="916"/>
      <c r="C1" s="916"/>
      <c r="D1" s="916"/>
      <c r="E1" s="916"/>
      <c r="F1" s="916"/>
      <c r="G1" s="916"/>
      <c r="H1" s="916"/>
      <c r="I1" s="916"/>
      <c r="J1" s="916"/>
      <c r="L1" s="4"/>
      <c r="M1" s="4"/>
      <c r="N1" s="4"/>
      <c r="O1" s="927" t="s">
        <v>0</v>
      </c>
      <c r="P1" s="927"/>
      <c r="Q1" s="927"/>
      <c r="R1" s="927"/>
      <c r="S1" s="927"/>
    </row>
    <row r="2" spans="1:21" s="114" customFormat="1" ht="32.25" customHeight="1">
      <c r="A2" s="928" t="s">
        <v>1</v>
      </c>
      <c r="B2" s="928"/>
      <c r="C2" s="928"/>
      <c r="D2" s="928"/>
      <c r="E2" s="928"/>
      <c r="F2" s="928"/>
      <c r="G2" s="928"/>
      <c r="H2" s="928"/>
      <c r="I2" s="928"/>
      <c r="J2" s="928"/>
      <c r="L2" s="7"/>
      <c r="M2" s="7"/>
      <c r="N2" s="7"/>
      <c r="O2" s="929" t="s">
        <v>2</v>
      </c>
      <c r="P2" s="929"/>
      <c r="Q2" s="929"/>
      <c r="R2" s="929"/>
      <c r="S2" s="929"/>
    </row>
    <row r="3" spans="1:21" s="114" customFormat="1" ht="32.25" customHeight="1">
      <c r="A3" s="1012" t="s">
        <v>139</v>
      </c>
      <c r="B3" s="1012"/>
      <c r="C3" s="1012"/>
      <c r="D3" s="1012"/>
      <c r="E3" s="1012"/>
      <c r="F3" s="1012"/>
      <c r="G3" s="1012"/>
      <c r="H3" s="1012"/>
      <c r="I3" s="1012"/>
      <c r="J3" s="1012"/>
      <c r="K3" s="1012"/>
      <c r="L3" s="1012"/>
      <c r="M3" s="1012"/>
      <c r="N3" s="1012"/>
      <c r="O3" s="1012"/>
      <c r="P3" s="1012"/>
      <c r="Q3" s="1012"/>
      <c r="R3" s="1012"/>
      <c r="S3" s="1012"/>
    </row>
    <row r="4" spans="1:21" s="115" customFormat="1" ht="53.65" customHeight="1">
      <c r="A4" s="1009" t="s">
        <v>140</v>
      </c>
      <c r="B4" s="1009"/>
      <c r="C4" s="1009"/>
      <c r="D4" s="1009"/>
      <c r="E4" s="1009"/>
      <c r="F4" s="1009"/>
      <c r="G4" s="1009"/>
      <c r="H4" s="1009"/>
      <c r="I4" s="1009"/>
      <c r="J4" s="1009"/>
      <c r="K4" s="1009"/>
      <c r="L4" s="1009"/>
      <c r="M4" s="1009"/>
      <c r="N4" s="1009"/>
      <c r="O4" s="1009"/>
      <c r="P4" s="1009"/>
      <c r="Q4" s="1009"/>
      <c r="R4" s="1009"/>
      <c r="S4" s="1009"/>
    </row>
    <row r="5" spans="1:21" s="116" customFormat="1" ht="33" customHeight="1">
      <c r="A5" s="1010" t="s">
        <v>4</v>
      </c>
      <c r="B5" s="1010"/>
      <c r="C5" s="1010"/>
      <c r="D5" s="1010"/>
      <c r="E5" s="1010"/>
      <c r="F5" s="1010"/>
      <c r="G5" s="1010"/>
      <c r="H5" s="1010"/>
      <c r="I5" s="1010"/>
      <c r="J5" s="1010"/>
      <c r="K5" s="1010"/>
      <c r="L5" s="1010"/>
      <c r="M5" s="1010"/>
      <c r="N5" s="1010"/>
      <c r="O5" s="1010"/>
      <c r="P5" s="1010"/>
      <c r="Q5" s="1010"/>
      <c r="R5" s="1010"/>
      <c r="S5" s="1010"/>
    </row>
    <row r="6" spans="1:21" s="117" customFormat="1" ht="29.65" customHeight="1">
      <c r="A6" s="1011" t="s">
        <v>5</v>
      </c>
      <c r="B6" s="988" t="s">
        <v>86</v>
      </c>
      <c r="C6" s="988" t="s">
        <v>87</v>
      </c>
      <c r="D6" s="988" t="s">
        <v>88</v>
      </c>
      <c r="E6" s="988" t="s">
        <v>89</v>
      </c>
      <c r="F6" s="989" t="s">
        <v>118</v>
      </c>
      <c r="G6" s="989"/>
      <c r="H6" s="989"/>
      <c r="I6" s="1007" t="s">
        <v>7</v>
      </c>
      <c r="J6" s="1007"/>
      <c r="K6" s="1007"/>
      <c r="L6" s="1007"/>
      <c r="M6" s="1007"/>
      <c r="N6" s="1007"/>
      <c r="O6" s="1007" t="s">
        <v>8</v>
      </c>
      <c r="P6" s="1007"/>
      <c r="Q6" s="1007"/>
      <c r="R6" s="1007"/>
      <c r="S6" s="988" t="s">
        <v>9</v>
      </c>
    </row>
    <row r="7" spans="1:21" s="49" customFormat="1" ht="75" customHeight="1">
      <c r="A7" s="1011"/>
      <c r="B7" s="988"/>
      <c r="C7" s="988"/>
      <c r="D7" s="988"/>
      <c r="E7" s="988"/>
      <c r="F7" s="989"/>
      <c r="G7" s="989"/>
      <c r="H7" s="989"/>
      <c r="I7" s="988" t="s">
        <v>120</v>
      </c>
      <c r="J7" s="988"/>
      <c r="K7" s="988" t="s">
        <v>141</v>
      </c>
      <c r="L7" s="988"/>
      <c r="M7" s="988" t="s">
        <v>34</v>
      </c>
      <c r="N7" s="988"/>
      <c r="O7" s="988" t="s">
        <v>142</v>
      </c>
      <c r="P7" s="988"/>
      <c r="Q7" s="988" t="s">
        <v>36</v>
      </c>
      <c r="R7" s="988"/>
      <c r="S7" s="988"/>
    </row>
    <row r="8" spans="1:21" s="49" customFormat="1" ht="39" customHeight="1">
      <c r="A8" s="1011"/>
      <c r="B8" s="988"/>
      <c r="C8" s="988"/>
      <c r="D8" s="988"/>
      <c r="E8" s="988"/>
      <c r="F8" s="989" t="s">
        <v>143</v>
      </c>
      <c r="G8" s="989" t="s">
        <v>92</v>
      </c>
      <c r="H8" s="989"/>
      <c r="I8" s="989" t="s">
        <v>93</v>
      </c>
      <c r="J8" s="989" t="s">
        <v>144</v>
      </c>
      <c r="K8" s="989" t="s">
        <v>93</v>
      </c>
      <c r="L8" s="989" t="s">
        <v>144</v>
      </c>
      <c r="M8" s="989" t="s">
        <v>93</v>
      </c>
      <c r="N8" s="989" t="s">
        <v>144</v>
      </c>
      <c r="O8" s="989" t="s">
        <v>93</v>
      </c>
      <c r="P8" s="989" t="s">
        <v>144</v>
      </c>
      <c r="Q8" s="989" t="s">
        <v>93</v>
      </c>
      <c r="R8" s="989" t="s">
        <v>144</v>
      </c>
      <c r="S8" s="988"/>
    </row>
    <row r="9" spans="1:21" s="49" customFormat="1" ht="41.25" customHeight="1">
      <c r="A9" s="1011"/>
      <c r="B9" s="988"/>
      <c r="C9" s="988"/>
      <c r="D9" s="988"/>
      <c r="E9" s="988"/>
      <c r="F9" s="989"/>
      <c r="G9" s="989" t="s">
        <v>93</v>
      </c>
      <c r="H9" s="989" t="s">
        <v>144</v>
      </c>
      <c r="I9" s="989"/>
      <c r="J9" s="989"/>
      <c r="K9" s="989"/>
      <c r="L9" s="989"/>
      <c r="M9" s="989"/>
      <c r="N9" s="989"/>
      <c r="O9" s="989"/>
      <c r="P9" s="989"/>
      <c r="Q9" s="989"/>
      <c r="R9" s="989"/>
      <c r="S9" s="988"/>
    </row>
    <row r="10" spans="1:21" s="49" customFormat="1" ht="74.25" customHeight="1">
      <c r="A10" s="1011"/>
      <c r="B10" s="988"/>
      <c r="C10" s="988"/>
      <c r="D10" s="988"/>
      <c r="E10" s="988"/>
      <c r="F10" s="989"/>
      <c r="G10" s="1013"/>
      <c r="H10" s="989"/>
      <c r="I10" s="989"/>
      <c r="J10" s="989"/>
      <c r="K10" s="989"/>
      <c r="L10" s="989"/>
      <c r="M10" s="989"/>
      <c r="N10" s="989"/>
      <c r="O10" s="989"/>
      <c r="P10" s="989"/>
      <c r="Q10" s="989"/>
      <c r="R10" s="989"/>
      <c r="S10" s="988"/>
    </row>
    <row r="11" spans="1:21" s="51" customFormat="1" ht="30.75" customHeight="1">
      <c r="A11" s="118">
        <v>1</v>
      </c>
      <c r="B11" s="50">
        <v>2</v>
      </c>
      <c r="C11" s="118">
        <v>3</v>
      </c>
      <c r="D11" s="50">
        <v>4</v>
      </c>
      <c r="E11" s="118">
        <v>5</v>
      </c>
      <c r="F11" s="50">
        <v>6</v>
      </c>
      <c r="G11" s="118">
        <v>7</v>
      </c>
      <c r="H11" s="50">
        <v>8</v>
      </c>
      <c r="I11" s="118">
        <v>9</v>
      </c>
      <c r="J11" s="50">
        <v>10</v>
      </c>
      <c r="K11" s="118">
        <v>11</v>
      </c>
      <c r="L11" s="50">
        <v>12</v>
      </c>
      <c r="M11" s="118">
        <v>13</v>
      </c>
      <c r="N11" s="50">
        <v>14</v>
      </c>
      <c r="O11" s="118">
        <v>15</v>
      </c>
      <c r="P11" s="50">
        <v>16</v>
      </c>
      <c r="Q11" s="118">
        <v>17</v>
      </c>
      <c r="R11" s="50">
        <v>18</v>
      </c>
      <c r="S11" s="118">
        <v>19</v>
      </c>
    </row>
    <row r="12" spans="1:21" s="51" customFormat="1" ht="36" customHeight="1">
      <c r="A12" s="119"/>
      <c r="B12" s="52" t="s">
        <v>17</v>
      </c>
      <c r="C12" s="50"/>
      <c r="D12" s="50"/>
      <c r="E12" s="50"/>
      <c r="F12" s="50"/>
      <c r="G12" s="50"/>
      <c r="H12" s="50"/>
      <c r="I12" s="50"/>
      <c r="J12" s="50"/>
      <c r="K12" s="50"/>
      <c r="L12" s="50"/>
      <c r="M12" s="50"/>
      <c r="N12" s="50"/>
      <c r="O12" s="50"/>
      <c r="P12" s="50"/>
      <c r="Q12" s="50"/>
      <c r="R12" s="50"/>
      <c r="S12" s="50"/>
    </row>
    <row r="13" spans="1:21" ht="57" customHeight="1">
      <c r="A13" s="53" t="s">
        <v>95</v>
      </c>
      <c r="B13" s="54" t="s">
        <v>145</v>
      </c>
      <c r="C13" s="59"/>
      <c r="D13" s="59"/>
      <c r="E13" s="59"/>
      <c r="F13" s="59"/>
      <c r="G13" s="60"/>
      <c r="H13" s="60"/>
      <c r="I13" s="60"/>
      <c r="J13" s="60"/>
      <c r="K13" s="60"/>
      <c r="L13" s="60"/>
      <c r="M13" s="60"/>
      <c r="N13" s="60"/>
      <c r="O13" s="60"/>
      <c r="P13" s="60"/>
      <c r="Q13" s="60"/>
      <c r="R13" s="60"/>
      <c r="S13" s="60"/>
    </row>
    <row r="14" spans="1:21" ht="70.150000000000006" customHeight="1">
      <c r="A14" s="53" t="s">
        <v>46</v>
      </c>
      <c r="B14" s="58" t="s">
        <v>131</v>
      </c>
      <c r="C14" s="59"/>
      <c r="D14" s="59"/>
      <c r="E14" s="59"/>
      <c r="F14" s="59"/>
      <c r="G14" s="60"/>
      <c r="H14" s="60"/>
      <c r="I14" s="60"/>
      <c r="J14" s="60"/>
      <c r="K14" s="60"/>
      <c r="L14" s="60"/>
      <c r="M14" s="60"/>
      <c r="N14" s="60"/>
      <c r="O14" s="60"/>
      <c r="P14" s="60"/>
      <c r="Q14" s="60"/>
      <c r="R14" s="60"/>
      <c r="S14" s="60"/>
      <c r="T14" s="60"/>
      <c r="U14" s="60"/>
    </row>
    <row r="15" spans="1:21" s="66" customFormat="1" ht="73.900000000000006" customHeight="1">
      <c r="A15" s="62" t="s">
        <v>96</v>
      </c>
      <c r="B15" s="63" t="s">
        <v>316</v>
      </c>
      <c r="C15" s="64"/>
      <c r="D15" s="64"/>
      <c r="E15" s="64"/>
      <c r="F15" s="64"/>
      <c r="G15" s="65"/>
      <c r="H15" s="65"/>
      <c r="I15" s="65"/>
      <c r="J15" s="65"/>
      <c r="K15" s="65"/>
      <c r="L15" s="65"/>
      <c r="M15" s="65"/>
      <c r="N15" s="65"/>
      <c r="O15" s="65"/>
      <c r="P15" s="65"/>
      <c r="Q15" s="65"/>
      <c r="R15" s="65"/>
      <c r="S15" s="65"/>
      <c r="T15" s="65"/>
      <c r="U15" s="65"/>
    </row>
    <row r="16" spans="1:21" ht="24.4" customHeight="1">
      <c r="A16" s="72" t="s">
        <v>97</v>
      </c>
      <c r="B16" s="73" t="s">
        <v>98</v>
      </c>
      <c r="C16" s="59"/>
      <c r="D16" s="59"/>
      <c r="E16" s="59"/>
      <c r="F16" s="59"/>
      <c r="G16" s="60"/>
      <c r="H16" s="60"/>
      <c r="I16" s="60"/>
      <c r="J16" s="60"/>
      <c r="K16" s="60"/>
      <c r="L16" s="60"/>
      <c r="M16" s="60"/>
      <c r="N16" s="60"/>
      <c r="O16" s="60"/>
      <c r="P16" s="60"/>
      <c r="Q16" s="60"/>
      <c r="R16" s="60"/>
      <c r="S16" s="60"/>
      <c r="T16" s="60"/>
      <c r="U16" s="60"/>
    </row>
    <row r="17" spans="1:21" ht="24.4" customHeight="1">
      <c r="A17" s="72" t="s">
        <v>99</v>
      </c>
      <c r="B17" s="100" t="s">
        <v>100</v>
      </c>
      <c r="C17" s="59"/>
      <c r="D17" s="59"/>
      <c r="E17" s="59"/>
      <c r="F17" s="59"/>
      <c r="G17" s="60"/>
      <c r="H17" s="60"/>
      <c r="I17" s="60"/>
      <c r="J17" s="60"/>
      <c r="K17" s="60"/>
      <c r="L17" s="60"/>
      <c r="M17" s="60"/>
      <c r="N17" s="60"/>
      <c r="O17" s="60"/>
      <c r="P17" s="60"/>
      <c r="Q17" s="60"/>
      <c r="R17" s="60"/>
      <c r="S17" s="60"/>
      <c r="T17" s="60"/>
      <c r="U17" s="60"/>
    </row>
    <row r="18" spans="1:21" s="66" customFormat="1" ht="67.150000000000006" customHeight="1">
      <c r="A18" s="62" t="s">
        <v>101</v>
      </c>
      <c r="B18" s="63" t="s">
        <v>317</v>
      </c>
      <c r="C18" s="64"/>
      <c r="D18" s="64"/>
      <c r="E18" s="64"/>
      <c r="F18" s="64"/>
      <c r="G18" s="65"/>
      <c r="H18" s="65"/>
      <c r="I18" s="65"/>
      <c r="J18" s="65"/>
      <c r="K18" s="65"/>
      <c r="L18" s="65"/>
      <c r="M18" s="65"/>
      <c r="N18" s="65"/>
      <c r="O18" s="65"/>
      <c r="P18" s="65"/>
      <c r="Q18" s="65"/>
      <c r="R18" s="65"/>
      <c r="S18" s="65"/>
      <c r="T18" s="65"/>
      <c r="U18" s="65"/>
    </row>
    <row r="19" spans="1:21" s="57" customFormat="1" ht="52.15" customHeight="1">
      <c r="A19" s="72"/>
      <c r="B19" s="73" t="s">
        <v>102</v>
      </c>
      <c r="C19" s="55"/>
      <c r="D19" s="55"/>
      <c r="E19" s="55"/>
      <c r="F19" s="55"/>
      <c r="G19" s="56"/>
      <c r="H19" s="56"/>
      <c r="I19" s="56"/>
      <c r="J19" s="56"/>
      <c r="K19" s="56"/>
      <c r="L19" s="56"/>
      <c r="M19" s="56"/>
      <c r="N19" s="56"/>
      <c r="O19" s="56"/>
      <c r="P19" s="56"/>
      <c r="Q19" s="56"/>
      <c r="R19" s="56"/>
      <c r="S19" s="56"/>
      <c r="T19" s="56"/>
      <c r="U19" s="56"/>
    </row>
    <row r="20" spans="1:21" s="76" customFormat="1" ht="60" customHeight="1">
      <c r="A20" s="62" t="s">
        <v>103</v>
      </c>
      <c r="B20" s="63" t="s">
        <v>318</v>
      </c>
      <c r="C20" s="74"/>
      <c r="D20" s="74"/>
      <c r="E20" s="74"/>
      <c r="F20" s="74"/>
      <c r="G20" s="75"/>
      <c r="H20" s="75"/>
      <c r="I20" s="75"/>
      <c r="J20" s="75"/>
      <c r="K20" s="75"/>
      <c r="L20" s="75"/>
      <c r="M20" s="75"/>
      <c r="N20" s="75"/>
      <c r="O20" s="75"/>
      <c r="P20" s="75"/>
      <c r="Q20" s="75"/>
      <c r="R20" s="75"/>
      <c r="S20" s="75"/>
      <c r="T20" s="75"/>
      <c r="U20" s="75"/>
    </row>
    <row r="21" spans="1:21" s="76" customFormat="1" ht="84" customHeight="1">
      <c r="A21" s="62"/>
      <c r="B21" s="77" t="s">
        <v>319</v>
      </c>
      <c r="C21" s="74"/>
      <c r="D21" s="74"/>
      <c r="E21" s="74"/>
      <c r="F21" s="74"/>
      <c r="G21" s="75"/>
      <c r="H21" s="75"/>
      <c r="I21" s="75"/>
      <c r="J21" s="75"/>
      <c r="K21" s="75"/>
      <c r="L21" s="75"/>
      <c r="M21" s="75"/>
      <c r="N21" s="75"/>
      <c r="O21" s="75"/>
      <c r="P21" s="75"/>
      <c r="Q21" s="75"/>
      <c r="R21" s="75"/>
      <c r="S21" s="75"/>
      <c r="T21" s="75"/>
      <c r="U21" s="75"/>
    </row>
    <row r="22" spans="1:21" s="76" customFormat="1" ht="58.9" customHeight="1">
      <c r="A22" s="62"/>
      <c r="B22" s="73" t="s">
        <v>102</v>
      </c>
      <c r="C22" s="74"/>
      <c r="D22" s="74"/>
      <c r="E22" s="74"/>
      <c r="F22" s="74"/>
      <c r="G22" s="75"/>
      <c r="H22" s="75"/>
      <c r="I22" s="75"/>
      <c r="J22" s="75"/>
      <c r="K22" s="75"/>
      <c r="L22" s="75"/>
      <c r="M22" s="75"/>
      <c r="N22" s="75"/>
      <c r="O22" s="75"/>
      <c r="P22" s="75"/>
      <c r="Q22" s="75"/>
      <c r="R22" s="75"/>
      <c r="S22" s="75"/>
      <c r="T22" s="75"/>
      <c r="U22" s="75"/>
    </row>
    <row r="23" spans="1:21" s="66" customFormat="1" ht="52.9" customHeight="1">
      <c r="A23" s="62"/>
      <c r="B23" s="77" t="s">
        <v>321</v>
      </c>
      <c r="C23" s="64"/>
      <c r="D23" s="64"/>
      <c r="E23" s="64"/>
      <c r="F23" s="64"/>
      <c r="G23" s="65"/>
      <c r="H23" s="65"/>
      <c r="I23" s="65"/>
      <c r="J23" s="65"/>
      <c r="K23" s="65"/>
      <c r="L23" s="65"/>
      <c r="M23" s="65"/>
      <c r="N23" s="65"/>
      <c r="O23" s="65"/>
      <c r="P23" s="65"/>
      <c r="Q23" s="65"/>
      <c r="R23" s="65"/>
      <c r="S23" s="65"/>
      <c r="T23" s="65"/>
      <c r="U23" s="65"/>
    </row>
    <row r="24" spans="1:21" s="57" customFormat="1" ht="54" customHeight="1">
      <c r="A24" s="72"/>
      <c r="B24" s="73" t="s">
        <v>102</v>
      </c>
      <c r="C24" s="55"/>
      <c r="D24" s="55"/>
      <c r="E24" s="55"/>
      <c r="F24" s="55"/>
      <c r="G24" s="56"/>
      <c r="H24" s="56"/>
      <c r="I24" s="56"/>
      <c r="J24" s="56"/>
      <c r="K24" s="56"/>
      <c r="L24" s="56"/>
      <c r="M24" s="56"/>
      <c r="N24" s="56"/>
      <c r="O24" s="56"/>
      <c r="P24" s="56"/>
      <c r="Q24" s="56"/>
      <c r="R24" s="56"/>
      <c r="S24" s="56"/>
      <c r="T24" s="56"/>
      <c r="U24" s="56"/>
    </row>
    <row r="25" spans="1:21" s="76" customFormat="1" ht="63" customHeight="1">
      <c r="A25" s="62" t="s">
        <v>104</v>
      </c>
      <c r="B25" s="63" t="s">
        <v>105</v>
      </c>
      <c r="C25" s="74"/>
      <c r="D25" s="74"/>
      <c r="E25" s="74"/>
      <c r="F25" s="74"/>
      <c r="G25" s="75"/>
      <c r="H25" s="75"/>
      <c r="I25" s="75"/>
      <c r="J25" s="75"/>
      <c r="K25" s="75"/>
      <c r="L25" s="75"/>
      <c r="M25" s="75"/>
      <c r="N25" s="75"/>
      <c r="O25" s="75"/>
      <c r="P25" s="75"/>
      <c r="Q25" s="75"/>
      <c r="R25" s="75"/>
      <c r="S25" s="75"/>
      <c r="T25" s="75"/>
      <c r="U25" s="75"/>
    </row>
    <row r="26" spans="1:21" s="76" customFormat="1" ht="61.15" customHeight="1">
      <c r="A26" s="62"/>
      <c r="B26" s="77" t="s">
        <v>106</v>
      </c>
      <c r="C26" s="74"/>
      <c r="D26" s="74"/>
      <c r="E26" s="74"/>
      <c r="F26" s="74"/>
      <c r="G26" s="75"/>
      <c r="H26" s="75"/>
      <c r="I26" s="75"/>
      <c r="J26" s="75"/>
      <c r="K26" s="75"/>
      <c r="L26" s="75"/>
      <c r="M26" s="75"/>
      <c r="N26" s="75"/>
      <c r="O26" s="75"/>
      <c r="P26" s="75"/>
      <c r="Q26" s="75"/>
      <c r="R26" s="75"/>
      <c r="S26" s="75"/>
      <c r="T26" s="75"/>
      <c r="U26" s="75"/>
    </row>
    <row r="27" spans="1:21" s="57" customFormat="1" ht="60" customHeight="1">
      <c r="A27" s="72"/>
      <c r="B27" s="73" t="s">
        <v>102</v>
      </c>
      <c r="C27" s="55"/>
      <c r="D27" s="55"/>
      <c r="E27" s="55"/>
      <c r="F27" s="55"/>
      <c r="G27" s="56"/>
      <c r="H27" s="56"/>
      <c r="I27" s="56"/>
      <c r="J27" s="56"/>
      <c r="K27" s="56"/>
      <c r="L27" s="56"/>
      <c r="M27" s="56"/>
      <c r="N27" s="56"/>
      <c r="O27" s="56"/>
      <c r="P27" s="56"/>
      <c r="Q27" s="56"/>
      <c r="R27" s="56"/>
      <c r="S27" s="56"/>
      <c r="T27" s="56"/>
      <c r="U27" s="56"/>
    </row>
    <row r="28" spans="1:21" s="76" customFormat="1" ht="55.9" customHeight="1">
      <c r="A28" s="62"/>
      <c r="B28" s="77" t="s">
        <v>108</v>
      </c>
      <c r="C28" s="74"/>
      <c r="D28" s="74"/>
      <c r="E28" s="74"/>
      <c r="F28" s="74"/>
      <c r="G28" s="75"/>
      <c r="H28" s="75"/>
      <c r="I28" s="75"/>
      <c r="J28" s="75"/>
      <c r="K28" s="75"/>
      <c r="L28" s="75"/>
      <c r="M28" s="75"/>
      <c r="N28" s="75"/>
      <c r="O28" s="75"/>
      <c r="P28" s="75"/>
      <c r="Q28" s="75"/>
      <c r="R28" s="75"/>
      <c r="S28" s="75"/>
      <c r="T28" s="75"/>
      <c r="U28" s="75"/>
    </row>
    <row r="29" spans="1:21" s="57" customFormat="1" ht="54" customHeight="1">
      <c r="A29" s="72"/>
      <c r="B29" s="73" t="s">
        <v>102</v>
      </c>
      <c r="C29" s="55"/>
      <c r="D29" s="55"/>
      <c r="E29" s="55"/>
      <c r="F29" s="55"/>
      <c r="G29" s="56"/>
      <c r="H29" s="56"/>
      <c r="I29" s="56"/>
      <c r="J29" s="56"/>
      <c r="K29" s="56"/>
      <c r="L29" s="56"/>
      <c r="M29" s="56"/>
      <c r="N29" s="56"/>
      <c r="O29" s="56"/>
      <c r="P29" s="56"/>
      <c r="Q29" s="56"/>
      <c r="R29" s="56"/>
      <c r="S29" s="56"/>
      <c r="T29" s="56"/>
      <c r="U29" s="56"/>
    </row>
    <row r="30" spans="1:21" s="57" customFormat="1" ht="48" customHeight="1">
      <c r="A30" s="53" t="s">
        <v>48</v>
      </c>
      <c r="B30" s="58" t="s">
        <v>323</v>
      </c>
      <c r="C30" s="55"/>
      <c r="D30" s="55"/>
      <c r="E30" s="55"/>
      <c r="F30" s="55"/>
      <c r="G30" s="56"/>
      <c r="H30" s="56"/>
      <c r="I30" s="56"/>
      <c r="J30" s="56"/>
      <c r="K30" s="56"/>
      <c r="L30" s="56"/>
      <c r="M30" s="56"/>
      <c r="N30" s="56"/>
      <c r="O30" s="56"/>
      <c r="P30" s="56"/>
      <c r="Q30" s="56"/>
      <c r="R30" s="56"/>
      <c r="S30" s="56"/>
      <c r="T30" s="56"/>
      <c r="U30" s="56"/>
    </row>
    <row r="31" spans="1:21" s="66" customFormat="1" ht="63.4" customHeight="1">
      <c r="A31" s="62" t="s">
        <v>96</v>
      </c>
      <c r="B31" s="63" t="s">
        <v>109</v>
      </c>
      <c r="C31" s="64"/>
      <c r="D31" s="64"/>
      <c r="E31" s="64"/>
      <c r="F31" s="64"/>
      <c r="G31" s="65"/>
      <c r="H31" s="65"/>
      <c r="I31" s="65"/>
      <c r="J31" s="65"/>
      <c r="K31" s="65"/>
      <c r="L31" s="65"/>
      <c r="M31" s="65"/>
      <c r="N31" s="65"/>
      <c r="O31" s="65"/>
      <c r="P31" s="65"/>
      <c r="Q31" s="65"/>
      <c r="R31" s="65"/>
      <c r="S31" s="65"/>
      <c r="T31" s="65"/>
      <c r="U31" s="65"/>
    </row>
    <row r="32" spans="1:21" ht="54" customHeight="1">
      <c r="A32" s="72"/>
      <c r="B32" s="73" t="s">
        <v>102</v>
      </c>
      <c r="C32" s="59"/>
      <c r="D32" s="59"/>
      <c r="E32" s="59"/>
      <c r="F32" s="59"/>
      <c r="G32" s="60"/>
      <c r="H32" s="60"/>
      <c r="I32" s="60"/>
      <c r="J32" s="60"/>
      <c r="K32" s="60"/>
      <c r="L32" s="60"/>
      <c r="M32" s="60"/>
      <c r="N32" s="60"/>
      <c r="O32" s="60"/>
      <c r="P32" s="60"/>
      <c r="Q32" s="60"/>
      <c r="R32" s="60"/>
      <c r="S32" s="60"/>
      <c r="T32" s="60"/>
      <c r="U32" s="60"/>
    </row>
    <row r="33" spans="1:21" s="76" customFormat="1" ht="48.4" customHeight="1">
      <c r="A33" s="62" t="s">
        <v>101</v>
      </c>
      <c r="B33" s="63" t="s">
        <v>318</v>
      </c>
      <c r="C33" s="74"/>
      <c r="D33" s="74"/>
      <c r="E33" s="74"/>
      <c r="F33" s="74"/>
      <c r="G33" s="75"/>
      <c r="H33" s="75"/>
      <c r="I33" s="75"/>
      <c r="J33" s="75"/>
      <c r="K33" s="75"/>
      <c r="L33" s="75"/>
      <c r="M33" s="75"/>
      <c r="N33" s="75"/>
      <c r="O33" s="75"/>
      <c r="P33" s="75"/>
      <c r="Q33" s="75"/>
      <c r="R33" s="75"/>
      <c r="S33" s="75"/>
      <c r="T33" s="75"/>
      <c r="U33" s="75"/>
    </row>
    <row r="34" spans="1:21" s="76" customFormat="1" ht="78" customHeight="1">
      <c r="A34" s="62"/>
      <c r="B34" s="77" t="s">
        <v>319</v>
      </c>
      <c r="C34" s="74"/>
      <c r="D34" s="74"/>
      <c r="E34" s="74"/>
      <c r="F34" s="74"/>
      <c r="G34" s="75"/>
      <c r="H34" s="75"/>
      <c r="I34" s="75"/>
      <c r="J34" s="75"/>
      <c r="K34" s="75"/>
      <c r="L34" s="75"/>
      <c r="M34" s="75"/>
      <c r="N34" s="75"/>
      <c r="O34" s="75"/>
      <c r="P34" s="75"/>
      <c r="Q34" s="75"/>
      <c r="R34" s="75"/>
      <c r="S34" s="75"/>
      <c r="T34" s="75"/>
      <c r="U34" s="75"/>
    </row>
    <row r="35" spans="1:21" s="76" customFormat="1" ht="49.15" customHeight="1">
      <c r="A35" s="62"/>
      <c r="B35" s="73" t="s">
        <v>102</v>
      </c>
      <c r="C35" s="74"/>
      <c r="D35" s="74"/>
      <c r="E35" s="74"/>
      <c r="F35" s="74"/>
      <c r="G35" s="75"/>
      <c r="H35" s="75"/>
      <c r="I35" s="75"/>
      <c r="J35" s="75"/>
      <c r="K35" s="75"/>
      <c r="L35" s="75"/>
      <c r="M35" s="75"/>
      <c r="N35" s="75"/>
      <c r="O35" s="75"/>
      <c r="P35" s="75"/>
      <c r="Q35" s="75"/>
      <c r="R35" s="75"/>
      <c r="S35" s="75"/>
      <c r="T35" s="75"/>
      <c r="U35" s="75"/>
    </row>
    <row r="36" spans="1:21" s="66" customFormat="1" ht="49.15" customHeight="1">
      <c r="A36" s="62"/>
      <c r="B36" s="77" t="s">
        <v>321</v>
      </c>
      <c r="C36" s="64"/>
      <c r="D36" s="64"/>
      <c r="E36" s="64"/>
      <c r="F36" s="64"/>
      <c r="G36" s="65"/>
      <c r="H36" s="65"/>
      <c r="I36" s="65"/>
      <c r="J36" s="65"/>
      <c r="K36" s="65"/>
      <c r="L36" s="65"/>
      <c r="M36" s="65"/>
      <c r="N36" s="65"/>
      <c r="O36" s="65"/>
      <c r="P36" s="65"/>
      <c r="Q36" s="65"/>
      <c r="R36" s="65"/>
      <c r="S36" s="65"/>
      <c r="T36" s="65"/>
      <c r="U36" s="65"/>
    </row>
    <row r="37" spans="1:21" s="57" customFormat="1" ht="49.9" customHeight="1">
      <c r="A37" s="72"/>
      <c r="B37" s="73" t="s">
        <v>102</v>
      </c>
      <c r="C37" s="55"/>
      <c r="D37" s="55"/>
      <c r="E37" s="55"/>
      <c r="F37" s="55"/>
      <c r="G37" s="56"/>
      <c r="H37" s="56"/>
      <c r="I37" s="56"/>
      <c r="J37" s="56"/>
      <c r="K37" s="56"/>
      <c r="L37" s="56"/>
      <c r="M37" s="56"/>
      <c r="N37" s="56"/>
      <c r="O37" s="56"/>
      <c r="P37" s="56"/>
      <c r="Q37" s="56"/>
      <c r="R37" s="56"/>
      <c r="S37" s="56"/>
      <c r="T37" s="56"/>
      <c r="U37" s="56"/>
    </row>
    <row r="38" spans="1:21" s="66" customFormat="1" ht="82.9" customHeight="1">
      <c r="A38" s="62"/>
      <c r="B38" s="77" t="s">
        <v>146</v>
      </c>
      <c r="C38" s="64"/>
      <c r="D38" s="64"/>
      <c r="E38" s="64"/>
      <c r="F38" s="64"/>
      <c r="G38" s="65"/>
      <c r="H38" s="65"/>
      <c r="I38" s="65"/>
      <c r="J38" s="65"/>
      <c r="K38" s="65"/>
      <c r="L38" s="65"/>
      <c r="M38" s="65"/>
      <c r="N38" s="65"/>
      <c r="O38" s="65"/>
      <c r="P38" s="65"/>
      <c r="Q38" s="65"/>
      <c r="R38" s="65"/>
      <c r="S38" s="65"/>
      <c r="T38" s="65"/>
      <c r="U38" s="65"/>
    </row>
    <row r="39" spans="1:21" s="76" customFormat="1" ht="67.150000000000006" customHeight="1">
      <c r="A39" s="78"/>
      <c r="B39" s="79" t="s">
        <v>111</v>
      </c>
      <c r="C39" s="74"/>
      <c r="D39" s="74"/>
      <c r="E39" s="74"/>
      <c r="F39" s="74"/>
      <c r="G39" s="75"/>
      <c r="H39" s="75"/>
      <c r="I39" s="75"/>
      <c r="J39" s="75"/>
      <c r="K39" s="75"/>
      <c r="L39" s="75"/>
      <c r="M39" s="75"/>
      <c r="N39" s="75"/>
      <c r="O39" s="75"/>
      <c r="P39" s="75"/>
      <c r="Q39" s="75"/>
      <c r="R39" s="75"/>
      <c r="S39" s="75"/>
      <c r="T39" s="75"/>
      <c r="U39" s="75"/>
    </row>
    <row r="40" spans="1:21" ht="42.4" customHeight="1">
      <c r="A40" s="72"/>
      <c r="B40" s="73" t="s">
        <v>102</v>
      </c>
      <c r="C40" s="59"/>
      <c r="D40" s="59"/>
      <c r="E40" s="59"/>
      <c r="F40" s="59"/>
      <c r="G40" s="60"/>
      <c r="H40" s="60"/>
      <c r="I40" s="60"/>
      <c r="J40" s="60"/>
      <c r="K40" s="60"/>
      <c r="L40" s="60"/>
      <c r="M40" s="60"/>
      <c r="N40" s="60"/>
      <c r="O40" s="60"/>
      <c r="P40" s="60"/>
      <c r="Q40" s="60"/>
      <c r="R40" s="60"/>
      <c r="S40" s="60"/>
      <c r="T40" s="60"/>
      <c r="U40" s="60"/>
    </row>
    <row r="41" spans="1:21" s="76" customFormat="1" ht="46.9" customHeight="1">
      <c r="A41" s="78"/>
      <c r="B41" s="79" t="s">
        <v>112</v>
      </c>
      <c r="C41" s="74"/>
      <c r="D41" s="74"/>
      <c r="E41" s="74"/>
      <c r="F41" s="74"/>
      <c r="G41" s="75"/>
      <c r="H41" s="75"/>
      <c r="I41" s="75"/>
      <c r="J41" s="75"/>
      <c r="K41" s="75"/>
      <c r="L41" s="75"/>
      <c r="M41" s="75"/>
      <c r="N41" s="75"/>
      <c r="O41" s="75"/>
      <c r="P41" s="75"/>
      <c r="Q41" s="75"/>
      <c r="R41" s="75"/>
      <c r="S41" s="75"/>
      <c r="T41" s="75"/>
      <c r="U41" s="75"/>
    </row>
    <row r="42" spans="1:21" ht="51" customHeight="1">
      <c r="A42" s="72"/>
      <c r="B42" s="73" t="s">
        <v>102</v>
      </c>
      <c r="C42" s="59"/>
      <c r="D42" s="59"/>
      <c r="E42" s="59"/>
      <c r="F42" s="59"/>
      <c r="G42" s="60"/>
      <c r="H42" s="60"/>
      <c r="I42" s="60"/>
      <c r="J42" s="60"/>
      <c r="K42" s="60"/>
      <c r="L42" s="60"/>
      <c r="M42" s="60"/>
      <c r="N42" s="60"/>
      <c r="O42" s="60"/>
      <c r="P42" s="60"/>
      <c r="Q42" s="60"/>
      <c r="R42" s="60"/>
      <c r="S42" s="60"/>
      <c r="T42" s="60"/>
      <c r="U42" s="60"/>
    </row>
    <row r="43" spans="1:21" ht="46.9" customHeight="1">
      <c r="A43" s="53" t="s">
        <v>50</v>
      </c>
      <c r="B43" s="58" t="s">
        <v>324</v>
      </c>
      <c r="C43" s="59"/>
      <c r="D43" s="59"/>
      <c r="E43" s="59"/>
      <c r="F43" s="59"/>
      <c r="G43" s="60"/>
      <c r="H43" s="60"/>
      <c r="I43" s="60"/>
      <c r="J43" s="60"/>
      <c r="K43" s="60"/>
      <c r="L43" s="60"/>
      <c r="M43" s="60"/>
      <c r="N43" s="60"/>
      <c r="O43" s="60"/>
      <c r="P43" s="60"/>
      <c r="Q43" s="60"/>
      <c r="R43" s="60"/>
      <c r="S43" s="60"/>
      <c r="T43" s="60"/>
      <c r="U43" s="60"/>
    </row>
    <row r="44" spans="1:21" s="76" customFormat="1" ht="63.4" customHeight="1">
      <c r="A44" s="62"/>
      <c r="B44" s="77" t="s">
        <v>147</v>
      </c>
      <c r="C44" s="74"/>
      <c r="D44" s="74"/>
      <c r="E44" s="74"/>
      <c r="F44" s="74"/>
      <c r="G44" s="75"/>
      <c r="H44" s="75"/>
      <c r="I44" s="75"/>
      <c r="J44" s="75"/>
      <c r="K44" s="75"/>
      <c r="L44" s="75"/>
      <c r="M44" s="75"/>
      <c r="N44" s="75"/>
      <c r="O44" s="75"/>
      <c r="P44" s="75"/>
      <c r="Q44" s="75"/>
      <c r="R44" s="75"/>
      <c r="S44" s="75"/>
      <c r="T44" s="75"/>
      <c r="U44" s="75"/>
    </row>
    <row r="45" spans="1:21" s="66" customFormat="1" ht="46.9" customHeight="1">
      <c r="A45" s="62"/>
      <c r="B45" s="73" t="s">
        <v>102</v>
      </c>
      <c r="C45" s="64"/>
      <c r="D45" s="64"/>
      <c r="E45" s="64"/>
      <c r="F45" s="64"/>
      <c r="G45" s="65"/>
      <c r="H45" s="65"/>
      <c r="I45" s="65"/>
      <c r="J45" s="65"/>
      <c r="K45" s="65"/>
      <c r="L45" s="65"/>
      <c r="M45" s="65"/>
      <c r="N45" s="65"/>
      <c r="O45" s="65"/>
      <c r="P45" s="65"/>
      <c r="Q45" s="65"/>
      <c r="R45" s="65"/>
      <c r="S45" s="65"/>
      <c r="T45" s="65"/>
      <c r="U45" s="65"/>
    </row>
    <row r="46" spans="1:21" s="76" customFormat="1" ht="46.15" customHeight="1">
      <c r="A46" s="62"/>
      <c r="B46" s="77" t="s">
        <v>321</v>
      </c>
      <c r="C46" s="74"/>
      <c r="D46" s="74"/>
      <c r="E46" s="74"/>
      <c r="F46" s="74"/>
      <c r="G46" s="75"/>
      <c r="H46" s="75"/>
      <c r="I46" s="75"/>
      <c r="J46" s="75"/>
      <c r="K46" s="75"/>
      <c r="L46" s="75"/>
      <c r="M46" s="75"/>
      <c r="N46" s="75"/>
      <c r="O46" s="75"/>
      <c r="P46" s="75"/>
      <c r="Q46" s="75"/>
      <c r="R46" s="75"/>
      <c r="S46" s="75"/>
      <c r="T46" s="75"/>
      <c r="U46" s="75"/>
    </row>
    <row r="47" spans="1:21" s="66" customFormat="1" ht="45" customHeight="1">
      <c r="A47" s="62"/>
      <c r="B47" s="73" t="s">
        <v>102</v>
      </c>
      <c r="C47" s="64"/>
      <c r="D47" s="64"/>
      <c r="E47" s="64"/>
      <c r="F47" s="64"/>
      <c r="G47" s="65"/>
      <c r="H47" s="65"/>
      <c r="I47" s="65"/>
      <c r="J47" s="65"/>
      <c r="K47" s="65"/>
      <c r="L47" s="65"/>
      <c r="M47" s="65"/>
      <c r="N47" s="65"/>
      <c r="O47" s="65"/>
      <c r="P47" s="65"/>
      <c r="Q47" s="65"/>
      <c r="R47" s="65"/>
      <c r="S47" s="65"/>
      <c r="T47" s="65"/>
      <c r="U47" s="65"/>
    </row>
    <row r="48" spans="1:21" ht="51.4" customHeight="1">
      <c r="A48" s="53" t="s">
        <v>113</v>
      </c>
      <c r="B48" s="54" t="s">
        <v>145</v>
      </c>
      <c r="C48" s="59"/>
      <c r="D48" s="59"/>
      <c r="E48" s="59"/>
      <c r="F48" s="59"/>
      <c r="G48" s="60"/>
      <c r="H48" s="60"/>
      <c r="I48" s="60"/>
      <c r="J48" s="60"/>
      <c r="K48" s="60"/>
      <c r="L48" s="60"/>
      <c r="M48" s="60"/>
      <c r="N48" s="60"/>
      <c r="O48" s="60"/>
      <c r="P48" s="60"/>
      <c r="Q48" s="60"/>
      <c r="R48" s="60"/>
      <c r="S48" s="60"/>
    </row>
    <row r="49" spans="1:19" ht="41.65" customHeight="1">
      <c r="A49" s="72"/>
      <c r="B49" s="73" t="s">
        <v>114</v>
      </c>
      <c r="C49" s="59"/>
      <c r="D49" s="59"/>
      <c r="E49" s="59"/>
      <c r="F49" s="59"/>
      <c r="G49" s="60"/>
      <c r="H49" s="60"/>
      <c r="I49" s="60"/>
      <c r="J49" s="60"/>
      <c r="K49" s="60"/>
      <c r="L49" s="60"/>
      <c r="M49" s="60"/>
      <c r="N49" s="60"/>
      <c r="O49" s="60"/>
      <c r="P49" s="60"/>
      <c r="Q49" s="60"/>
      <c r="R49" s="60"/>
      <c r="S49" s="60"/>
    </row>
    <row r="50" spans="1:19" ht="9.4" customHeight="1">
      <c r="A50" s="72"/>
      <c r="B50" s="58"/>
      <c r="C50" s="59"/>
      <c r="D50" s="59"/>
      <c r="E50" s="59"/>
      <c r="F50" s="59"/>
      <c r="G50" s="60"/>
      <c r="H50" s="60"/>
      <c r="I50" s="60"/>
      <c r="J50" s="60"/>
      <c r="K50" s="60"/>
      <c r="L50" s="60"/>
      <c r="M50" s="60"/>
      <c r="N50" s="60"/>
      <c r="O50" s="60"/>
      <c r="P50" s="60"/>
      <c r="Q50" s="60"/>
      <c r="R50" s="60"/>
      <c r="S50" s="60"/>
    </row>
    <row r="51" spans="1:19" s="76" customFormat="1" ht="38.65" customHeight="1">
      <c r="A51" s="120"/>
      <c r="B51" s="1008" t="s">
        <v>148</v>
      </c>
      <c r="C51" s="1008"/>
      <c r="D51" s="1008"/>
      <c r="E51" s="1008"/>
      <c r="F51" s="1008"/>
      <c r="G51" s="1008"/>
      <c r="H51" s="1008"/>
      <c r="I51" s="1008"/>
      <c r="J51" s="1008"/>
      <c r="K51" s="1008"/>
      <c r="L51" s="1008"/>
      <c r="M51" s="1008"/>
      <c r="N51" s="1008"/>
      <c r="O51" s="1008"/>
      <c r="P51" s="1008"/>
      <c r="Q51" s="1008"/>
      <c r="R51" s="1008"/>
      <c r="S51" s="1008"/>
    </row>
    <row r="52" spans="1:19" ht="0.75" hidden="1" customHeight="1">
      <c r="A52" s="121"/>
      <c r="B52" s="122"/>
      <c r="C52" s="123"/>
      <c r="D52" s="123"/>
      <c r="E52" s="123"/>
      <c r="F52" s="123"/>
      <c r="G52" s="124"/>
      <c r="H52" s="124"/>
      <c r="I52" s="124"/>
      <c r="J52" s="124"/>
      <c r="K52" s="124"/>
      <c r="L52" s="124"/>
      <c r="M52" s="124"/>
      <c r="N52" s="124"/>
      <c r="O52" s="124"/>
      <c r="P52" s="124"/>
      <c r="Q52" s="124"/>
      <c r="R52" s="124"/>
      <c r="S52" s="124"/>
    </row>
    <row r="53" spans="1:19" ht="0.75" hidden="1" customHeight="1">
      <c r="A53" s="109"/>
      <c r="B53" s="107"/>
      <c r="C53" s="94"/>
      <c r="D53" s="94"/>
      <c r="E53" s="94"/>
      <c r="F53" s="94"/>
      <c r="G53" s="108"/>
      <c r="H53" s="108"/>
      <c r="I53" s="108"/>
      <c r="J53" s="108"/>
      <c r="K53" s="108"/>
      <c r="L53" s="108"/>
      <c r="M53" s="108"/>
      <c r="N53" s="108"/>
      <c r="O53" s="108"/>
      <c r="P53" s="108"/>
      <c r="Q53" s="108"/>
      <c r="R53" s="108"/>
      <c r="S53" s="108"/>
    </row>
    <row r="54" spans="1:19" ht="0.75" hidden="1" customHeight="1">
      <c r="A54" s="109"/>
      <c r="B54" s="107"/>
      <c r="C54" s="94"/>
      <c r="D54" s="94"/>
      <c r="E54" s="94"/>
      <c r="F54" s="94"/>
      <c r="G54" s="108"/>
      <c r="H54" s="108"/>
      <c r="I54" s="108"/>
      <c r="J54" s="108"/>
      <c r="K54" s="108"/>
      <c r="L54" s="108"/>
      <c r="M54" s="108"/>
      <c r="N54" s="108"/>
      <c r="O54" s="108"/>
      <c r="P54" s="108"/>
      <c r="Q54" s="108"/>
      <c r="R54" s="108"/>
      <c r="S54" s="108"/>
    </row>
    <row r="55" spans="1:19" ht="0.75" hidden="1" customHeight="1">
      <c r="A55" s="109"/>
      <c r="B55" s="107"/>
      <c r="C55" s="94"/>
      <c r="D55" s="94"/>
      <c r="E55" s="94"/>
      <c r="F55" s="94"/>
      <c r="G55" s="108"/>
      <c r="H55" s="108"/>
      <c r="I55" s="108"/>
      <c r="J55" s="108"/>
      <c r="K55" s="108"/>
      <c r="L55" s="108"/>
      <c r="M55" s="108"/>
      <c r="N55" s="108"/>
      <c r="O55" s="108"/>
      <c r="P55" s="108"/>
      <c r="Q55" s="108"/>
      <c r="R55" s="108"/>
      <c r="S55" s="108"/>
    </row>
    <row r="56" spans="1:19" ht="0.75" hidden="1" customHeight="1">
      <c r="A56" s="109"/>
      <c r="B56" s="107"/>
      <c r="C56" s="94"/>
      <c r="D56" s="94"/>
      <c r="E56" s="94"/>
      <c r="F56" s="94"/>
      <c r="G56" s="108"/>
      <c r="H56" s="108"/>
      <c r="I56" s="108"/>
      <c r="J56" s="108"/>
      <c r="K56" s="108"/>
      <c r="L56" s="108"/>
      <c r="M56" s="108"/>
      <c r="N56" s="108"/>
      <c r="O56" s="108"/>
      <c r="P56" s="108"/>
      <c r="Q56" s="108"/>
      <c r="R56" s="108"/>
      <c r="S56" s="108"/>
    </row>
    <row r="57" spans="1:19" ht="0.75" hidden="1" customHeight="1">
      <c r="A57" s="109"/>
      <c r="B57" s="107"/>
      <c r="C57" s="94"/>
      <c r="D57" s="94"/>
      <c r="E57" s="94"/>
      <c r="F57" s="94"/>
      <c r="G57" s="108"/>
      <c r="H57" s="108"/>
      <c r="I57" s="108"/>
      <c r="J57" s="108"/>
      <c r="K57" s="108"/>
      <c r="L57" s="108"/>
      <c r="M57" s="108"/>
      <c r="N57" s="108"/>
      <c r="O57" s="108"/>
      <c r="P57" s="108"/>
      <c r="Q57" s="108"/>
      <c r="R57" s="108"/>
      <c r="S57" s="108"/>
    </row>
    <row r="58" spans="1:19" ht="0.75" hidden="1" customHeight="1">
      <c r="A58" s="109"/>
      <c r="B58" s="107"/>
      <c r="C58" s="94"/>
      <c r="D58" s="94"/>
      <c r="E58" s="94"/>
      <c r="F58" s="94"/>
      <c r="G58" s="108"/>
      <c r="H58" s="108"/>
      <c r="I58" s="108"/>
      <c r="J58" s="108"/>
      <c r="K58" s="108"/>
      <c r="L58" s="108"/>
      <c r="M58" s="108"/>
      <c r="N58" s="108"/>
      <c r="O58" s="108"/>
      <c r="P58" s="108"/>
      <c r="Q58" s="108"/>
      <c r="R58" s="108"/>
      <c r="S58" s="108"/>
    </row>
    <row r="59" spans="1:19" ht="0.75" hidden="1" customHeight="1">
      <c r="A59" s="109"/>
      <c r="B59" s="107"/>
      <c r="C59" s="94"/>
      <c r="D59" s="94"/>
      <c r="E59" s="94"/>
      <c r="F59" s="94"/>
      <c r="G59" s="108"/>
      <c r="H59" s="108"/>
      <c r="I59" s="108"/>
      <c r="J59" s="108"/>
      <c r="K59" s="108"/>
      <c r="L59" s="108"/>
      <c r="M59" s="108"/>
      <c r="N59" s="108"/>
      <c r="O59" s="108"/>
      <c r="P59" s="108"/>
      <c r="Q59" s="108"/>
      <c r="R59" s="108"/>
      <c r="S59" s="108"/>
    </row>
    <row r="60" spans="1:19" ht="0.75" hidden="1" customHeight="1">
      <c r="A60" s="109"/>
      <c r="B60" s="107"/>
      <c r="C60" s="94"/>
      <c r="D60" s="94"/>
      <c r="E60" s="94"/>
      <c r="F60" s="94"/>
      <c r="G60" s="108"/>
      <c r="H60" s="108"/>
      <c r="I60" s="108"/>
      <c r="J60" s="108"/>
      <c r="K60" s="108"/>
      <c r="L60" s="108"/>
      <c r="M60" s="108"/>
      <c r="N60" s="108"/>
      <c r="O60" s="108"/>
      <c r="P60" s="108"/>
      <c r="Q60" s="108"/>
      <c r="R60" s="108"/>
      <c r="S60" s="108"/>
    </row>
    <row r="61" spans="1:19" ht="0.75" hidden="1" customHeight="1">
      <c r="A61" s="109"/>
      <c r="B61" s="107"/>
      <c r="C61" s="94"/>
      <c r="D61" s="94"/>
      <c r="E61" s="94"/>
      <c r="F61" s="94"/>
      <c r="G61" s="108"/>
      <c r="H61" s="108"/>
      <c r="I61" s="108"/>
      <c r="J61" s="108"/>
      <c r="K61" s="108"/>
      <c r="L61" s="108"/>
      <c r="M61" s="108"/>
      <c r="N61" s="108"/>
      <c r="O61" s="108"/>
      <c r="P61" s="108"/>
      <c r="Q61" s="108"/>
      <c r="R61" s="108"/>
      <c r="S61" s="108"/>
    </row>
    <row r="62" spans="1:19" ht="0.75" hidden="1" customHeight="1">
      <c r="A62" s="109"/>
      <c r="B62" s="107"/>
      <c r="C62" s="94"/>
      <c r="D62" s="94"/>
      <c r="E62" s="94"/>
      <c r="F62" s="94"/>
      <c r="G62" s="108"/>
      <c r="H62" s="108"/>
      <c r="I62" s="108"/>
      <c r="J62" s="108"/>
      <c r="K62" s="108"/>
      <c r="L62" s="108"/>
      <c r="M62" s="108"/>
      <c r="N62" s="108"/>
      <c r="O62" s="108"/>
      <c r="P62" s="108"/>
      <c r="Q62" s="108"/>
      <c r="R62" s="108"/>
      <c r="S62" s="108"/>
    </row>
    <row r="63" spans="1:19" ht="0.75" hidden="1" customHeight="1">
      <c r="A63" s="109"/>
      <c r="B63" s="107"/>
      <c r="C63" s="94"/>
      <c r="D63" s="94"/>
      <c r="E63" s="94"/>
      <c r="F63" s="94"/>
      <c r="G63" s="108"/>
      <c r="H63" s="108"/>
      <c r="I63" s="108"/>
      <c r="J63" s="108"/>
      <c r="K63" s="108"/>
      <c r="L63" s="108"/>
      <c r="M63" s="108"/>
      <c r="N63" s="108"/>
      <c r="O63" s="108"/>
      <c r="P63" s="108"/>
      <c r="Q63" s="108"/>
      <c r="R63" s="108"/>
      <c r="S63" s="108"/>
    </row>
    <row r="64" spans="1:19" ht="7.15" customHeight="1">
      <c r="A64" s="109"/>
      <c r="B64" s="107"/>
      <c r="C64" s="94"/>
      <c r="D64" s="94"/>
      <c r="E64" s="94"/>
      <c r="F64" s="94"/>
      <c r="G64" s="108"/>
      <c r="H64" s="108"/>
      <c r="I64" s="108"/>
      <c r="J64" s="108"/>
      <c r="K64" s="108"/>
      <c r="L64" s="108"/>
      <c r="M64" s="108"/>
      <c r="N64" s="108"/>
      <c r="O64" s="108"/>
      <c r="P64" s="108"/>
      <c r="Q64" s="108"/>
      <c r="R64" s="108"/>
      <c r="S64" s="108"/>
    </row>
    <row r="65" spans="1:19" ht="33" hidden="1" customHeight="1">
      <c r="A65" s="109"/>
      <c r="B65" s="125" t="s">
        <v>149</v>
      </c>
      <c r="C65" s="94"/>
      <c r="D65" s="94"/>
      <c r="E65" s="94"/>
      <c r="F65" s="94"/>
      <c r="G65" s="108"/>
      <c r="H65" s="108"/>
      <c r="I65" s="108"/>
      <c r="J65" s="108"/>
      <c r="K65" s="108"/>
      <c r="L65" s="108"/>
      <c r="M65" s="108"/>
      <c r="N65" s="108"/>
      <c r="O65" s="108"/>
      <c r="P65" s="108"/>
      <c r="Q65" s="108"/>
      <c r="R65" s="108"/>
      <c r="S65" s="108"/>
    </row>
    <row r="66" spans="1:19" ht="31.5" customHeight="1">
      <c r="B66" s="1001"/>
      <c r="C66" s="1001"/>
      <c r="D66" s="1001"/>
      <c r="E66" s="1001"/>
      <c r="F66" s="1001"/>
      <c r="G66" s="1001"/>
      <c r="H66" s="1001"/>
      <c r="I66" s="1001"/>
      <c r="J66" s="1001"/>
      <c r="K66" s="113"/>
      <c r="L66" s="113"/>
      <c r="M66" s="113"/>
      <c r="N66" s="113"/>
      <c r="O66" s="113"/>
      <c r="P66" s="113"/>
      <c r="Q66" s="113"/>
      <c r="R66" s="113"/>
    </row>
    <row r="67" spans="1:19" ht="19.899999999999999" customHeight="1"/>
    <row r="68" spans="1:19" ht="19.899999999999999" customHeight="1">
      <c r="S68" s="61"/>
    </row>
    <row r="69" spans="1:19" ht="19.899999999999999" customHeight="1">
      <c r="S69" s="61"/>
    </row>
    <row r="70" spans="1:19" ht="19.899999999999999" customHeight="1">
      <c r="A70" s="111"/>
      <c r="B70" s="61"/>
      <c r="C70" s="61"/>
      <c r="D70" s="61"/>
      <c r="E70" s="61"/>
      <c r="F70" s="61"/>
      <c r="G70" s="61"/>
      <c r="H70" s="61"/>
      <c r="I70" s="61"/>
      <c r="J70" s="61"/>
      <c r="K70" s="61"/>
      <c r="L70" s="61"/>
      <c r="M70" s="61"/>
      <c r="N70" s="61"/>
      <c r="O70" s="61"/>
      <c r="P70" s="61"/>
      <c r="Q70" s="61"/>
      <c r="R70" s="61"/>
      <c r="S70" s="61"/>
    </row>
    <row r="71" spans="1:19" ht="19.899999999999999" customHeight="1">
      <c r="A71" s="111"/>
      <c r="B71" s="61"/>
      <c r="C71" s="61"/>
      <c r="D71" s="61"/>
      <c r="E71" s="61"/>
      <c r="F71" s="61"/>
      <c r="G71" s="61"/>
      <c r="H71" s="61"/>
      <c r="I71" s="61"/>
      <c r="J71" s="61"/>
      <c r="K71" s="61"/>
      <c r="L71" s="61"/>
      <c r="M71" s="61"/>
      <c r="N71" s="61"/>
      <c r="O71" s="61"/>
      <c r="P71" s="61"/>
      <c r="Q71" s="61"/>
      <c r="R71" s="61"/>
      <c r="S71" s="61"/>
    </row>
    <row r="72" spans="1:19" ht="19.899999999999999" customHeight="1">
      <c r="A72" s="111"/>
      <c r="B72" s="61"/>
      <c r="C72" s="61"/>
      <c r="D72" s="61"/>
      <c r="E72" s="61"/>
      <c r="F72" s="61"/>
      <c r="G72" s="61"/>
      <c r="H72" s="61"/>
      <c r="I72" s="61"/>
      <c r="J72" s="61"/>
      <c r="K72" s="61"/>
      <c r="L72" s="61"/>
      <c r="M72" s="61"/>
      <c r="N72" s="61"/>
      <c r="O72" s="61"/>
      <c r="P72" s="61"/>
      <c r="Q72" s="61"/>
      <c r="R72" s="61"/>
      <c r="S72" s="61"/>
    </row>
    <row r="73" spans="1:19" ht="19.899999999999999" customHeight="1">
      <c r="A73" s="111"/>
      <c r="B73" s="61"/>
      <c r="C73" s="61"/>
      <c r="D73" s="61"/>
      <c r="E73" s="61"/>
      <c r="F73" s="61"/>
      <c r="G73" s="61"/>
      <c r="H73" s="61"/>
      <c r="I73" s="61"/>
      <c r="J73" s="61"/>
      <c r="K73" s="61"/>
      <c r="L73" s="61"/>
      <c r="M73" s="61"/>
      <c r="N73" s="61"/>
      <c r="O73" s="61"/>
      <c r="P73" s="61"/>
      <c r="Q73" s="61"/>
      <c r="R73" s="61"/>
      <c r="S73" s="61"/>
    </row>
    <row r="74" spans="1:19" ht="19.899999999999999" customHeight="1">
      <c r="A74" s="111"/>
      <c r="B74" s="61"/>
      <c r="C74" s="61"/>
      <c r="D74" s="61"/>
      <c r="E74" s="61"/>
      <c r="F74" s="61"/>
      <c r="G74" s="61"/>
      <c r="H74" s="61"/>
      <c r="I74" s="61"/>
      <c r="J74" s="61"/>
      <c r="K74" s="61"/>
      <c r="L74" s="61"/>
      <c r="M74" s="61"/>
      <c r="N74" s="61"/>
      <c r="O74" s="61"/>
      <c r="P74" s="61"/>
      <c r="Q74" s="61"/>
      <c r="R74" s="61"/>
      <c r="S74" s="61"/>
    </row>
    <row r="75" spans="1:19" ht="19.899999999999999" customHeight="1">
      <c r="A75" s="111"/>
      <c r="B75" s="61"/>
      <c r="C75" s="61"/>
      <c r="D75" s="61"/>
      <c r="E75" s="61"/>
      <c r="F75" s="61"/>
      <c r="G75" s="61"/>
      <c r="H75" s="61"/>
      <c r="I75" s="61"/>
      <c r="J75" s="61"/>
      <c r="K75" s="61"/>
      <c r="L75" s="61"/>
      <c r="M75" s="61"/>
      <c r="N75" s="61"/>
      <c r="O75" s="61"/>
      <c r="P75" s="61"/>
      <c r="Q75" s="61"/>
      <c r="R75" s="61"/>
      <c r="S75" s="61"/>
    </row>
    <row r="76" spans="1:19" ht="19.899999999999999" customHeight="1">
      <c r="A76" s="111"/>
      <c r="B76" s="61"/>
      <c r="C76" s="61"/>
      <c r="D76" s="61"/>
      <c r="E76" s="61"/>
      <c r="F76" s="61"/>
      <c r="G76" s="61"/>
      <c r="H76" s="61"/>
      <c r="I76" s="61"/>
      <c r="J76" s="61"/>
      <c r="K76" s="61"/>
      <c r="L76" s="61"/>
      <c r="M76" s="61"/>
      <c r="N76" s="61"/>
      <c r="O76" s="61"/>
      <c r="P76" s="61"/>
      <c r="Q76" s="61"/>
      <c r="R76" s="61"/>
      <c r="S76" s="61"/>
    </row>
    <row r="77" spans="1:19" ht="19.899999999999999" customHeight="1">
      <c r="A77" s="111"/>
      <c r="B77" s="61"/>
      <c r="C77" s="61"/>
      <c r="D77" s="61"/>
      <c r="E77" s="61"/>
      <c r="F77" s="61"/>
      <c r="G77" s="61"/>
      <c r="H77" s="61"/>
      <c r="I77" s="61"/>
      <c r="J77" s="61"/>
      <c r="K77" s="61"/>
      <c r="L77" s="61"/>
      <c r="M77" s="61"/>
      <c r="N77" s="61"/>
      <c r="O77" s="61"/>
      <c r="P77" s="61"/>
      <c r="Q77" s="61"/>
      <c r="R77" s="61"/>
      <c r="S77" s="61"/>
    </row>
    <row r="78" spans="1:19" ht="19.899999999999999" customHeight="1">
      <c r="A78" s="111"/>
      <c r="B78" s="61"/>
      <c r="C78" s="61"/>
      <c r="D78" s="61"/>
      <c r="E78" s="61"/>
      <c r="F78" s="61"/>
      <c r="G78" s="61"/>
      <c r="H78" s="61"/>
      <c r="I78" s="61"/>
      <c r="J78" s="61"/>
      <c r="K78" s="61"/>
      <c r="L78" s="61"/>
      <c r="M78" s="61"/>
      <c r="N78" s="61"/>
      <c r="O78" s="61"/>
      <c r="P78" s="61"/>
      <c r="Q78" s="61"/>
      <c r="R78" s="61"/>
      <c r="S78" s="61"/>
    </row>
    <row r="79" spans="1:19" ht="19.899999999999999" customHeight="1">
      <c r="A79" s="111"/>
      <c r="B79" s="61"/>
      <c r="C79" s="61"/>
      <c r="D79" s="61"/>
      <c r="E79" s="61"/>
      <c r="F79" s="61"/>
      <c r="G79" s="61"/>
      <c r="H79" s="61"/>
      <c r="I79" s="61"/>
      <c r="J79" s="61"/>
      <c r="K79" s="61"/>
      <c r="L79" s="61"/>
      <c r="M79" s="61"/>
      <c r="N79" s="61"/>
      <c r="O79" s="61"/>
      <c r="P79" s="61"/>
      <c r="Q79" s="61"/>
      <c r="R79" s="61"/>
      <c r="S79" s="61"/>
    </row>
    <row r="80" spans="1:19">
      <c r="A80" s="111"/>
      <c r="B80" s="61"/>
      <c r="C80" s="61"/>
      <c r="D80" s="61"/>
      <c r="E80" s="61"/>
      <c r="F80" s="61"/>
      <c r="G80" s="61"/>
      <c r="H80" s="61"/>
      <c r="I80" s="61"/>
      <c r="J80" s="61"/>
      <c r="K80" s="61"/>
      <c r="L80" s="61"/>
      <c r="M80" s="61"/>
      <c r="N80" s="61"/>
      <c r="O80" s="61"/>
      <c r="P80" s="61"/>
      <c r="Q80" s="61"/>
      <c r="R80" s="61"/>
      <c r="S80" s="61"/>
    </row>
    <row r="81" spans="1:19">
      <c r="A81" s="111"/>
      <c r="B81" s="61"/>
      <c r="C81" s="61"/>
      <c r="D81" s="61"/>
      <c r="E81" s="61"/>
      <c r="F81" s="61"/>
      <c r="G81" s="61"/>
      <c r="H81" s="61"/>
      <c r="I81" s="61"/>
      <c r="J81" s="61"/>
      <c r="K81" s="61"/>
      <c r="L81" s="61"/>
      <c r="M81" s="61"/>
      <c r="N81" s="61"/>
      <c r="O81" s="61"/>
      <c r="P81" s="61"/>
      <c r="Q81" s="61"/>
      <c r="R81" s="61"/>
      <c r="S81" s="61"/>
    </row>
    <row r="82" spans="1:19">
      <c r="A82" s="111"/>
      <c r="B82" s="61"/>
      <c r="C82" s="61"/>
      <c r="D82" s="61"/>
      <c r="E82" s="61"/>
      <c r="F82" s="61"/>
      <c r="G82" s="61"/>
      <c r="H82" s="61"/>
      <c r="I82" s="61"/>
      <c r="J82" s="61"/>
      <c r="K82" s="61"/>
      <c r="L82" s="61"/>
      <c r="M82" s="61"/>
      <c r="N82" s="61"/>
      <c r="O82" s="61"/>
      <c r="P82" s="61"/>
      <c r="Q82" s="61"/>
      <c r="R82" s="61"/>
      <c r="S82" s="61"/>
    </row>
    <row r="83" spans="1:19">
      <c r="A83" s="111"/>
      <c r="B83" s="61"/>
      <c r="C83" s="61"/>
      <c r="D83" s="61"/>
      <c r="E83" s="61"/>
      <c r="F83" s="61"/>
      <c r="G83" s="61"/>
      <c r="H83" s="61"/>
      <c r="I83" s="61"/>
      <c r="J83" s="61"/>
      <c r="K83" s="61"/>
      <c r="L83" s="61"/>
      <c r="M83" s="61"/>
      <c r="N83" s="61"/>
      <c r="O83" s="61"/>
      <c r="P83" s="61"/>
      <c r="Q83" s="61"/>
      <c r="R83" s="61"/>
      <c r="S83" s="61"/>
    </row>
    <row r="84" spans="1:19">
      <c r="A84" s="111"/>
      <c r="B84" s="61"/>
      <c r="C84" s="61"/>
      <c r="D84" s="61"/>
      <c r="E84" s="61"/>
      <c r="F84" s="61"/>
      <c r="G84" s="61"/>
      <c r="H84" s="61"/>
      <c r="I84" s="61"/>
      <c r="J84" s="61"/>
      <c r="K84" s="61"/>
      <c r="L84" s="61"/>
      <c r="M84" s="61"/>
      <c r="N84" s="61"/>
      <c r="O84" s="61"/>
      <c r="P84" s="61"/>
      <c r="Q84" s="61"/>
      <c r="R84" s="61"/>
      <c r="S84" s="61"/>
    </row>
    <row r="85" spans="1:19">
      <c r="A85" s="111"/>
      <c r="B85" s="61"/>
      <c r="C85" s="61"/>
      <c r="D85" s="61"/>
      <c r="E85" s="61"/>
      <c r="F85" s="61"/>
      <c r="G85" s="61"/>
      <c r="H85" s="61"/>
      <c r="I85" s="61"/>
      <c r="J85" s="61"/>
      <c r="K85" s="61"/>
      <c r="L85" s="61"/>
      <c r="M85" s="61"/>
      <c r="N85" s="61"/>
      <c r="O85" s="61"/>
      <c r="P85" s="61"/>
      <c r="Q85" s="61"/>
      <c r="R85" s="61"/>
      <c r="S85" s="61"/>
    </row>
    <row r="86" spans="1:19">
      <c r="A86" s="111"/>
      <c r="B86" s="61"/>
      <c r="C86" s="61"/>
      <c r="D86" s="61"/>
      <c r="E86" s="61"/>
      <c r="F86" s="61"/>
      <c r="G86" s="61"/>
      <c r="H86" s="61"/>
      <c r="I86" s="61"/>
      <c r="J86" s="61"/>
      <c r="K86" s="61"/>
      <c r="L86" s="61"/>
      <c r="M86" s="61"/>
      <c r="N86" s="61"/>
      <c r="O86" s="61"/>
      <c r="P86" s="61"/>
      <c r="Q86" s="61"/>
      <c r="R86" s="61"/>
      <c r="S86" s="61"/>
    </row>
    <row r="87" spans="1:19">
      <c r="A87" s="111"/>
      <c r="B87" s="61"/>
      <c r="C87" s="61"/>
      <c r="D87" s="61"/>
      <c r="E87" s="61"/>
      <c r="F87" s="61"/>
      <c r="G87" s="61"/>
      <c r="H87" s="61"/>
      <c r="I87" s="61"/>
      <c r="J87" s="61"/>
      <c r="K87" s="61"/>
      <c r="L87" s="61"/>
      <c r="M87" s="61"/>
      <c r="N87" s="61"/>
      <c r="O87" s="61"/>
      <c r="P87" s="61"/>
      <c r="Q87" s="61"/>
      <c r="R87" s="61"/>
      <c r="S87" s="61"/>
    </row>
    <row r="88" spans="1:19">
      <c r="A88" s="111"/>
      <c r="B88" s="61"/>
      <c r="C88" s="61"/>
      <c r="D88" s="61"/>
      <c r="E88" s="61"/>
      <c r="F88" s="61"/>
      <c r="G88" s="61"/>
      <c r="H88" s="61"/>
      <c r="I88" s="61"/>
      <c r="J88" s="61"/>
      <c r="K88" s="61"/>
      <c r="L88" s="61"/>
      <c r="M88" s="61"/>
      <c r="N88" s="61"/>
      <c r="O88" s="61"/>
      <c r="P88" s="61"/>
      <c r="Q88" s="61"/>
      <c r="R88" s="61"/>
      <c r="S88" s="61"/>
    </row>
    <row r="89" spans="1:19">
      <c r="A89" s="111"/>
      <c r="B89" s="61"/>
      <c r="C89" s="61"/>
      <c r="D89" s="61"/>
      <c r="E89" s="61"/>
      <c r="F89" s="61"/>
      <c r="G89" s="61"/>
      <c r="H89" s="61"/>
      <c r="I89" s="61"/>
      <c r="J89" s="61"/>
      <c r="K89" s="61"/>
      <c r="L89" s="61"/>
      <c r="M89" s="61"/>
      <c r="N89" s="61"/>
      <c r="O89" s="61"/>
      <c r="P89" s="61"/>
      <c r="Q89" s="61"/>
      <c r="R89" s="61"/>
      <c r="S89" s="61"/>
    </row>
    <row r="90" spans="1:19">
      <c r="A90" s="111"/>
      <c r="B90" s="61"/>
      <c r="C90" s="61"/>
      <c r="D90" s="61"/>
      <c r="E90" s="61"/>
      <c r="F90" s="61"/>
      <c r="G90" s="61"/>
      <c r="H90" s="61"/>
      <c r="I90" s="61"/>
      <c r="J90" s="61"/>
      <c r="K90" s="61"/>
      <c r="L90" s="61"/>
      <c r="M90" s="61"/>
      <c r="N90" s="61"/>
      <c r="O90" s="61"/>
      <c r="P90" s="61"/>
      <c r="Q90" s="61"/>
      <c r="R90" s="61"/>
      <c r="S90" s="61"/>
    </row>
    <row r="91" spans="1:19">
      <c r="A91" s="111"/>
      <c r="B91" s="61"/>
      <c r="C91" s="61"/>
      <c r="D91" s="61"/>
      <c r="E91" s="61"/>
      <c r="F91" s="61"/>
      <c r="G91" s="61"/>
      <c r="H91" s="61"/>
      <c r="I91" s="61"/>
      <c r="J91" s="61"/>
      <c r="K91" s="61"/>
      <c r="L91" s="61"/>
      <c r="M91" s="61"/>
      <c r="N91" s="61"/>
      <c r="O91" s="61"/>
      <c r="P91" s="61"/>
      <c r="Q91" s="61"/>
      <c r="R91" s="61"/>
      <c r="S91" s="61"/>
    </row>
    <row r="92" spans="1:19">
      <c r="A92" s="111"/>
      <c r="B92" s="61"/>
      <c r="C92" s="61"/>
      <c r="D92" s="61"/>
      <c r="E92" s="61"/>
      <c r="F92" s="61"/>
      <c r="G92" s="61"/>
      <c r="H92" s="61"/>
      <c r="I92" s="61"/>
      <c r="J92" s="61"/>
      <c r="K92" s="61"/>
      <c r="L92" s="61"/>
      <c r="M92" s="61"/>
      <c r="N92" s="61"/>
      <c r="O92" s="61"/>
      <c r="P92" s="61"/>
      <c r="Q92" s="61"/>
      <c r="R92" s="61"/>
      <c r="S92" s="61"/>
    </row>
    <row r="93" spans="1:19">
      <c r="A93" s="111"/>
      <c r="B93" s="61"/>
      <c r="C93" s="61"/>
      <c r="D93" s="61"/>
      <c r="E93" s="61"/>
      <c r="F93" s="61"/>
      <c r="G93" s="61"/>
      <c r="H93" s="61"/>
      <c r="I93" s="61"/>
      <c r="J93" s="61"/>
      <c r="K93" s="61"/>
      <c r="L93" s="61"/>
      <c r="M93" s="61"/>
      <c r="N93" s="61"/>
      <c r="O93" s="61"/>
      <c r="P93" s="61"/>
      <c r="Q93" s="61"/>
      <c r="R93" s="61"/>
      <c r="S93" s="61"/>
    </row>
    <row r="94" spans="1:19">
      <c r="A94" s="111"/>
      <c r="B94" s="61"/>
      <c r="C94" s="61"/>
      <c r="D94" s="61"/>
      <c r="E94" s="61"/>
      <c r="F94" s="61"/>
      <c r="G94" s="61"/>
      <c r="H94" s="61"/>
      <c r="I94" s="61"/>
      <c r="J94" s="61"/>
      <c r="K94" s="61"/>
      <c r="L94" s="61"/>
      <c r="M94" s="61"/>
      <c r="N94" s="61"/>
      <c r="O94" s="61"/>
      <c r="P94" s="61"/>
      <c r="Q94" s="61"/>
      <c r="R94" s="61"/>
      <c r="S94" s="61"/>
    </row>
    <row r="95" spans="1:19">
      <c r="A95" s="111"/>
      <c r="B95" s="61"/>
      <c r="C95" s="61"/>
      <c r="D95" s="61"/>
      <c r="E95" s="61"/>
      <c r="F95" s="61"/>
      <c r="G95" s="61"/>
      <c r="H95" s="61"/>
      <c r="I95" s="61"/>
      <c r="J95" s="61"/>
      <c r="K95" s="61"/>
      <c r="L95" s="61"/>
      <c r="M95" s="61"/>
      <c r="N95" s="61"/>
      <c r="O95" s="61"/>
      <c r="P95" s="61"/>
      <c r="Q95" s="61"/>
      <c r="R95" s="61"/>
      <c r="S95" s="61"/>
    </row>
    <row r="96" spans="1:19">
      <c r="A96" s="111"/>
      <c r="B96" s="61"/>
      <c r="C96" s="61"/>
      <c r="D96" s="61"/>
      <c r="E96" s="61"/>
      <c r="F96" s="61"/>
      <c r="G96" s="61"/>
      <c r="H96" s="61"/>
      <c r="I96" s="61"/>
      <c r="J96" s="61"/>
      <c r="K96" s="61"/>
      <c r="L96" s="61"/>
      <c r="M96" s="61"/>
      <c r="N96" s="61"/>
      <c r="O96" s="61"/>
      <c r="P96" s="61"/>
      <c r="Q96" s="61"/>
      <c r="R96" s="61"/>
      <c r="S96" s="61"/>
    </row>
    <row r="97" spans="1:19">
      <c r="A97" s="111"/>
      <c r="B97" s="61"/>
      <c r="C97" s="61"/>
      <c r="D97" s="61"/>
      <c r="E97" s="61"/>
      <c r="F97" s="61"/>
      <c r="G97" s="61"/>
      <c r="H97" s="61"/>
      <c r="I97" s="61"/>
      <c r="J97" s="61"/>
      <c r="K97" s="61"/>
      <c r="L97" s="61"/>
      <c r="M97" s="61"/>
      <c r="N97" s="61"/>
      <c r="O97" s="61"/>
      <c r="P97" s="61"/>
      <c r="Q97" s="61"/>
      <c r="R97" s="61"/>
      <c r="S97" s="61"/>
    </row>
    <row r="98" spans="1:19">
      <c r="A98" s="111"/>
      <c r="B98" s="61"/>
      <c r="C98" s="61"/>
      <c r="D98" s="61"/>
      <c r="E98" s="61"/>
      <c r="F98" s="61"/>
      <c r="G98" s="61"/>
      <c r="H98" s="61"/>
      <c r="I98" s="61"/>
      <c r="J98" s="61"/>
      <c r="K98" s="61"/>
      <c r="L98" s="61"/>
      <c r="M98" s="61"/>
      <c r="N98" s="61"/>
      <c r="O98" s="61"/>
      <c r="P98" s="61"/>
      <c r="Q98" s="61"/>
      <c r="R98" s="61"/>
      <c r="S98" s="61"/>
    </row>
    <row r="99" spans="1:19">
      <c r="A99" s="111"/>
      <c r="B99" s="61"/>
      <c r="C99" s="61"/>
      <c r="D99" s="61"/>
      <c r="E99" s="61"/>
      <c r="F99" s="61"/>
      <c r="G99" s="61"/>
      <c r="H99" s="61"/>
      <c r="I99" s="61"/>
      <c r="J99" s="61"/>
      <c r="K99" s="61"/>
      <c r="L99" s="61"/>
      <c r="M99" s="61"/>
      <c r="N99" s="61"/>
      <c r="O99" s="61"/>
      <c r="P99" s="61"/>
      <c r="Q99" s="61"/>
      <c r="R99" s="61"/>
      <c r="S99" s="61"/>
    </row>
    <row r="100" spans="1:19">
      <c r="A100" s="111"/>
      <c r="B100" s="61"/>
      <c r="C100" s="61"/>
      <c r="D100" s="61"/>
      <c r="E100" s="61"/>
      <c r="F100" s="61"/>
      <c r="G100" s="61"/>
      <c r="H100" s="61"/>
      <c r="I100" s="61"/>
      <c r="J100" s="61"/>
      <c r="K100" s="61"/>
      <c r="L100" s="61"/>
      <c r="M100" s="61"/>
      <c r="N100" s="61"/>
      <c r="O100" s="61"/>
      <c r="P100" s="61"/>
      <c r="Q100" s="61"/>
      <c r="R100" s="61"/>
      <c r="S100" s="61"/>
    </row>
    <row r="101" spans="1:19">
      <c r="A101" s="111"/>
      <c r="B101" s="61"/>
      <c r="C101" s="61"/>
      <c r="D101" s="61"/>
      <c r="E101" s="61"/>
      <c r="F101" s="61"/>
      <c r="G101" s="61"/>
      <c r="H101" s="61"/>
      <c r="I101" s="61"/>
      <c r="J101" s="61"/>
      <c r="K101" s="61"/>
      <c r="L101" s="61"/>
      <c r="M101" s="61"/>
      <c r="N101" s="61"/>
      <c r="O101" s="61"/>
      <c r="P101" s="61"/>
      <c r="Q101" s="61"/>
      <c r="R101" s="61"/>
      <c r="S101" s="61"/>
    </row>
    <row r="102" spans="1:19">
      <c r="A102" s="111"/>
      <c r="B102" s="61"/>
      <c r="C102" s="61"/>
      <c r="D102" s="61"/>
      <c r="E102" s="61"/>
      <c r="F102" s="61"/>
      <c r="G102" s="61"/>
      <c r="H102" s="61"/>
      <c r="I102" s="61"/>
      <c r="J102" s="61"/>
      <c r="K102" s="61"/>
      <c r="L102" s="61"/>
      <c r="M102" s="61"/>
      <c r="N102" s="61"/>
      <c r="O102" s="61"/>
      <c r="P102" s="61"/>
      <c r="Q102" s="61"/>
      <c r="R102" s="61"/>
      <c r="S102" s="61"/>
    </row>
    <row r="103" spans="1:19">
      <c r="A103" s="111"/>
      <c r="B103" s="61"/>
      <c r="C103" s="61"/>
      <c r="D103" s="61"/>
      <c r="E103" s="61"/>
      <c r="F103" s="61"/>
      <c r="G103" s="61"/>
      <c r="H103" s="61"/>
      <c r="I103" s="61"/>
      <c r="J103" s="61"/>
      <c r="K103" s="61"/>
      <c r="L103" s="61"/>
      <c r="M103" s="61"/>
      <c r="N103" s="61"/>
      <c r="O103" s="61"/>
      <c r="P103" s="61"/>
      <c r="Q103" s="61"/>
      <c r="R103" s="61"/>
      <c r="S103" s="61"/>
    </row>
    <row r="104" spans="1:19">
      <c r="A104" s="111"/>
      <c r="B104" s="61"/>
      <c r="C104" s="61"/>
      <c r="D104" s="61"/>
      <c r="E104" s="61"/>
      <c r="F104" s="61"/>
      <c r="G104" s="61"/>
      <c r="H104" s="61"/>
      <c r="I104" s="61"/>
      <c r="J104" s="61"/>
      <c r="K104" s="61"/>
      <c r="L104" s="61"/>
      <c r="M104" s="61"/>
      <c r="N104" s="61"/>
      <c r="O104" s="61"/>
      <c r="P104" s="61"/>
      <c r="Q104" s="61"/>
      <c r="R104" s="61"/>
      <c r="S104" s="61"/>
    </row>
    <row r="105" spans="1:19">
      <c r="A105" s="111"/>
      <c r="B105" s="61"/>
      <c r="C105" s="61"/>
      <c r="D105" s="61"/>
      <c r="E105" s="61"/>
      <c r="F105" s="61"/>
      <c r="G105" s="61"/>
      <c r="H105" s="61"/>
      <c r="I105" s="61"/>
      <c r="J105" s="61"/>
      <c r="K105" s="61"/>
      <c r="L105" s="61"/>
      <c r="M105" s="61"/>
      <c r="N105" s="61"/>
      <c r="O105" s="61"/>
      <c r="P105" s="61"/>
      <c r="Q105" s="61"/>
      <c r="R105" s="61"/>
      <c r="S105" s="61"/>
    </row>
    <row r="106" spans="1:19">
      <c r="A106" s="111"/>
      <c r="B106" s="61"/>
      <c r="C106" s="61"/>
      <c r="D106" s="61"/>
      <c r="E106" s="61"/>
      <c r="F106" s="61"/>
      <c r="G106" s="61"/>
      <c r="H106" s="61"/>
      <c r="I106" s="61"/>
      <c r="J106" s="61"/>
      <c r="K106" s="61"/>
      <c r="L106" s="61"/>
      <c r="M106" s="61"/>
      <c r="N106" s="61"/>
      <c r="O106" s="61"/>
      <c r="P106" s="61"/>
      <c r="Q106" s="61"/>
      <c r="R106" s="61"/>
      <c r="S106" s="61"/>
    </row>
    <row r="107" spans="1:19">
      <c r="A107" s="111"/>
      <c r="B107" s="61"/>
      <c r="C107" s="61"/>
      <c r="D107" s="61"/>
      <c r="E107" s="61"/>
      <c r="F107" s="61"/>
      <c r="G107" s="61"/>
      <c r="H107" s="61"/>
      <c r="I107" s="61"/>
      <c r="J107" s="61"/>
      <c r="K107" s="61"/>
      <c r="L107" s="61"/>
      <c r="M107" s="61"/>
      <c r="N107" s="61"/>
      <c r="O107" s="61"/>
      <c r="P107" s="61"/>
      <c r="Q107" s="61"/>
      <c r="R107" s="61"/>
      <c r="S107" s="61"/>
    </row>
    <row r="108" spans="1:19">
      <c r="A108" s="111"/>
      <c r="B108" s="61"/>
      <c r="C108" s="61"/>
      <c r="D108" s="61"/>
      <c r="E108" s="61"/>
      <c r="F108" s="61"/>
      <c r="G108" s="61"/>
      <c r="H108" s="61"/>
      <c r="I108" s="61"/>
      <c r="J108" s="61"/>
      <c r="K108" s="61"/>
      <c r="L108" s="61"/>
      <c r="M108" s="61"/>
      <c r="N108" s="61"/>
      <c r="O108" s="61"/>
      <c r="P108" s="61"/>
      <c r="Q108" s="61"/>
      <c r="R108" s="61"/>
      <c r="S108" s="61"/>
    </row>
    <row r="109" spans="1:19">
      <c r="A109" s="111"/>
      <c r="B109" s="61"/>
      <c r="C109" s="61"/>
      <c r="D109" s="61"/>
      <c r="E109" s="61"/>
      <c r="F109" s="61"/>
      <c r="G109" s="61"/>
      <c r="H109" s="61"/>
      <c r="I109" s="61"/>
      <c r="J109" s="61"/>
      <c r="K109" s="61"/>
      <c r="L109" s="61"/>
      <c r="M109" s="61"/>
      <c r="N109" s="61"/>
      <c r="O109" s="61"/>
      <c r="P109" s="61"/>
      <c r="Q109" s="61"/>
      <c r="R109" s="61"/>
      <c r="S109" s="61"/>
    </row>
    <row r="110" spans="1:19">
      <c r="A110" s="111"/>
      <c r="B110" s="61"/>
      <c r="C110" s="61"/>
      <c r="D110" s="61"/>
      <c r="E110" s="61"/>
      <c r="F110" s="61"/>
      <c r="G110" s="61"/>
      <c r="H110" s="61"/>
      <c r="I110" s="61"/>
      <c r="J110" s="61"/>
      <c r="K110" s="61"/>
      <c r="L110" s="61"/>
      <c r="M110" s="61"/>
      <c r="N110" s="61"/>
      <c r="O110" s="61"/>
      <c r="P110" s="61"/>
      <c r="Q110" s="61"/>
      <c r="R110" s="61"/>
      <c r="S110" s="61"/>
    </row>
    <row r="111" spans="1:19">
      <c r="A111" s="111"/>
      <c r="B111" s="61"/>
      <c r="C111" s="61"/>
      <c r="D111" s="61"/>
      <c r="E111" s="61"/>
      <c r="F111" s="61"/>
      <c r="G111" s="61"/>
      <c r="H111" s="61"/>
      <c r="I111" s="61"/>
      <c r="J111" s="61"/>
      <c r="K111" s="61"/>
      <c r="L111" s="61"/>
      <c r="M111" s="61"/>
      <c r="N111" s="61"/>
      <c r="O111" s="61"/>
      <c r="P111" s="61"/>
      <c r="Q111" s="61"/>
      <c r="R111" s="61"/>
      <c r="S111" s="61"/>
    </row>
    <row r="112" spans="1:19">
      <c r="A112" s="111"/>
      <c r="B112" s="61"/>
      <c r="C112" s="61"/>
      <c r="D112" s="61"/>
      <c r="E112" s="61"/>
      <c r="F112" s="61"/>
      <c r="G112" s="61"/>
      <c r="H112" s="61"/>
      <c r="I112" s="61"/>
      <c r="J112" s="61"/>
      <c r="K112" s="61"/>
      <c r="L112" s="61"/>
      <c r="M112" s="61"/>
      <c r="N112" s="61"/>
      <c r="O112" s="61"/>
      <c r="P112" s="61"/>
      <c r="Q112" s="61"/>
      <c r="R112" s="61"/>
      <c r="S112" s="61"/>
    </row>
    <row r="113" spans="1:19">
      <c r="A113" s="111"/>
      <c r="B113" s="61"/>
      <c r="C113" s="61"/>
      <c r="D113" s="61"/>
      <c r="E113" s="61"/>
      <c r="F113" s="61"/>
      <c r="G113" s="61"/>
      <c r="H113" s="61"/>
      <c r="I113" s="61"/>
      <c r="J113" s="61"/>
      <c r="K113" s="61"/>
      <c r="L113" s="61"/>
      <c r="M113" s="61"/>
      <c r="N113" s="61"/>
      <c r="O113" s="61"/>
      <c r="P113" s="61"/>
      <c r="Q113" s="61"/>
      <c r="R113" s="61"/>
      <c r="S113" s="61"/>
    </row>
    <row r="114" spans="1:19">
      <c r="A114" s="111"/>
      <c r="B114" s="61"/>
      <c r="C114" s="61"/>
      <c r="D114" s="61"/>
      <c r="E114" s="61"/>
      <c r="F114" s="61"/>
      <c r="G114" s="61"/>
      <c r="H114" s="61"/>
      <c r="I114" s="61"/>
      <c r="J114" s="61"/>
      <c r="K114" s="61"/>
      <c r="L114" s="61"/>
      <c r="M114" s="61"/>
      <c r="N114" s="61"/>
      <c r="O114" s="61"/>
      <c r="P114" s="61"/>
      <c r="Q114" s="61"/>
      <c r="R114" s="61"/>
      <c r="S114" s="61"/>
    </row>
    <row r="115" spans="1:19">
      <c r="A115" s="111"/>
      <c r="B115" s="61"/>
      <c r="C115" s="61"/>
      <c r="D115" s="61"/>
      <c r="E115" s="61"/>
      <c r="F115" s="61"/>
      <c r="G115" s="61"/>
      <c r="H115" s="61"/>
      <c r="I115" s="61"/>
      <c r="J115" s="61"/>
      <c r="K115" s="61"/>
      <c r="L115" s="61"/>
      <c r="M115" s="61"/>
      <c r="N115" s="61"/>
      <c r="O115" s="61"/>
      <c r="P115" s="61"/>
      <c r="Q115" s="61"/>
      <c r="R115" s="61"/>
      <c r="S115" s="61"/>
    </row>
    <row r="116" spans="1:19">
      <c r="A116" s="111"/>
      <c r="B116" s="61"/>
      <c r="C116" s="61"/>
      <c r="D116" s="61"/>
      <c r="E116" s="61"/>
      <c r="F116" s="61"/>
      <c r="G116" s="61"/>
      <c r="H116" s="61"/>
      <c r="I116" s="61"/>
      <c r="J116" s="61"/>
      <c r="K116" s="61"/>
      <c r="L116" s="61"/>
      <c r="M116" s="61"/>
      <c r="N116" s="61"/>
      <c r="O116" s="61"/>
      <c r="P116" s="61"/>
      <c r="Q116" s="61"/>
      <c r="R116" s="61"/>
      <c r="S116" s="61"/>
    </row>
    <row r="117" spans="1:19">
      <c r="A117" s="111"/>
      <c r="B117" s="61"/>
      <c r="C117" s="61"/>
      <c r="D117" s="61"/>
      <c r="E117" s="61"/>
      <c r="F117" s="61"/>
      <c r="G117" s="61"/>
      <c r="H117" s="61"/>
      <c r="I117" s="61"/>
      <c r="J117" s="61"/>
      <c r="K117" s="61"/>
      <c r="L117" s="61"/>
      <c r="M117" s="61"/>
      <c r="N117" s="61"/>
      <c r="O117" s="61"/>
      <c r="P117" s="61"/>
      <c r="Q117" s="61"/>
      <c r="R117" s="61"/>
      <c r="S117" s="61"/>
    </row>
    <row r="118" spans="1:19">
      <c r="A118" s="111"/>
      <c r="B118" s="61"/>
      <c r="C118" s="61"/>
      <c r="D118" s="61"/>
      <c r="E118" s="61"/>
      <c r="F118" s="61"/>
      <c r="G118" s="61"/>
      <c r="H118" s="61"/>
      <c r="I118" s="61"/>
      <c r="J118" s="61"/>
      <c r="K118" s="61"/>
      <c r="L118" s="61"/>
      <c r="M118" s="61"/>
      <c r="N118" s="61"/>
      <c r="O118" s="61"/>
      <c r="P118" s="61"/>
      <c r="Q118" s="61"/>
      <c r="R118" s="61"/>
      <c r="S118" s="61"/>
    </row>
    <row r="119" spans="1:19">
      <c r="A119" s="111"/>
      <c r="B119" s="61"/>
      <c r="C119" s="61"/>
      <c r="D119" s="61"/>
      <c r="E119" s="61"/>
      <c r="F119" s="61"/>
      <c r="G119" s="61"/>
      <c r="H119" s="61"/>
      <c r="I119" s="61"/>
      <c r="J119" s="61"/>
      <c r="K119" s="61"/>
      <c r="L119" s="61"/>
      <c r="M119" s="61"/>
      <c r="N119" s="61"/>
      <c r="O119" s="61"/>
      <c r="P119" s="61"/>
      <c r="Q119" s="61"/>
      <c r="R119" s="61"/>
      <c r="S119" s="61"/>
    </row>
    <row r="120" spans="1:19">
      <c r="A120" s="111"/>
      <c r="B120" s="61"/>
      <c r="C120" s="61"/>
      <c r="D120" s="61"/>
      <c r="E120" s="61"/>
      <c r="F120" s="61"/>
      <c r="G120" s="61"/>
      <c r="H120" s="61"/>
      <c r="I120" s="61"/>
      <c r="J120" s="61"/>
      <c r="K120" s="61"/>
      <c r="L120" s="61"/>
      <c r="M120" s="61"/>
      <c r="N120" s="61"/>
      <c r="O120" s="61"/>
      <c r="P120" s="61"/>
      <c r="Q120" s="61"/>
      <c r="R120" s="61"/>
      <c r="S120" s="61"/>
    </row>
    <row r="121" spans="1:19">
      <c r="A121" s="111"/>
      <c r="B121" s="61"/>
      <c r="C121" s="61"/>
      <c r="D121" s="61"/>
      <c r="E121" s="61"/>
      <c r="F121" s="61"/>
      <c r="G121" s="61"/>
      <c r="H121" s="61"/>
      <c r="I121" s="61"/>
      <c r="J121" s="61"/>
      <c r="K121" s="61"/>
      <c r="L121" s="61"/>
      <c r="M121" s="61"/>
      <c r="N121" s="61"/>
      <c r="O121" s="61"/>
      <c r="P121" s="61"/>
      <c r="Q121" s="61"/>
      <c r="R121" s="61"/>
      <c r="S121" s="61"/>
    </row>
    <row r="122" spans="1:19">
      <c r="A122" s="111"/>
      <c r="B122" s="61"/>
      <c r="C122" s="61"/>
      <c r="D122" s="61"/>
      <c r="E122" s="61"/>
      <c r="F122" s="61"/>
      <c r="G122" s="61"/>
      <c r="H122" s="61"/>
      <c r="I122" s="61"/>
      <c r="J122" s="61"/>
      <c r="K122" s="61"/>
      <c r="L122" s="61"/>
      <c r="M122" s="61"/>
      <c r="N122" s="61"/>
      <c r="O122" s="61"/>
      <c r="P122" s="61"/>
      <c r="Q122" s="61"/>
      <c r="R122" s="61"/>
      <c r="S122" s="61"/>
    </row>
    <row r="123" spans="1:19">
      <c r="A123" s="111"/>
      <c r="B123" s="61"/>
      <c r="C123" s="61"/>
      <c r="D123" s="61"/>
      <c r="E123" s="61"/>
      <c r="F123" s="61"/>
      <c r="G123" s="61"/>
      <c r="H123" s="61"/>
      <c r="I123" s="61"/>
      <c r="J123" s="61"/>
      <c r="K123" s="61"/>
      <c r="L123" s="61"/>
      <c r="M123" s="61"/>
      <c r="N123" s="61"/>
      <c r="O123" s="61"/>
      <c r="P123" s="61"/>
      <c r="Q123" s="61"/>
      <c r="R123" s="61"/>
      <c r="S123" s="61"/>
    </row>
    <row r="124" spans="1:19">
      <c r="A124" s="111"/>
      <c r="B124" s="61"/>
      <c r="C124" s="61"/>
      <c r="D124" s="61"/>
      <c r="E124" s="61"/>
      <c r="F124" s="61"/>
      <c r="G124" s="61"/>
      <c r="H124" s="61"/>
      <c r="I124" s="61"/>
      <c r="J124" s="61"/>
      <c r="K124" s="61"/>
      <c r="L124" s="61"/>
      <c r="M124" s="61"/>
      <c r="N124" s="61"/>
      <c r="O124" s="61"/>
      <c r="P124" s="61"/>
      <c r="Q124" s="61"/>
      <c r="R124" s="61"/>
      <c r="S124" s="61"/>
    </row>
    <row r="125" spans="1:19">
      <c r="A125" s="111"/>
      <c r="B125" s="61"/>
      <c r="C125" s="61"/>
      <c r="D125" s="61"/>
      <c r="E125" s="61"/>
      <c r="F125" s="61"/>
      <c r="G125" s="61"/>
      <c r="H125" s="61"/>
      <c r="I125" s="61"/>
      <c r="J125" s="61"/>
      <c r="K125" s="61"/>
      <c r="L125" s="61"/>
      <c r="M125" s="61"/>
      <c r="N125" s="61"/>
      <c r="O125" s="61"/>
      <c r="P125" s="61"/>
      <c r="Q125" s="61"/>
      <c r="R125" s="61"/>
      <c r="S125" s="61"/>
    </row>
    <row r="126" spans="1:19">
      <c r="A126" s="111"/>
      <c r="B126" s="61"/>
      <c r="C126" s="61"/>
      <c r="D126" s="61"/>
      <c r="E126" s="61"/>
      <c r="F126" s="61"/>
      <c r="G126" s="61"/>
      <c r="H126" s="61"/>
      <c r="I126" s="61"/>
      <c r="J126" s="61"/>
      <c r="K126" s="61"/>
      <c r="L126" s="61"/>
      <c r="M126" s="61"/>
      <c r="N126" s="61"/>
      <c r="O126" s="61"/>
      <c r="P126" s="61"/>
      <c r="Q126" s="61"/>
      <c r="R126" s="61"/>
      <c r="S126" s="61"/>
    </row>
    <row r="127" spans="1:19">
      <c r="A127" s="111"/>
      <c r="B127" s="61"/>
      <c r="C127" s="61"/>
      <c r="D127" s="61"/>
      <c r="E127" s="61"/>
      <c r="F127" s="61"/>
      <c r="G127" s="61"/>
      <c r="H127" s="61"/>
      <c r="I127" s="61"/>
      <c r="J127" s="61"/>
      <c r="K127" s="61"/>
      <c r="L127" s="61"/>
      <c r="M127" s="61"/>
      <c r="N127" s="61"/>
      <c r="O127" s="61"/>
      <c r="P127" s="61"/>
      <c r="Q127" s="61"/>
      <c r="R127" s="61"/>
      <c r="S127" s="61"/>
    </row>
    <row r="128" spans="1:19">
      <c r="A128" s="111"/>
      <c r="B128" s="61"/>
      <c r="C128" s="61"/>
      <c r="D128" s="61"/>
      <c r="E128" s="61"/>
      <c r="F128" s="61"/>
      <c r="G128" s="61"/>
      <c r="H128" s="61"/>
      <c r="I128" s="61"/>
      <c r="J128" s="61"/>
      <c r="K128" s="61"/>
      <c r="L128" s="61"/>
      <c r="M128" s="61"/>
      <c r="N128" s="61"/>
      <c r="O128" s="61"/>
      <c r="P128" s="61"/>
      <c r="Q128" s="61"/>
      <c r="R128" s="61"/>
      <c r="S128" s="61"/>
    </row>
    <row r="129" spans="1:19">
      <c r="A129" s="111"/>
      <c r="B129" s="61"/>
      <c r="C129" s="61"/>
      <c r="D129" s="61"/>
      <c r="E129" s="61"/>
      <c r="F129" s="61"/>
      <c r="G129" s="61"/>
      <c r="H129" s="61"/>
      <c r="I129" s="61"/>
      <c r="J129" s="61"/>
      <c r="K129" s="61"/>
      <c r="L129" s="61"/>
      <c r="M129" s="61"/>
      <c r="N129" s="61"/>
      <c r="O129" s="61"/>
      <c r="P129" s="61"/>
      <c r="Q129" s="61"/>
      <c r="R129" s="61"/>
      <c r="S129" s="61"/>
    </row>
    <row r="130" spans="1:19">
      <c r="A130" s="111"/>
      <c r="B130" s="61"/>
      <c r="C130" s="61"/>
      <c r="D130" s="61"/>
      <c r="E130" s="61"/>
      <c r="F130" s="61"/>
      <c r="G130" s="61"/>
      <c r="H130" s="61"/>
      <c r="I130" s="61"/>
      <c r="J130" s="61"/>
      <c r="K130" s="61"/>
      <c r="L130" s="61"/>
      <c r="M130" s="61"/>
      <c r="N130" s="61"/>
      <c r="O130" s="61"/>
      <c r="P130" s="61"/>
      <c r="Q130" s="61"/>
      <c r="R130" s="61"/>
      <c r="S130" s="61"/>
    </row>
    <row r="131" spans="1:19">
      <c r="A131" s="111"/>
      <c r="B131" s="61"/>
      <c r="C131" s="61"/>
      <c r="D131" s="61"/>
      <c r="E131" s="61"/>
      <c r="F131" s="61"/>
      <c r="G131" s="61"/>
      <c r="H131" s="61"/>
      <c r="I131" s="61"/>
      <c r="J131" s="61"/>
      <c r="K131" s="61"/>
      <c r="L131" s="61"/>
      <c r="M131" s="61"/>
      <c r="N131" s="61"/>
      <c r="O131" s="61"/>
      <c r="P131" s="61"/>
      <c r="Q131" s="61"/>
      <c r="R131" s="61"/>
      <c r="S131" s="61"/>
    </row>
    <row r="132" spans="1:19">
      <c r="A132" s="111"/>
      <c r="B132" s="61"/>
      <c r="C132" s="61"/>
      <c r="D132" s="61"/>
      <c r="E132" s="61"/>
      <c r="F132" s="61"/>
      <c r="G132" s="61"/>
      <c r="H132" s="61"/>
      <c r="I132" s="61"/>
      <c r="J132" s="61"/>
      <c r="K132" s="61"/>
      <c r="L132" s="61"/>
      <c r="M132" s="61"/>
      <c r="N132" s="61"/>
      <c r="O132" s="61"/>
      <c r="P132" s="61"/>
      <c r="Q132" s="61"/>
      <c r="R132" s="61"/>
      <c r="S132" s="61"/>
    </row>
    <row r="133" spans="1:19">
      <c r="A133" s="111"/>
      <c r="B133" s="61"/>
      <c r="C133" s="61"/>
      <c r="D133" s="61"/>
      <c r="E133" s="61"/>
      <c r="F133" s="61"/>
      <c r="G133" s="61"/>
      <c r="H133" s="61"/>
      <c r="I133" s="61"/>
      <c r="J133" s="61"/>
      <c r="K133" s="61"/>
      <c r="L133" s="61"/>
      <c r="M133" s="61"/>
      <c r="N133" s="61"/>
      <c r="O133" s="61"/>
      <c r="P133" s="61"/>
      <c r="Q133" s="61"/>
      <c r="R133" s="61"/>
      <c r="S133" s="61"/>
    </row>
    <row r="134" spans="1:19">
      <c r="A134" s="111"/>
      <c r="B134" s="61"/>
      <c r="C134" s="61"/>
      <c r="D134" s="61"/>
      <c r="E134" s="61"/>
      <c r="F134" s="61"/>
      <c r="G134" s="61"/>
      <c r="H134" s="61"/>
      <c r="I134" s="61"/>
      <c r="J134" s="61"/>
      <c r="K134" s="61"/>
      <c r="L134" s="61"/>
      <c r="M134" s="61"/>
      <c r="N134" s="61"/>
      <c r="O134" s="61"/>
      <c r="P134" s="61"/>
      <c r="Q134" s="61"/>
      <c r="R134" s="61"/>
      <c r="S134" s="61"/>
    </row>
    <row r="135" spans="1:19">
      <c r="A135" s="111"/>
      <c r="B135" s="61"/>
      <c r="C135" s="61"/>
      <c r="D135" s="61"/>
      <c r="E135" s="61"/>
      <c r="F135" s="61"/>
      <c r="G135" s="61"/>
      <c r="H135" s="61"/>
      <c r="I135" s="61"/>
      <c r="J135" s="61"/>
      <c r="K135" s="61"/>
      <c r="L135" s="61"/>
      <c r="M135" s="61"/>
      <c r="N135" s="61"/>
      <c r="O135" s="61"/>
      <c r="P135" s="61"/>
      <c r="Q135" s="61"/>
      <c r="R135" s="61"/>
      <c r="S135" s="61"/>
    </row>
    <row r="136" spans="1:19">
      <c r="A136" s="111"/>
      <c r="B136" s="61"/>
      <c r="C136" s="61"/>
      <c r="D136" s="61"/>
      <c r="E136" s="61"/>
      <c r="F136" s="61"/>
      <c r="G136" s="61"/>
      <c r="H136" s="61"/>
      <c r="I136" s="61"/>
      <c r="J136" s="61"/>
      <c r="K136" s="61"/>
      <c r="L136" s="61"/>
      <c r="M136" s="61"/>
      <c r="N136" s="61"/>
      <c r="O136" s="61"/>
      <c r="P136" s="61"/>
      <c r="Q136" s="61"/>
      <c r="R136" s="61"/>
      <c r="S136" s="61"/>
    </row>
    <row r="137" spans="1:19">
      <c r="A137" s="111"/>
      <c r="B137" s="61"/>
      <c r="C137" s="61"/>
      <c r="D137" s="61"/>
      <c r="E137" s="61"/>
      <c r="F137" s="61"/>
      <c r="G137" s="61"/>
      <c r="H137" s="61"/>
      <c r="I137" s="61"/>
      <c r="J137" s="61"/>
      <c r="K137" s="61"/>
      <c r="L137" s="61"/>
      <c r="M137" s="61"/>
      <c r="N137" s="61"/>
      <c r="O137" s="61"/>
      <c r="P137" s="61"/>
      <c r="Q137" s="61"/>
      <c r="R137" s="61"/>
      <c r="S137" s="61"/>
    </row>
    <row r="138" spans="1:19">
      <c r="A138" s="111"/>
      <c r="B138" s="61"/>
      <c r="C138" s="61"/>
      <c r="D138" s="61"/>
      <c r="E138" s="61"/>
      <c r="F138" s="61"/>
      <c r="G138" s="61"/>
      <c r="H138" s="61"/>
      <c r="I138" s="61"/>
      <c r="J138" s="61"/>
      <c r="K138" s="61"/>
      <c r="L138" s="61"/>
      <c r="M138" s="61"/>
      <c r="N138" s="61"/>
      <c r="O138" s="61"/>
      <c r="P138" s="61"/>
      <c r="Q138" s="61"/>
      <c r="R138" s="61"/>
      <c r="S138" s="61"/>
    </row>
    <row r="139" spans="1:19">
      <c r="A139" s="111"/>
      <c r="B139" s="61"/>
      <c r="C139" s="61"/>
      <c r="D139" s="61"/>
      <c r="E139" s="61"/>
      <c r="F139" s="61"/>
      <c r="G139" s="61"/>
      <c r="H139" s="61"/>
      <c r="I139" s="61"/>
      <c r="J139" s="61"/>
      <c r="K139" s="61"/>
      <c r="L139" s="61"/>
      <c r="M139" s="61"/>
      <c r="N139" s="61"/>
      <c r="O139" s="61"/>
      <c r="P139" s="61"/>
      <c r="Q139" s="61"/>
      <c r="R139" s="61"/>
      <c r="S139" s="61"/>
    </row>
    <row r="140" spans="1:19">
      <c r="A140" s="111"/>
      <c r="B140" s="61"/>
      <c r="C140" s="61"/>
      <c r="D140" s="61"/>
      <c r="E140" s="61"/>
      <c r="F140" s="61"/>
      <c r="G140" s="61"/>
      <c r="H140" s="61"/>
      <c r="I140" s="61"/>
      <c r="J140" s="61"/>
      <c r="K140" s="61"/>
      <c r="L140" s="61"/>
      <c r="M140" s="61"/>
      <c r="N140" s="61"/>
      <c r="O140" s="61"/>
      <c r="P140" s="61"/>
      <c r="Q140" s="61"/>
      <c r="R140" s="61"/>
      <c r="S140" s="61"/>
    </row>
    <row r="141" spans="1:19">
      <c r="A141" s="111"/>
      <c r="B141" s="61"/>
      <c r="C141" s="61"/>
      <c r="D141" s="61"/>
      <c r="E141" s="61"/>
      <c r="F141" s="61"/>
      <c r="G141" s="61"/>
      <c r="H141" s="61"/>
      <c r="I141" s="61"/>
      <c r="J141" s="61"/>
      <c r="K141" s="61"/>
      <c r="L141" s="61"/>
      <c r="M141" s="61"/>
      <c r="N141" s="61"/>
      <c r="O141" s="61"/>
      <c r="P141" s="61"/>
      <c r="Q141" s="61"/>
      <c r="R141" s="61"/>
      <c r="S141" s="61"/>
    </row>
    <row r="142" spans="1:19">
      <c r="A142" s="111"/>
      <c r="B142" s="61"/>
      <c r="C142" s="61"/>
      <c r="D142" s="61"/>
      <c r="E142" s="61"/>
      <c r="F142" s="61"/>
      <c r="G142" s="61"/>
      <c r="H142" s="61"/>
      <c r="I142" s="61"/>
      <c r="J142" s="61"/>
      <c r="K142" s="61"/>
      <c r="L142" s="61"/>
      <c r="M142" s="61"/>
      <c r="N142" s="61"/>
      <c r="O142" s="61"/>
      <c r="P142" s="61"/>
      <c r="Q142" s="61"/>
      <c r="R142" s="61"/>
      <c r="S142" s="61"/>
    </row>
    <row r="143" spans="1:19">
      <c r="A143" s="111"/>
      <c r="B143" s="61"/>
      <c r="C143" s="61"/>
      <c r="D143" s="61"/>
      <c r="E143" s="61"/>
      <c r="F143" s="61"/>
      <c r="G143" s="61"/>
      <c r="H143" s="61"/>
      <c r="I143" s="61"/>
      <c r="J143" s="61"/>
      <c r="K143" s="61"/>
      <c r="L143" s="61"/>
      <c r="M143" s="61"/>
      <c r="N143" s="61"/>
      <c r="O143" s="61"/>
      <c r="P143" s="61"/>
      <c r="Q143" s="61"/>
      <c r="R143" s="61"/>
      <c r="S143" s="61"/>
    </row>
    <row r="144" spans="1:19">
      <c r="A144" s="111"/>
      <c r="B144" s="61"/>
      <c r="C144" s="61"/>
      <c r="D144" s="61"/>
      <c r="E144" s="61"/>
      <c r="F144" s="61"/>
      <c r="G144" s="61"/>
      <c r="H144" s="61"/>
      <c r="I144" s="61"/>
      <c r="J144" s="61"/>
      <c r="K144" s="61"/>
      <c r="L144" s="61"/>
      <c r="M144" s="61"/>
      <c r="N144" s="61"/>
      <c r="O144" s="61"/>
      <c r="P144" s="61"/>
      <c r="Q144" s="61"/>
      <c r="R144" s="61"/>
      <c r="S144" s="61"/>
    </row>
    <row r="145" spans="1:19">
      <c r="A145" s="111"/>
      <c r="B145" s="61"/>
      <c r="C145" s="61"/>
      <c r="D145" s="61"/>
      <c r="E145" s="61"/>
      <c r="F145" s="61"/>
      <c r="G145" s="61"/>
      <c r="H145" s="61"/>
      <c r="I145" s="61"/>
      <c r="J145" s="61"/>
      <c r="K145" s="61"/>
      <c r="L145" s="61"/>
      <c r="M145" s="61"/>
      <c r="N145" s="61"/>
      <c r="O145" s="61"/>
      <c r="P145" s="61"/>
      <c r="Q145" s="61"/>
      <c r="R145" s="61"/>
      <c r="S145" s="61"/>
    </row>
    <row r="146" spans="1:19">
      <c r="A146" s="111"/>
      <c r="B146" s="61"/>
      <c r="C146" s="61"/>
      <c r="D146" s="61"/>
      <c r="E146" s="61"/>
      <c r="F146" s="61"/>
      <c r="G146" s="61"/>
      <c r="H146" s="61"/>
      <c r="I146" s="61"/>
      <c r="J146" s="61"/>
      <c r="K146" s="61"/>
      <c r="L146" s="61"/>
      <c r="M146" s="61"/>
      <c r="N146" s="61"/>
      <c r="O146" s="61"/>
      <c r="P146" s="61"/>
      <c r="Q146" s="61"/>
      <c r="R146" s="61"/>
      <c r="S146" s="61"/>
    </row>
    <row r="147" spans="1:19">
      <c r="A147" s="111"/>
      <c r="B147" s="61"/>
      <c r="C147" s="61"/>
      <c r="D147" s="61"/>
      <c r="E147" s="61"/>
      <c r="F147" s="61"/>
      <c r="G147" s="61"/>
      <c r="H147" s="61"/>
      <c r="I147" s="61"/>
      <c r="J147" s="61"/>
      <c r="K147" s="61"/>
      <c r="L147" s="61"/>
      <c r="M147" s="61"/>
      <c r="N147" s="61"/>
      <c r="O147" s="61"/>
      <c r="P147" s="61"/>
      <c r="Q147" s="61"/>
      <c r="R147" s="61"/>
      <c r="S147" s="61"/>
    </row>
    <row r="148" spans="1:19">
      <c r="A148" s="111"/>
      <c r="B148" s="61"/>
      <c r="C148" s="61"/>
      <c r="D148" s="61"/>
      <c r="E148" s="61"/>
      <c r="F148" s="61"/>
      <c r="G148" s="61"/>
      <c r="H148" s="61"/>
      <c r="I148" s="61"/>
      <c r="J148" s="61"/>
      <c r="K148" s="61"/>
      <c r="L148" s="61"/>
      <c r="M148" s="61"/>
      <c r="N148" s="61"/>
      <c r="O148" s="61"/>
      <c r="P148" s="61"/>
      <c r="Q148" s="61"/>
      <c r="R148" s="61"/>
      <c r="S148" s="61"/>
    </row>
    <row r="149" spans="1:19">
      <c r="A149" s="111"/>
      <c r="B149" s="61"/>
      <c r="C149" s="61"/>
      <c r="D149" s="61"/>
      <c r="E149" s="61"/>
      <c r="F149" s="61"/>
      <c r="G149" s="61"/>
      <c r="H149" s="61"/>
      <c r="I149" s="61"/>
      <c r="J149" s="61"/>
      <c r="K149" s="61"/>
      <c r="L149" s="61"/>
      <c r="M149" s="61"/>
      <c r="N149" s="61"/>
      <c r="O149" s="61"/>
      <c r="P149" s="61"/>
      <c r="Q149" s="61"/>
      <c r="R149" s="61"/>
      <c r="S149" s="61"/>
    </row>
    <row r="150" spans="1:19">
      <c r="A150" s="111"/>
      <c r="B150" s="61"/>
      <c r="C150" s="61"/>
      <c r="D150" s="61"/>
      <c r="E150" s="61"/>
      <c r="F150" s="61"/>
      <c r="G150" s="61"/>
      <c r="H150" s="61"/>
      <c r="I150" s="61"/>
      <c r="J150" s="61"/>
      <c r="K150" s="61"/>
      <c r="L150" s="61"/>
      <c r="M150" s="61"/>
      <c r="N150" s="61"/>
      <c r="O150" s="61"/>
      <c r="P150" s="61"/>
      <c r="Q150" s="61"/>
      <c r="R150" s="61"/>
      <c r="S150" s="61"/>
    </row>
    <row r="151" spans="1:19">
      <c r="A151" s="111"/>
      <c r="B151" s="61"/>
      <c r="C151" s="61"/>
      <c r="D151" s="61"/>
      <c r="E151" s="61"/>
      <c r="F151" s="61"/>
      <c r="G151" s="61"/>
      <c r="H151" s="61"/>
      <c r="I151" s="61"/>
      <c r="J151" s="61"/>
      <c r="K151" s="61"/>
      <c r="L151" s="61"/>
      <c r="M151" s="61"/>
      <c r="N151" s="61"/>
      <c r="O151" s="61"/>
      <c r="P151" s="61"/>
      <c r="Q151" s="61"/>
      <c r="R151" s="61"/>
      <c r="S151" s="61"/>
    </row>
    <row r="152" spans="1:19">
      <c r="A152" s="111"/>
      <c r="B152" s="61"/>
      <c r="C152" s="61"/>
      <c r="D152" s="61"/>
      <c r="E152" s="61"/>
      <c r="F152" s="61"/>
      <c r="G152" s="61"/>
      <c r="H152" s="61"/>
      <c r="I152" s="61"/>
      <c r="J152" s="61"/>
      <c r="K152" s="61"/>
      <c r="L152" s="61"/>
      <c r="M152" s="61"/>
      <c r="N152" s="61"/>
      <c r="O152" s="61"/>
      <c r="P152" s="61"/>
      <c r="Q152" s="61"/>
      <c r="R152" s="61"/>
      <c r="S152" s="61"/>
    </row>
    <row r="153" spans="1:19">
      <c r="A153" s="111"/>
      <c r="B153" s="61"/>
      <c r="C153" s="61"/>
      <c r="D153" s="61"/>
      <c r="E153" s="61"/>
      <c r="F153" s="61"/>
      <c r="G153" s="61"/>
      <c r="H153" s="61"/>
      <c r="I153" s="61"/>
      <c r="J153" s="61"/>
      <c r="K153" s="61"/>
      <c r="L153" s="61"/>
      <c r="M153" s="61"/>
      <c r="N153" s="61"/>
      <c r="O153" s="61"/>
      <c r="P153" s="61"/>
      <c r="Q153" s="61"/>
      <c r="R153" s="61"/>
      <c r="S153" s="61"/>
    </row>
    <row r="154" spans="1:19">
      <c r="A154" s="111"/>
      <c r="B154" s="61"/>
      <c r="C154" s="61"/>
      <c r="D154" s="61"/>
      <c r="E154" s="61"/>
      <c r="F154" s="61"/>
      <c r="G154" s="61"/>
      <c r="H154" s="61"/>
      <c r="I154" s="61"/>
      <c r="J154" s="61"/>
      <c r="K154" s="61"/>
      <c r="L154" s="61"/>
      <c r="M154" s="61"/>
      <c r="N154" s="61"/>
      <c r="O154" s="61"/>
      <c r="P154" s="61"/>
      <c r="Q154" s="61"/>
      <c r="R154" s="61"/>
      <c r="S154" s="61"/>
    </row>
    <row r="155" spans="1:19">
      <c r="A155" s="111"/>
      <c r="B155" s="61"/>
      <c r="C155" s="61"/>
      <c r="D155" s="61"/>
      <c r="E155" s="61"/>
      <c r="F155" s="61"/>
      <c r="G155" s="61"/>
      <c r="H155" s="61"/>
      <c r="I155" s="61"/>
      <c r="J155" s="61"/>
      <c r="K155" s="61"/>
      <c r="L155" s="61"/>
      <c r="M155" s="61"/>
      <c r="N155" s="61"/>
      <c r="O155" s="61"/>
      <c r="P155" s="61"/>
      <c r="Q155" s="61"/>
      <c r="R155" s="61"/>
      <c r="S155" s="61"/>
    </row>
    <row r="156" spans="1:19">
      <c r="A156" s="111"/>
      <c r="B156" s="61"/>
      <c r="C156" s="61"/>
      <c r="D156" s="61"/>
      <c r="E156" s="61"/>
      <c r="F156" s="61"/>
      <c r="G156" s="61"/>
      <c r="H156" s="61"/>
      <c r="I156" s="61"/>
      <c r="J156" s="61"/>
      <c r="K156" s="61"/>
      <c r="L156" s="61"/>
      <c r="M156" s="61"/>
      <c r="N156" s="61"/>
      <c r="O156" s="61"/>
      <c r="P156" s="61"/>
      <c r="Q156" s="61"/>
      <c r="R156" s="61"/>
      <c r="S156" s="61"/>
    </row>
    <row r="157" spans="1:19">
      <c r="A157" s="111"/>
      <c r="B157" s="61"/>
      <c r="C157" s="61"/>
      <c r="D157" s="61"/>
      <c r="E157" s="61"/>
      <c r="F157" s="61"/>
      <c r="G157" s="61"/>
      <c r="H157" s="61"/>
      <c r="I157" s="61"/>
      <c r="J157" s="61"/>
      <c r="K157" s="61"/>
      <c r="L157" s="61"/>
      <c r="M157" s="61"/>
      <c r="N157" s="61"/>
      <c r="O157" s="61"/>
      <c r="P157" s="61"/>
      <c r="Q157" s="61"/>
      <c r="R157" s="61"/>
      <c r="S157" s="61"/>
    </row>
    <row r="158" spans="1:19">
      <c r="A158" s="111"/>
      <c r="B158" s="61"/>
      <c r="C158" s="61"/>
      <c r="D158" s="61"/>
      <c r="E158" s="61"/>
      <c r="F158" s="61"/>
      <c r="G158" s="61"/>
      <c r="H158" s="61"/>
      <c r="I158" s="61"/>
      <c r="J158" s="61"/>
      <c r="K158" s="61"/>
      <c r="L158" s="61"/>
      <c r="M158" s="61"/>
      <c r="N158" s="61"/>
      <c r="O158" s="61"/>
      <c r="P158" s="61"/>
      <c r="Q158" s="61"/>
      <c r="R158" s="61"/>
      <c r="S158" s="61"/>
    </row>
    <row r="159" spans="1:19">
      <c r="A159" s="111"/>
      <c r="B159" s="61"/>
      <c r="C159" s="61"/>
      <c r="D159" s="61"/>
      <c r="E159" s="61"/>
      <c r="F159" s="61"/>
      <c r="G159" s="61"/>
      <c r="H159" s="61"/>
      <c r="I159" s="61"/>
      <c r="J159" s="61"/>
      <c r="K159" s="61"/>
      <c r="L159" s="61"/>
      <c r="M159" s="61"/>
      <c r="N159" s="61"/>
      <c r="O159" s="61"/>
      <c r="P159" s="61"/>
      <c r="Q159" s="61"/>
      <c r="R159" s="61"/>
      <c r="S159" s="61"/>
    </row>
    <row r="160" spans="1:19">
      <c r="A160" s="111"/>
      <c r="B160" s="61"/>
      <c r="C160" s="61"/>
      <c r="D160" s="61"/>
      <c r="E160" s="61"/>
      <c r="F160" s="61"/>
      <c r="G160" s="61"/>
      <c r="H160" s="61"/>
      <c r="I160" s="61"/>
      <c r="J160" s="61"/>
      <c r="K160" s="61"/>
      <c r="L160" s="61"/>
      <c r="M160" s="61"/>
      <c r="N160" s="61"/>
      <c r="O160" s="61"/>
      <c r="P160" s="61"/>
      <c r="Q160" s="61"/>
      <c r="R160" s="61"/>
      <c r="S160" s="61"/>
    </row>
    <row r="161" spans="1:19">
      <c r="A161" s="111"/>
      <c r="B161" s="61"/>
      <c r="C161" s="61"/>
      <c r="D161" s="61"/>
      <c r="E161" s="61"/>
      <c r="F161" s="61"/>
      <c r="G161" s="61"/>
      <c r="H161" s="61"/>
      <c r="I161" s="61"/>
      <c r="J161" s="61"/>
      <c r="K161" s="61"/>
      <c r="L161" s="61"/>
      <c r="M161" s="61"/>
      <c r="N161" s="61"/>
      <c r="O161" s="61"/>
      <c r="P161" s="61"/>
      <c r="Q161" s="61"/>
      <c r="R161" s="61"/>
      <c r="S161" s="61"/>
    </row>
    <row r="162" spans="1:19">
      <c r="A162" s="111"/>
      <c r="B162" s="61"/>
      <c r="C162" s="61"/>
      <c r="D162" s="61"/>
      <c r="E162" s="61"/>
      <c r="F162" s="61"/>
      <c r="G162" s="61"/>
      <c r="H162" s="61"/>
      <c r="I162" s="61"/>
      <c r="J162" s="61"/>
      <c r="K162" s="61"/>
      <c r="L162" s="61"/>
      <c r="M162" s="61"/>
      <c r="N162" s="61"/>
      <c r="O162" s="61"/>
      <c r="P162" s="61"/>
      <c r="Q162" s="61"/>
      <c r="R162" s="61"/>
      <c r="S162" s="61"/>
    </row>
    <row r="163" spans="1:19">
      <c r="A163" s="111"/>
      <c r="B163" s="61"/>
      <c r="C163" s="61"/>
      <c r="D163" s="61"/>
      <c r="E163" s="61"/>
      <c r="F163" s="61"/>
      <c r="G163" s="61"/>
      <c r="H163" s="61"/>
      <c r="I163" s="61"/>
      <c r="J163" s="61"/>
      <c r="K163" s="61"/>
      <c r="L163" s="61"/>
      <c r="M163" s="61"/>
      <c r="N163" s="61"/>
      <c r="O163" s="61"/>
      <c r="P163" s="61"/>
      <c r="Q163" s="61"/>
      <c r="R163" s="61"/>
      <c r="S163" s="61"/>
    </row>
    <row r="164" spans="1:19">
      <c r="A164" s="111"/>
      <c r="B164" s="61"/>
      <c r="C164" s="61"/>
      <c r="D164" s="61"/>
      <c r="E164" s="61"/>
      <c r="F164" s="61"/>
      <c r="G164" s="61"/>
      <c r="H164" s="61"/>
      <c r="I164" s="61"/>
      <c r="J164" s="61"/>
      <c r="K164" s="61"/>
      <c r="L164" s="61"/>
      <c r="M164" s="61"/>
      <c r="N164" s="61"/>
      <c r="O164" s="61"/>
      <c r="P164" s="61"/>
      <c r="Q164" s="61"/>
      <c r="R164" s="61"/>
      <c r="S164" s="61"/>
    </row>
    <row r="165" spans="1:19">
      <c r="A165" s="111"/>
      <c r="B165" s="61"/>
      <c r="C165" s="61"/>
      <c r="D165" s="61"/>
      <c r="E165" s="61"/>
      <c r="F165" s="61"/>
      <c r="G165" s="61"/>
      <c r="H165" s="61"/>
      <c r="I165" s="61"/>
      <c r="J165" s="61"/>
      <c r="K165" s="61"/>
      <c r="L165" s="61"/>
      <c r="M165" s="61"/>
      <c r="N165" s="61"/>
      <c r="O165" s="61"/>
      <c r="P165" s="61"/>
      <c r="Q165" s="61"/>
      <c r="R165" s="61"/>
      <c r="S165" s="61"/>
    </row>
    <row r="166" spans="1:19">
      <c r="A166" s="111"/>
      <c r="B166" s="61"/>
      <c r="C166" s="61"/>
      <c r="D166" s="61"/>
      <c r="E166" s="61"/>
      <c r="F166" s="61"/>
      <c r="G166" s="61"/>
      <c r="H166" s="61"/>
      <c r="I166" s="61"/>
      <c r="J166" s="61"/>
      <c r="K166" s="61"/>
      <c r="L166" s="61"/>
      <c r="M166" s="61"/>
      <c r="N166" s="61"/>
      <c r="O166" s="61"/>
      <c r="P166" s="61"/>
      <c r="Q166" s="61"/>
      <c r="R166" s="61"/>
      <c r="S166" s="61"/>
    </row>
    <row r="167" spans="1:19">
      <c r="A167" s="111"/>
      <c r="B167" s="61"/>
      <c r="C167" s="61"/>
      <c r="D167" s="61"/>
      <c r="E167" s="61"/>
      <c r="F167" s="61"/>
      <c r="G167" s="61"/>
      <c r="H167" s="61"/>
      <c r="I167" s="61"/>
      <c r="J167" s="61"/>
      <c r="K167" s="61"/>
      <c r="L167" s="61"/>
      <c r="M167" s="61"/>
      <c r="N167" s="61"/>
      <c r="O167" s="61"/>
      <c r="P167" s="61"/>
      <c r="Q167" s="61"/>
      <c r="R167" s="61"/>
      <c r="S167" s="61"/>
    </row>
    <row r="168" spans="1:19">
      <c r="A168" s="111"/>
      <c r="B168" s="61"/>
      <c r="C168" s="61"/>
      <c r="D168" s="61"/>
      <c r="E168" s="61"/>
      <c r="F168" s="61"/>
      <c r="G168" s="61"/>
      <c r="H168" s="61"/>
      <c r="I168" s="61"/>
      <c r="J168" s="61"/>
      <c r="K168" s="61"/>
      <c r="L168" s="61"/>
      <c r="M168" s="61"/>
      <c r="N168" s="61"/>
      <c r="O168" s="61"/>
      <c r="P168" s="61"/>
      <c r="Q168" s="61"/>
      <c r="R168" s="61"/>
      <c r="S168" s="61"/>
    </row>
    <row r="169" spans="1:19">
      <c r="A169" s="111"/>
      <c r="B169" s="61"/>
      <c r="C169" s="61"/>
      <c r="D169" s="61"/>
      <c r="E169" s="61"/>
      <c r="F169" s="61"/>
      <c r="G169" s="61"/>
      <c r="H169" s="61"/>
      <c r="I169" s="61"/>
      <c r="J169" s="61"/>
      <c r="K169" s="61"/>
      <c r="L169" s="61"/>
      <c r="M169" s="61"/>
      <c r="N169" s="61"/>
      <c r="O169" s="61"/>
      <c r="P169" s="61"/>
      <c r="Q169" s="61"/>
      <c r="R169" s="61"/>
      <c r="S169" s="61"/>
    </row>
    <row r="170" spans="1:19">
      <c r="A170" s="111"/>
      <c r="B170" s="61"/>
      <c r="C170" s="61"/>
      <c r="D170" s="61"/>
      <c r="E170" s="61"/>
      <c r="F170" s="61"/>
      <c r="G170" s="61"/>
      <c r="H170" s="61"/>
      <c r="I170" s="61"/>
      <c r="J170" s="61"/>
      <c r="K170" s="61"/>
      <c r="L170" s="61"/>
      <c r="M170" s="61"/>
      <c r="N170" s="61"/>
      <c r="O170" s="61"/>
      <c r="P170" s="61"/>
      <c r="Q170" s="61"/>
      <c r="R170" s="61"/>
      <c r="S170" s="61"/>
    </row>
    <row r="171" spans="1:19">
      <c r="A171" s="111"/>
      <c r="B171" s="61"/>
      <c r="C171" s="61"/>
      <c r="D171" s="61"/>
      <c r="E171" s="61"/>
      <c r="F171" s="61"/>
      <c r="G171" s="61"/>
      <c r="H171" s="61"/>
      <c r="I171" s="61"/>
      <c r="J171" s="61"/>
      <c r="K171" s="61"/>
      <c r="L171" s="61"/>
      <c r="M171" s="61"/>
      <c r="N171" s="61"/>
      <c r="O171" s="61"/>
      <c r="P171" s="61"/>
      <c r="Q171" s="61"/>
      <c r="R171" s="61"/>
      <c r="S171" s="61"/>
    </row>
    <row r="172" spans="1:19">
      <c r="A172" s="111"/>
      <c r="B172" s="61"/>
      <c r="C172" s="61"/>
      <c r="D172" s="61"/>
      <c r="E172" s="61"/>
      <c r="F172" s="61"/>
      <c r="G172" s="61"/>
      <c r="H172" s="61"/>
      <c r="I172" s="61"/>
      <c r="J172" s="61"/>
      <c r="K172" s="61"/>
      <c r="L172" s="61"/>
      <c r="M172" s="61"/>
      <c r="N172" s="61"/>
      <c r="O172" s="61"/>
      <c r="P172" s="61"/>
      <c r="Q172" s="61"/>
      <c r="R172" s="61"/>
      <c r="S172" s="61"/>
    </row>
    <row r="173" spans="1:19">
      <c r="A173" s="111"/>
      <c r="B173" s="61"/>
      <c r="C173" s="61"/>
      <c r="D173" s="61"/>
      <c r="E173" s="61"/>
      <c r="F173" s="61"/>
      <c r="G173" s="61"/>
      <c r="H173" s="61"/>
      <c r="I173" s="61"/>
      <c r="J173" s="61"/>
      <c r="K173" s="61"/>
      <c r="L173" s="61"/>
      <c r="M173" s="61"/>
      <c r="N173" s="61"/>
      <c r="O173" s="61"/>
      <c r="P173" s="61"/>
      <c r="Q173" s="61"/>
      <c r="R173" s="61"/>
      <c r="S173" s="61"/>
    </row>
    <row r="174" spans="1:19">
      <c r="A174" s="111"/>
      <c r="B174" s="61"/>
      <c r="C174" s="61"/>
      <c r="D174" s="61"/>
      <c r="E174" s="61"/>
      <c r="F174" s="61"/>
      <c r="G174" s="61"/>
      <c r="H174" s="61"/>
      <c r="I174" s="61"/>
      <c r="J174" s="61"/>
      <c r="K174" s="61"/>
      <c r="L174" s="61"/>
      <c r="M174" s="61"/>
      <c r="N174" s="61"/>
      <c r="O174" s="61"/>
      <c r="P174" s="61"/>
      <c r="Q174" s="61"/>
      <c r="R174" s="61"/>
      <c r="S174" s="61"/>
    </row>
    <row r="175" spans="1:19">
      <c r="A175" s="111"/>
      <c r="B175" s="61"/>
      <c r="C175" s="61"/>
      <c r="D175" s="61"/>
      <c r="E175" s="61"/>
      <c r="F175" s="61"/>
      <c r="G175" s="61"/>
      <c r="H175" s="61"/>
      <c r="I175" s="61"/>
      <c r="J175" s="61"/>
      <c r="K175" s="61"/>
      <c r="L175" s="61"/>
      <c r="M175" s="61"/>
      <c r="N175" s="61"/>
      <c r="O175" s="61"/>
      <c r="P175" s="61"/>
      <c r="Q175" s="61"/>
      <c r="R175" s="61"/>
      <c r="S175" s="61"/>
    </row>
    <row r="176" spans="1:19">
      <c r="A176" s="111"/>
      <c r="B176" s="61"/>
      <c r="C176" s="61"/>
      <c r="D176" s="61"/>
      <c r="E176" s="61"/>
      <c r="F176" s="61"/>
      <c r="G176" s="61"/>
      <c r="H176" s="61"/>
      <c r="I176" s="61"/>
      <c r="J176" s="61"/>
      <c r="K176" s="61"/>
      <c r="L176" s="61"/>
      <c r="M176" s="61"/>
      <c r="N176" s="61"/>
      <c r="O176" s="61"/>
      <c r="P176" s="61"/>
      <c r="Q176" s="61"/>
      <c r="R176" s="61"/>
      <c r="S176" s="61"/>
    </row>
    <row r="177" spans="1:19">
      <c r="A177" s="111"/>
      <c r="B177" s="61"/>
      <c r="C177" s="61"/>
      <c r="D177" s="61"/>
      <c r="E177" s="61"/>
      <c r="F177" s="61"/>
      <c r="G177" s="61"/>
      <c r="H177" s="61"/>
      <c r="I177" s="61"/>
      <c r="J177" s="61"/>
      <c r="K177" s="61"/>
      <c r="L177" s="61"/>
      <c r="M177" s="61"/>
      <c r="N177" s="61"/>
      <c r="O177" s="61"/>
      <c r="P177" s="61"/>
      <c r="Q177" s="61"/>
      <c r="R177" s="61"/>
      <c r="S177" s="61"/>
    </row>
    <row r="178" spans="1:19">
      <c r="A178" s="111"/>
      <c r="B178" s="61"/>
      <c r="C178" s="61"/>
      <c r="D178" s="61"/>
      <c r="E178" s="61"/>
      <c r="F178" s="61"/>
      <c r="G178" s="61"/>
      <c r="H178" s="61"/>
      <c r="I178" s="61"/>
      <c r="J178" s="61"/>
      <c r="K178" s="61"/>
      <c r="L178" s="61"/>
      <c r="M178" s="61"/>
      <c r="N178" s="61"/>
      <c r="O178" s="61"/>
      <c r="P178" s="61"/>
      <c r="Q178" s="61"/>
      <c r="R178" s="61"/>
      <c r="S178" s="61"/>
    </row>
    <row r="179" spans="1:19">
      <c r="A179" s="111"/>
      <c r="B179" s="61"/>
      <c r="C179" s="61"/>
      <c r="D179" s="61"/>
      <c r="E179" s="61"/>
      <c r="F179" s="61"/>
      <c r="G179" s="61"/>
      <c r="H179" s="61"/>
      <c r="I179" s="61"/>
      <c r="J179" s="61"/>
      <c r="K179" s="61"/>
      <c r="L179" s="61"/>
      <c r="M179" s="61"/>
      <c r="N179" s="61"/>
      <c r="O179" s="61"/>
      <c r="P179" s="61"/>
      <c r="Q179" s="61"/>
      <c r="R179" s="61"/>
      <c r="S179" s="61"/>
    </row>
    <row r="180" spans="1:19">
      <c r="A180" s="111"/>
      <c r="B180" s="61"/>
      <c r="C180" s="61"/>
      <c r="D180" s="61"/>
      <c r="E180" s="61"/>
      <c r="F180" s="61"/>
      <c r="G180" s="61"/>
      <c r="H180" s="61"/>
      <c r="I180" s="61"/>
      <c r="J180" s="61"/>
      <c r="K180" s="61"/>
      <c r="L180" s="61"/>
      <c r="M180" s="61"/>
      <c r="N180" s="61"/>
      <c r="O180" s="61"/>
      <c r="P180" s="61"/>
      <c r="Q180" s="61"/>
      <c r="R180" s="61"/>
      <c r="S180" s="61"/>
    </row>
    <row r="181" spans="1:19">
      <c r="A181" s="111"/>
      <c r="B181" s="61"/>
      <c r="C181" s="61"/>
      <c r="D181" s="61"/>
      <c r="E181" s="61"/>
      <c r="F181" s="61"/>
      <c r="G181" s="61"/>
      <c r="H181" s="61"/>
      <c r="I181" s="61"/>
      <c r="J181" s="61"/>
      <c r="K181" s="61"/>
      <c r="L181" s="61"/>
      <c r="M181" s="61"/>
      <c r="N181" s="61"/>
      <c r="O181" s="61"/>
      <c r="P181" s="61"/>
      <c r="Q181" s="61"/>
      <c r="R181" s="61"/>
      <c r="S181" s="61"/>
    </row>
    <row r="182" spans="1:19">
      <c r="A182" s="111"/>
      <c r="B182" s="61"/>
      <c r="C182" s="61"/>
      <c r="D182" s="61"/>
      <c r="E182" s="61"/>
      <c r="F182" s="61"/>
      <c r="G182" s="61"/>
      <c r="H182" s="61"/>
      <c r="I182" s="61"/>
      <c r="J182" s="61"/>
      <c r="K182" s="61"/>
      <c r="L182" s="61"/>
      <c r="M182" s="61"/>
      <c r="N182" s="61"/>
      <c r="O182" s="61"/>
      <c r="P182" s="61"/>
      <c r="Q182" s="61"/>
      <c r="R182" s="61"/>
      <c r="S182" s="61"/>
    </row>
    <row r="183" spans="1:19">
      <c r="A183" s="111"/>
      <c r="B183" s="61"/>
      <c r="C183" s="61"/>
      <c r="D183" s="61"/>
      <c r="E183" s="61"/>
      <c r="F183" s="61"/>
      <c r="G183" s="61"/>
      <c r="H183" s="61"/>
      <c r="I183" s="61"/>
      <c r="J183" s="61"/>
      <c r="K183" s="61"/>
      <c r="L183" s="61"/>
      <c r="M183" s="61"/>
      <c r="N183" s="61"/>
      <c r="O183" s="61"/>
      <c r="P183" s="61"/>
      <c r="Q183" s="61"/>
      <c r="R183" s="61"/>
      <c r="S183" s="61"/>
    </row>
    <row r="184" spans="1:19">
      <c r="A184" s="111"/>
      <c r="B184" s="61"/>
      <c r="C184" s="61"/>
      <c r="D184" s="61"/>
      <c r="E184" s="61"/>
      <c r="F184" s="61"/>
      <c r="G184" s="61"/>
      <c r="H184" s="61"/>
      <c r="I184" s="61"/>
      <c r="J184" s="61"/>
      <c r="K184" s="61"/>
      <c r="L184" s="61"/>
      <c r="M184" s="61"/>
      <c r="N184" s="61"/>
      <c r="O184" s="61"/>
      <c r="P184" s="61"/>
      <c r="Q184" s="61"/>
      <c r="R184" s="61"/>
      <c r="S184" s="61"/>
    </row>
    <row r="185" spans="1:19">
      <c r="A185" s="111"/>
      <c r="B185" s="61"/>
      <c r="C185" s="61"/>
      <c r="D185" s="61"/>
      <c r="E185" s="61"/>
      <c r="F185" s="61"/>
      <c r="G185" s="61"/>
      <c r="H185" s="61"/>
      <c r="I185" s="61"/>
      <c r="J185" s="61"/>
      <c r="K185" s="61"/>
      <c r="L185" s="61"/>
      <c r="M185" s="61"/>
      <c r="N185" s="61"/>
      <c r="O185" s="61"/>
      <c r="P185" s="61"/>
      <c r="Q185" s="61"/>
      <c r="R185" s="61"/>
      <c r="S185" s="61"/>
    </row>
    <row r="186" spans="1:19">
      <c r="A186" s="111"/>
      <c r="B186" s="61"/>
      <c r="C186" s="61"/>
      <c r="D186" s="61"/>
      <c r="E186" s="61"/>
      <c r="F186" s="61"/>
      <c r="G186" s="61"/>
      <c r="H186" s="61"/>
      <c r="I186" s="61"/>
      <c r="J186" s="61"/>
      <c r="K186" s="61"/>
      <c r="L186" s="61"/>
      <c r="M186" s="61"/>
      <c r="N186" s="61"/>
      <c r="O186" s="61"/>
      <c r="P186" s="61"/>
      <c r="Q186" s="61"/>
      <c r="R186" s="61"/>
      <c r="S186" s="61"/>
    </row>
    <row r="187" spans="1:19">
      <c r="A187" s="111"/>
      <c r="B187" s="61"/>
      <c r="C187" s="61"/>
      <c r="D187" s="61"/>
      <c r="E187" s="61"/>
      <c r="F187" s="61"/>
      <c r="G187" s="61"/>
      <c r="H187" s="61"/>
      <c r="I187" s="61"/>
      <c r="J187" s="61"/>
      <c r="K187" s="61"/>
      <c r="L187" s="61"/>
      <c r="M187" s="61"/>
      <c r="N187" s="61"/>
      <c r="O187" s="61"/>
      <c r="P187" s="61"/>
      <c r="Q187" s="61"/>
      <c r="R187" s="61"/>
      <c r="S187" s="61"/>
    </row>
    <row r="188" spans="1:19">
      <c r="A188" s="111"/>
      <c r="B188" s="61"/>
      <c r="C188" s="61"/>
      <c r="D188" s="61"/>
      <c r="E188" s="61"/>
      <c r="F188" s="61"/>
      <c r="G188" s="61"/>
      <c r="H188" s="61"/>
      <c r="I188" s="61"/>
      <c r="J188" s="61"/>
      <c r="K188" s="61"/>
      <c r="L188" s="61"/>
      <c r="M188" s="61"/>
      <c r="N188" s="61"/>
      <c r="O188" s="61"/>
      <c r="P188" s="61"/>
      <c r="Q188" s="61"/>
      <c r="R188" s="61"/>
      <c r="S188" s="61"/>
    </row>
    <row r="189" spans="1:19">
      <c r="A189" s="111"/>
      <c r="B189" s="61"/>
      <c r="C189" s="61"/>
      <c r="D189" s="61"/>
      <c r="E189" s="61"/>
      <c r="F189" s="61"/>
      <c r="G189" s="61"/>
      <c r="H189" s="61"/>
      <c r="I189" s="61"/>
      <c r="J189" s="61"/>
      <c r="K189" s="61"/>
      <c r="L189" s="61"/>
      <c r="M189" s="61"/>
      <c r="N189" s="61"/>
      <c r="O189" s="61"/>
      <c r="P189" s="61"/>
      <c r="Q189" s="61"/>
      <c r="R189" s="61"/>
      <c r="S189" s="61"/>
    </row>
    <row r="190" spans="1:19">
      <c r="A190" s="111"/>
      <c r="B190" s="61"/>
      <c r="C190" s="61"/>
      <c r="D190" s="61"/>
      <c r="E190" s="61"/>
      <c r="F190" s="61"/>
      <c r="G190" s="61"/>
      <c r="H190" s="61"/>
      <c r="I190" s="61"/>
      <c r="J190" s="61"/>
      <c r="K190" s="61"/>
      <c r="L190" s="61"/>
      <c r="M190" s="61"/>
      <c r="N190" s="61"/>
      <c r="O190" s="61"/>
      <c r="P190" s="61"/>
      <c r="Q190" s="61"/>
      <c r="R190" s="61"/>
      <c r="S190" s="61"/>
    </row>
    <row r="191" spans="1:19">
      <c r="A191" s="111"/>
      <c r="B191" s="61"/>
      <c r="C191" s="61"/>
      <c r="D191" s="61"/>
      <c r="E191" s="61"/>
      <c r="F191" s="61"/>
      <c r="G191" s="61"/>
      <c r="H191" s="61"/>
      <c r="I191" s="61"/>
      <c r="J191" s="61"/>
      <c r="K191" s="61"/>
      <c r="L191" s="61"/>
      <c r="M191" s="61"/>
      <c r="N191" s="61"/>
      <c r="O191" s="61"/>
      <c r="P191" s="61"/>
      <c r="Q191" s="61"/>
      <c r="R191" s="61"/>
      <c r="S191" s="61"/>
    </row>
    <row r="192" spans="1:19">
      <c r="A192" s="111"/>
      <c r="B192" s="61"/>
      <c r="C192" s="61"/>
      <c r="D192" s="61"/>
      <c r="E192" s="61"/>
      <c r="F192" s="61"/>
      <c r="G192" s="61"/>
      <c r="H192" s="61"/>
      <c r="I192" s="61"/>
      <c r="J192" s="61"/>
      <c r="K192" s="61"/>
      <c r="L192" s="61"/>
      <c r="M192" s="61"/>
      <c r="N192" s="61"/>
      <c r="O192" s="61"/>
      <c r="P192" s="61"/>
      <c r="Q192" s="61"/>
      <c r="R192" s="61"/>
      <c r="S192" s="61"/>
    </row>
    <row r="193" spans="1:19">
      <c r="A193" s="111"/>
      <c r="B193" s="61"/>
      <c r="C193" s="61"/>
      <c r="D193" s="61"/>
      <c r="E193" s="61"/>
      <c r="F193" s="61"/>
      <c r="G193" s="61"/>
      <c r="H193" s="61"/>
      <c r="I193" s="61"/>
      <c r="J193" s="61"/>
      <c r="K193" s="61"/>
      <c r="L193" s="61"/>
      <c r="M193" s="61"/>
      <c r="N193" s="61"/>
      <c r="O193" s="61"/>
      <c r="P193" s="61"/>
      <c r="Q193" s="61"/>
      <c r="R193" s="61"/>
      <c r="S193" s="61"/>
    </row>
    <row r="194" spans="1:19">
      <c r="A194" s="111"/>
      <c r="B194" s="61"/>
      <c r="C194" s="61"/>
      <c r="D194" s="61"/>
      <c r="E194" s="61"/>
      <c r="F194" s="61"/>
      <c r="G194" s="61"/>
      <c r="H194" s="61"/>
      <c r="I194" s="61"/>
      <c r="J194" s="61"/>
      <c r="K194" s="61"/>
      <c r="L194" s="61"/>
      <c r="M194" s="61"/>
      <c r="N194" s="61"/>
      <c r="O194" s="61"/>
      <c r="P194" s="61"/>
      <c r="Q194" s="61"/>
      <c r="R194" s="61"/>
      <c r="S194" s="61"/>
    </row>
    <row r="195" spans="1:19">
      <c r="A195" s="111"/>
      <c r="B195" s="61"/>
      <c r="C195" s="61"/>
      <c r="D195" s="61"/>
      <c r="E195" s="61"/>
      <c r="F195" s="61"/>
      <c r="G195" s="61"/>
      <c r="H195" s="61"/>
      <c r="I195" s="61"/>
      <c r="J195" s="61"/>
      <c r="K195" s="61"/>
      <c r="L195" s="61"/>
      <c r="M195" s="61"/>
      <c r="N195" s="61"/>
      <c r="O195" s="61"/>
      <c r="P195" s="61"/>
      <c r="Q195" s="61"/>
      <c r="R195" s="61"/>
      <c r="S195" s="61"/>
    </row>
    <row r="196" spans="1:19">
      <c r="A196" s="111"/>
      <c r="B196" s="61"/>
      <c r="C196" s="61"/>
      <c r="D196" s="61"/>
      <c r="E196" s="61"/>
      <c r="F196" s="61"/>
      <c r="G196" s="61"/>
      <c r="H196" s="61"/>
      <c r="I196" s="61"/>
      <c r="J196" s="61"/>
      <c r="K196" s="61"/>
      <c r="L196" s="61"/>
      <c r="M196" s="61"/>
      <c r="N196" s="61"/>
      <c r="O196" s="61"/>
      <c r="P196" s="61"/>
      <c r="Q196" s="61"/>
      <c r="R196" s="61"/>
      <c r="S196" s="61"/>
    </row>
    <row r="197" spans="1:19">
      <c r="A197" s="111"/>
      <c r="B197" s="61"/>
      <c r="C197" s="61"/>
      <c r="D197" s="61"/>
      <c r="E197" s="61"/>
      <c r="F197" s="61"/>
      <c r="G197" s="61"/>
      <c r="H197" s="61"/>
      <c r="I197" s="61"/>
      <c r="J197" s="61"/>
      <c r="K197" s="61"/>
      <c r="L197" s="61"/>
      <c r="M197" s="61"/>
      <c r="N197" s="61"/>
      <c r="O197" s="61"/>
      <c r="P197" s="61"/>
      <c r="Q197" s="61"/>
      <c r="R197" s="61"/>
      <c r="S197" s="61"/>
    </row>
    <row r="198" spans="1:19">
      <c r="A198" s="111"/>
      <c r="B198" s="61"/>
      <c r="C198" s="61"/>
      <c r="D198" s="61"/>
      <c r="E198" s="61"/>
      <c r="F198" s="61"/>
      <c r="G198" s="61"/>
      <c r="H198" s="61"/>
      <c r="I198" s="61"/>
      <c r="J198" s="61"/>
      <c r="K198" s="61"/>
      <c r="L198" s="61"/>
      <c r="M198" s="61"/>
      <c r="N198" s="61"/>
      <c r="O198" s="61"/>
      <c r="P198" s="61"/>
      <c r="Q198" s="61"/>
      <c r="R198" s="61"/>
      <c r="S198" s="61"/>
    </row>
    <row r="199" spans="1:19">
      <c r="A199" s="111"/>
      <c r="B199" s="61"/>
      <c r="C199" s="61"/>
      <c r="D199" s="61"/>
      <c r="E199" s="61"/>
      <c r="F199" s="61"/>
      <c r="G199" s="61"/>
      <c r="H199" s="61"/>
      <c r="I199" s="61"/>
      <c r="J199" s="61"/>
      <c r="K199" s="61"/>
      <c r="L199" s="61"/>
      <c r="M199" s="61"/>
      <c r="N199" s="61"/>
      <c r="O199" s="61"/>
      <c r="P199" s="61"/>
      <c r="Q199" s="61"/>
      <c r="R199" s="61"/>
      <c r="S199" s="61"/>
    </row>
    <row r="200" spans="1:19">
      <c r="A200" s="111"/>
      <c r="B200" s="61"/>
      <c r="C200" s="61"/>
      <c r="D200" s="61"/>
      <c r="E200" s="61"/>
      <c r="F200" s="61"/>
      <c r="G200" s="61"/>
      <c r="H200" s="61"/>
      <c r="I200" s="61"/>
      <c r="J200" s="61"/>
      <c r="K200" s="61"/>
      <c r="L200" s="61"/>
      <c r="M200" s="61"/>
      <c r="N200" s="61"/>
      <c r="O200" s="61"/>
      <c r="P200" s="61"/>
      <c r="Q200" s="61"/>
      <c r="R200" s="61"/>
      <c r="S200" s="61"/>
    </row>
    <row r="201" spans="1:19">
      <c r="A201" s="111"/>
      <c r="B201" s="61"/>
      <c r="C201" s="61"/>
      <c r="D201" s="61"/>
      <c r="E201" s="61"/>
      <c r="F201" s="61"/>
      <c r="G201" s="61"/>
      <c r="H201" s="61"/>
      <c r="I201" s="61"/>
      <c r="J201" s="61"/>
      <c r="K201" s="61"/>
      <c r="L201" s="61"/>
      <c r="M201" s="61"/>
      <c r="N201" s="61"/>
      <c r="O201" s="61"/>
      <c r="P201" s="61"/>
      <c r="Q201" s="61"/>
      <c r="R201" s="61"/>
      <c r="S201" s="61"/>
    </row>
    <row r="202" spans="1:19">
      <c r="A202" s="111"/>
      <c r="B202" s="61"/>
      <c r="C202" s="61"/>
      <c r="D202" s="61"/>
      <c r="E202" s="61"/>
      <c r="F202" s="61"/>
      <c r="G202" s="61"/>
      <c r="H202" s="61"/>
      <c r="I202" s="61"/>
      <c r="J202" s="61"/>
      <c r="K202" s="61"/>
      <c r="L202" s="61"/>
      <c r="M202" s="61"/>
      <c r="N202" s="61"/>
      <c r="O202" s="61"/>
      <c r="P202" s="61"/>
      <c r="Q202" s="61"/>
      <c r="R202" s="61"/>
      <c r="S202" s="61"/>
    </row>
    <row r="203" spans="1:19">
      <c r="A203" s="111"/>
      <c r="B203" s="61"/>
      <c r="C203" s="61"/>
      <c r="D203" s="61"/>
      <c r="E203" s="61"/>
      <c r="F203" s="61"/>
      <c r="G203" s="61"/>
      <c r="H203" s="61"/>
      <c r="I203" s="61"/>
      <c r="J203" s="61"/>
      <c r="K203" s="61"/>
      <c r="L203" s="61"/>
      <c r="M203" s="61"/>
      <c r="N203" s="61"/>
      <c r="O203" s="61"/>
      <c r="P203" s="61"/>
      <c r="Q203" s="61"/>
      <c r="R203" s="61"/>
      <c r="S203" s="61"/>
    </row>
    <row r="204" spans="1:19">
      <c r="A204" s="111"/>
      <c r="B204" s="61"/>
      <c r="C204" s="61"/>
      <c r="D204" s="61"/>
      <c r="E204" s="61"/>
      <c r="F204" s="61"/>
      <c r="G204" s="61"/>
      <c r="H204" s="61"/>
      <c r="I204" s="61"/>
      <c r="J204" s="61"/>
      <c r="K204" s="61"/>
      <c r="L204" s="61"/>
      <c r="M204" s="61"/>
      <c r="N204" s="61"/>
      <c r="O204" s="61"/>
      <c r="P204" s="61"/>
      <c r="Q204" s="61"/>
      <c r="R204" s="61"/>
      <c r="S204" s="61"/>
    </row>
    <row r="205" spans="1:19">
      <c r="A205" s="111"/>
      <c r="B205" s="61"/>
      <c r="C205" s="61"/>
      <c r="D205" s="61"/>
      <c r="E205" s="61"/>
      <c r="F205" s="61"/>
      <c r="G205" s="61"/>
      <c r="H205" s="61"/>
      <c r="I205" s="61"/>
      <c r="J205" s="61"/>
      <c r="K205" s="61"/>
      <c r="L205" s="61"/>
      <c r="M205" s="61"/>
      <c r="N205" s="61"/>
      <c r="O205" s="61"/>
      <c r="P205" s="61"/>
      <c r="Q205" s="61"/>
      <c r="R205" s="61"/>
      <c r="S205" s="61"/>
    </row>
    <row r="206" spans="1:19">
      <c r="A206" s="111"/>
      <c r="B206" s="61"/>
      <c r="C206" s="61"/>
      <c r="D206" s="61"/>
      <c r="E206" s="61"/>
      <c r="F206" s="61"/>
      <c r="G206" s="61"/>
      <c r="H206" s="61"/>
      <c r="I206" s="61"/>
      <c r="J206" s="61"/>
      <c r="K206" s="61"/>
      <c r="L206" s="61"/>
      <c r="M206" s="61"/>
      <c r="N206" s="61"/>
      <c r="O206" s="61"/>
      <c r="P206" s="61"/>
      <c r="Q206" s="61"/>
      <c r="R206" s="61"/>
      <c r="S206" s="61"/>
    </row>
    <row r="207" spans="1:19">
      <c r="A207" s="111"/>
      <c r="B207" s="61"/>
      <c r="C207" s="61"/>
      <c r="D207" s="61"/>
      <c r="E207" s="61"/>
      <c r="F207" s="61"/>
      <c r="G207" s="61"/>
      <c r="H207" s="61"/>
      <c r="I207" s="61"/>
      <c r="J207" s="61"/>
      <c r="K207" s="61"/>
      <c r="L207" s="61"/>
      <c r="M207" s="61"/>
      <c r="N207" s="61"/>
      <c r="O207" s="61"/>
      <c r="P207" s="61"/>
      <c r="Q207" s="61"/>
      <c r="R207" s="61"/>
      <c r="S207" s="61"/>
    </row>
    <row r="208" spans="1:19">
      <c r="A208" s="111"/>
      <c r="B208" s="61"/>
      <c r="C208" s="61"/>
      <c r="D208" s="61"/>
      <c r="E208" s="61"/>
      <c r="F208" s="61"/>
      <c r="G208" s="61"/>
      <c r="H208" s="61"/>
      <c r="I208" s="61"/>
      <c r="J208" s="61"/>
      <c r="K208" s="61"/>
      <c r="L208" s="61"/>
      <c r="M208" s="61"/>
      <c r="N208" s="61"/>
      <c r="O208" s="61"/>
      <c r="P208" s="61"/>
      <c r="Q208" s="61"/>
      <c r="R208" s="61"/>
      <c r="S208" s="61"/>
    </row>
    <row r="209" spans="1:19">
      <c r="A209" s="111"/>
      <c r="B209" s="61"/>
      <c r="C209" s="61"/>
      <c r="D209" s="61"/>
      <c r="E209" s="61"/>
      <c r="F209" s="61"/>
      <c r="G209" s="61"/>
      <c r="H209" s="61"/>
      <c r="I209" s="61"/>
      <c r="J209" s="61"/>
      <c r="K209" s="61"/>
      <c r="L209" s="61"/>
      <c r="M209" s="61"/>
      <c r="N209" s="61"/>
      <c r="O209" s="61"/>
      <c r="P209" s="61"/>
      <c r="Q209" s="61"/>
      <c r="R209" s="61"/>
      <c r="S209" s="61"/>
    </row>
    <row r="210" spans="1:19">
      <c r="A210" s="111"/>
      <c r="B210" s="61"/>
      <c r="C210" s="61"/>
      <c r="D210" s="61"/>
      <c r="E210" s="61"/>
      <c r="F210" s="61"/>
      <c r="G210" s="61"/>
      <c r="H210" s="61"/>
      <c r="I210" s="61"/>
      <c r="J210" s="61"/>
      <c r="K210" s="61"/>
      <c r="L210" s="61"/>
      <c r="M210" s="61"/>
      <c r="N210" s="61"/>
      <c r="O210" s="61"/>
      <c r="P210" s="61"/>
      <c r="Q210" s="61"/>
      <c r="R210" s="61"/>
      <c r="S210" s="61"/>
    </row>
    <row r="211" spans="1:19">
      <c r="A211" s="111"/>
      <c r="B211" s="61"/>
      <c r="C211" s="61"/>
      <c r="D211" s="61"/>
      <c r="E211" s="61"/>
      <c r="F211" s="61"/>
      <c r="G211" s="61"/>
      <c r="H211" s="61"/>
      <c r="I211" s="61"/>
      <c r="J211" s="61"/>
      <c r="K211" s="61"/>
      <c r="L211" s="61"/>
      <c r="M211" s="61"/>
      <c r="N211" s="61"/>
      <c r="O211" s="61"/>
      <c r="P211" s="61"/>
      <c r="Q211" s="61"/>
      <c r="R211" s="61"/>
      <c r="S211" s="61"/>
    </row>
    <row r="212" spans="1:19">
      <c r="A212" s="111"/>
      <c r="B212" s="61"/>
      <c r="C212" s="61"/>
      <c r="D212" s="61"/>
      <c r="E212" s="61"/>
      <c r="F212" s="61"/>
      <c r="G212" s="61"/>
      <c r="H212" s="61"/>
      <c r="I212" s="61"/>
      <c r="J212" s="61"/>
      <c r="K212" s="61"/>
      <c r="L212" s="61"/>
      <c r="M212" s="61"/>
      <c r="N212" s="61"/>
      <c r="O212" s="61"/>
      <c r="P212" s="61"/>
      <c r="Q212" s="61"/>
      <c r="R212" s="61"/>
      <c r="S212" s="61"/>
    </row>
    <row r="213" spans="1:19">
      <c r="A213" s="111"/>
      <c r="B213" s="61"/>
      <c r="C213" s="61"/>
      <c r="D213" s="61"/>
      <c r="E213" s="61"/>
      <c r="F213" s="61"/>
      <c r="G213" s="61"/>
      <c r="H213" s="61"/>
      <c r="I213" s="61"/>
      <c r="J213" s="61"/>
      <c r="K213" s="61"/>
      <c r="L213" s="61"/>
      <c r="M213" s="61"/>
      <c r="N213" s="61"/>
      <c r="O213" s="61"/>
      <c r="P213" s="61"/>
      <c r="Q213" s="61"/>
      <c r="R213" s="61"/>
      <c r="S213" s="61"/>
    </row>
    <row r="214" spans="1:19">
      <c r="A214" s="111"/>
      <c r="B214" s="61"/>
      <c r="C214" s="61"/>
      <c r="D214" s="61"/>
      <c r="E214" s="61"/>
      <c r="F214" s="61"/>
      <c r="G214" s="61"/>
      <c r="H214" s="61"/>
      <c r="I214" s="61"/>
      <c r="J214" s="61"/>
      <c r="K214" s="61"/>
      <c r="L214" s="61"/>
      <c r="M214" s="61"/>
      <c r="N214" s="61"/>
      <c r="O214" s="61"/>
      <c r="P214" s="61"/>
      <c r="Q214" s="61"/>
      <c r="R214" s="61"/>
      <c r="S214" s="61"/>
    </row>
    <row r="215" spans="1:19">
      <c r="A215" s="111"/>
      <c r="B215" s="61"/>
      <c r="C215" s="61"/>
      <c r="D215" s="61"/>
      <c r="E215" s="61"/>
      <c r="F215" s="61"/>
      <c r="G215" s="61"/>
      <c r="H215" s="61"/>
      <c r="I215" s="61"/>
      <c r="J215" s="61"/>
      <c r="K215" s="61"/>
      <c r="L215" s="61"/>
      <c r="M215" s="61"/>
      <c r="N215" s="61"/>
      <c r="O215" s="61"/>
      <c r="P215" s="61"/>
      <c r="Q215" s="61"/>
      <c r="R215" s="61"/>
      <c r="S215" s="61"/>
    </row>
    <row r="216" spans="1:19">
      <c r="A216" s="111"/>
      <c r="B216" s="61"/>
      <c r="C216" s="61"/>
      <c r="D216" s="61"/>
      <c r="E216" s="61"/>
      <c r="F216" s="61"/>
      <c r="G216" s="61"/>
      <c r="H216" s="61"/>
      <c r="I216" s="61"/>
      <c r="J216" s="61"/>
      <c r="K216" s="61"/>
      <c r="L216" s="61"/>
      <c r="M216" s="61"/>
      <c r="N216" s="61"/>
      <c r="O216" s="61"/>
      <c r="P216" s="61"/>
      <c r="Q216" s="61"/>
      <c r="R216" s="61"/>
      <c r="S216" s="61"/>
    </row>
    <row r="217" spans="1:19">
      <c r="A217" s="111"/>
      <c r="B217" s="61"/>
      <c r="C217" s="61"/>
      <c r="D217" s="61"/>
      <c r="E217" s="61"/>
      <c r="F217" s="61"/>
      <c r="G217" s="61"/>
      <c r="H217" s="61"/>
      <c r="I217" s="61"/>
      <c r="J217" s="61"/>
      <c r="K217" s="61"/>
      <c r="L217" s="61"/>
      <c r="M217" s="61"/>
      <c r="N217" s="61"/>
      <c r="O217" s="61"/>
      <c r="P217" s="61"/>
      <c r="Q217" s="61"/>
      <c r="R217" s="61"/>
      <c r="S217" s="61"/>
    </row>
    <row r="218" spans="1:19">
      <c r="A218" s="111"/>
      <c r="B218" s="61"/>
      <c r="C218" s="61"/>
      <c r="D218" s="61"/>
      <c r="E218" s="61"/>
      <c r="F218" s="61"/>
      <c r="G218" s="61"/>
      <c r="H218" s="61"/>
      <c r="I218" s="61"/>
      <c r="J218" s="61"/>
      <c r="K218" s="61"/>
      <c r="L218" s="61"/>
      <c r="M218" s="61"/>
      <c r="N218" s="61"/>
      <c r="O218" s="61"/>
      <c r="P218" s="61"/>
      <c r="Q218" s="61"/>
      <c r="R218" s="61"/>
      <c r="S218" s="61"/>
    </row>
    <row r="219" spans="1:19">
      <c r="A219" s="111"/>
      <c r="B219" s="61"/>
      <c r="C219" s="61"/>
      <c r="D219" s="61"/>
      <c r="E219" s="61"/>
      <c r="F219" s="61"/>
      <c r="G219" s="61"/>
      <c r="H219" s="61"/>
      <c r="I219" s="61"/>
      <c r="J219" s="61"/>
      <c r="K219" s="61"/>
      <c r="L219" s="61"/>
      <c r="M219" s="61"/>
      <c r="N219" s="61"/>
      <c r="O219" s="61"/>
      <c r="P219" s="61"/>
      <c r="Q219" s="61"/>
      <c r="R219" s="61"/>
      <c r="S219" s="61"/>
    </row>
    <row r="220" spans="1:19">
      <c r="A220" s="111"/>
      <c r="B220" s="61"/>
      <c r="C220" s="61"/>
      <c r="D220" s="61"/>
      <c r="E220" s="61"/>
      <c r="F220" s="61"/>
      <c r="G220" s="61"/>
      <c r="H220" s="61"/>
      <c r="I220" s="61"/>
      <c r="J220" s="61"/>
      <c r="K220" s="61"/>
      <c r="L220" s="61"/>
      <c r="M220" s="61"/>
      <c r="N220" s="61"/>
      <c r="O220" s="61"/>
      <c r="P220" s="61"/>
      <c r="Q220" s="61"/>
      <c r="R220" s="61"/>
      <c r="S220" s="61"/>
    </row>
    <row r="221" spans="1:19">
      <c r="A221" s="111"/>
      <c r="B221" s="61"/>
      <c r="C221" s="61"/>
      <c r="D221" s="61"/>
      <c r="E221" s="61"/>
      <c r="F221" s="61"/>
      <c r="G221" s="61"/>
      <c r="H221" s="61"/>
      <c r="I221" s="61"/>
      <c r="J221" s="61"/>
      <c r="K221" s="61"/>
      <c r="L221" s="61"/>
      <c r="M221" s="61"/>
      <c r="N221" s="61"/>
      <c r="O221" s="61"/>
      <c r="P221" s="61"/>
      <c r="Q221" s="61"/>
      <c r="R221" s="61"/>
      <c r="S221" s="61"/>
    </row>
    <row r="222" spans="1:19">
      <c r="A222" s="111"/>
      <c r="B222" s="61"/>
      <c r="C222" s="61"/>
      <c r="D222" s="61"/>
      <c r="E222" s="61"/>
      <c r="F222" s="61"/>
      <c r="G222" s="61"/>
      <c r="H222" s="61"/>
      <c r="I222" s="61"/>
      <c r="J222" s="61"/>
      <c r="K222" s="61"/>
      <c r="L222" s="61"/>
      <c r="M222" s="61"/>
      <c r="N222" s="61"/>
      <c r="O222" s="61"/>
      <c r="P222" s="61"/>
      <c r="Q222" s="61"/>
      <c r="R222" s="61"/>
      <c r="S222" s="61"/>
    </row>
    <row r="223" spans="1:19">
      <c r="A223" s="111"/>
      <c r="B223" s="61"/>
      <c r="C223" s="61"/>
      <c r="D223" s="61"/>
      <c r="E223" s="61"/>
      <c r="F223" s="61"/>
      <c r="G223" s="61"/>
      <c r="H223" s="61"/>
      <c r="I223" s="61"/>
      <c r="J223" s="61"/>
      <c r="K223" s="61"/>
      <c r="L223" s="61"/>
      <c r="M223" s="61"/>
      <c r="N223" s="61"/>
      <c r="O223" s="61"/>
      <c r="P223" s="61"/>
      <c r="Q223" s="61"/>
      <c r="R223" s="61"/>
      <c r="S223" s="61"/>
    </row>
    <row r="224" spans="1:19">
      <c r="A224" s="111"/>
      <c r="B224" s="61"/>
      <c r="C224" s="61"/>
      <c r="D224" s="61"/>
      <c r="E224" s="61"/>
      <c r="F224" s="61"/>
      <c r="G224" s="61"/>
      <c r="H224" s="61"/>
      <c r="I224" s="61"/>
      <c r="J224" s="61"/>
      <c r="K224" s="61"/>
      <c r="L224" s="61"/>
      <c r="M224" s="61"/>
      <c r="N224" s="61"/>
      <c r="O224" s="61"/>
      <c r="P224" s="61"/>
      <c r="Q224" s="61"/>
      <c r="R224" s="61"/>
      <c r="S224" s="61"/>
    </row>
    <row r="225" spans="1:19">
      <c r="A225" s="111"/>
      <c r="B225" s="61"/>
      <c r="C225" s="61"/>
      <c r="D225" s="61"/>
      <c r="E225" s="61"/>
      <c r="F225" s="61"/>
      <c r="G225" s="61"/>
      <c r="H225" s="61"/>
      <c r="I225" s="61"/>
      <c r="J225" s="61"/>
      <c r="K225" s="61"/>
      <c r="L225" s="61"/>
      <c r="M225" s="61"/>
      <c r="N225" s="61"/>
      <c r="O225" s="61"/>
      <c r="P225" s="61"/>
      <c r="Q225" s="61"/>
      <c r="R225" s="61"/>
      <c r="S225" s="61"/>
    </row>
    <row r="226" spans="1:19">
      <c r="A226" s="111"/>
      <c r="B226" s="61"/>
      <c r="C226" s="61"/>
      <c r="D226" s="61"/>
      <c r="E226" s="61"/>
      <c r="F226" s="61"/>
      <c r="G226" s="61"/>
      <c r="H226" s="61"/>
      <c r="I226" s="61"/>
      <c r="J226" s="61"/>
      <c r="K226" s="61"/>
      <c r="L226" s="61"/>
      <c r="M226" s="61"/>
      <c r="N226" s="61"/>
      <c r="O226" s="61"/>
      <c r="P226" s="61"/>
      <c r="Q226" s="61"/>
      <c r="R226" s="61"/>
      <c r="S226" s="61"/>
    </row>
    <row r="227" spans="1:19">
      <c r="A227" s="111"/>
      <c r="B227" s="61"/>
      <c r="C227" s="61"/>
      <c r="D227" s="61"/>
      <c r="E227" s="61"/>
      <c r="F227" s="61"/>
      <c r="G227" s="61"/>
      <c r="H227" s="61"/>
      <c r="I227" s="61"/>
      <c r="J227" s="61"/>
      <c r="K227" s="61"/>
      <c r="L227" s="61"/>
      <c r="M227" s="61"/>
      <c r="N227" s="61"/>
      <c r="O227" s="61"/>
      <c r="P227" s="61"/>
      <c r="Q227" s="61"/>
      <c r="R227" s="61"/>
      <c r="S227" s="61"/>
    </row>
    <row r="228" spans="1:19">
      <c r="A228" s="111"/>
      <c r="B228" s="61"/>
      <c r="C228" s="61"/>
      <c r="D228" s="61"/>
      <c r="E228" s="61"/>
      <c r="F228" s="61"/>
      <c r="G228" s="61"/>
      <c r="H228" s="61"/>
      <c r="I228" s="61"/>
      <c r="J228" s="61"/>
      <c r="K228" s="61"/>
      <c r="L228" s="61"/>
      <c r="M228" s="61"/>
      <c r="N228" s="61"/>
      <c r="O228" s="61"/>
      <c r="P228" s="61"/>
      <c r="Q228" s="61"/>
      <c r="R228" s="61"/>
      <c r="S228" s="61"/>
    </row>
    <row r="229" spans="1:19">
      <c r="A229" s="111"/>
      <c r="B229" s="61"/>
      <c r="C229" s="61"/>
      <c r="D229" s="61"/>
      <c r="E229" s="61"/>
      <c r="F229" s="61"/>
      <c r="G229" s="61"/>
      <c r="H229" s="61"/>
      <c r="I229" s="61"/>
      <c r="J229" s="61"/>
      <c r="K229" s="61"/>
      <c r="L229" s="61"/>
      <c r="M229" s="61"/>
      <c r="N229" s="61"/>
      <c r="O229" s="61"/>
      <c r="P229" s="61"/>
      <c r="Q229" s="61"/>
      <c r="R229" s="61"/>
      <c r="S229" s="61"/>
    </row>
    <row r="230" spans="1:19">
      <c r="A230" s="111"/>
      <c r="B230" s="61"/>
      <c r="C230" s="61"/>
      <c r="D230" s="61"/>
      <c r="E230" s="61"/>
      <c r="F230" s="61"/>
      <c r="G230" s="61"/>
      <c r="H230" s="61"/>
      <c r="I230" s="61"/>
      <c r="J230" s="61"/>
      <c r="K230" s="61"/>
      <c r="L230" s="61"/>
      <c r="M230" s="61"/>
      <c r="N230" s="61"/>
      <c r="O230" s="61"/>
      <c r="P230" s="61"/>
      <c r="Q230" s="61"/>
      <c r="R230" s="61"/>
      <c r="S230" s="61"/>
    </row>
    <row r="231" spans="1:19">
      <c r="A231" s="111"/>
      <c r="B231" s="61"/>
      <c r="C231" s="61"/>
      <c r="D231" s="61"/>
      <c r="E231" s="61"/>
      <c r="F231" s="61"/>
      <c r="G231" s="61"/>
      <c r="H231" s="61"/>
      <c r="I231" s="61"/>
      <c r="J231" s="61"/>
      <c r="K231" s="61"/>
      <c r="L231" s="61"/>
      <c r="M231" s="61"/>
      <c r="N231" s="61"/>
      <c r="O231" s="61"/>
      <c r="P231" s="61"/>
      <c r="Q231" s="61"/>
      <c r="R231" s="61"/>
      <c r="S231" s="61"/>
    </row>
    <row r="232" spans="1:19">
      <c r="A232" s="111"/>
      <c r="B232" s="61"/>
      <c r="C232" s="61"/>
      <c r="D232" s="61"/>
      <c r="E232" s="61"/>
      <c r="F232" s="61"/>
      <c r="G232" s="61"/>
      <c r="H232" s="61"/>
      <c r="I232" s="61"/>
      <c r="J232" s="61"/>
      <c r="K232" s="61"/>
      <c r="L232" s="61"/>
      <c r="M232" s="61"/>
      <c r="N232" s="61"/>
      <c r="O232" s="61"/>
      <c r="P232" s="61"/>
      <c r="Q232" s="61"/>
      <c r="R232" s="61"/>
      <c r="S232" s="61"/>
    </row>
    <row r="233" spans="1:19">
      <c r="A233" s="111"/>
      <c r="B233" s="61"/>
      <c r="C233" s="61"/>
      <c r="D233" s="61"/>
      <c r="E233" s="61"/>
      <c r="F233" s="61"/>
      <c r="G233" s="61"/>
      <c r="H233" s="61"/>
      <c r="I233" s="61"/>
      <c r="J233" s="61"/>
      <c r="K233" s="61"/>
      <c r="L233" s="61"/>
      <c r="M233" s="61"/>
      <c r="N233" s="61"/>
      <c r="O233" s="61"/>
      <c r="P233" s="61"/>
      <c r="Q233" s="61"/>
      <c r="R233" s="61"/>
      <c r="S233" s="61"/>
    </row>
    <row r="234" spans="1:19">
      <c r="A234" s="111"/>
      <c r="B234" s="61"/>
      <c r="C234" s="61"/>
      <c r="D234" s="61"/>
      <c r="E234" s="61"/>
      <c r="F234" s="61"/>
      <c r="G234" s="61"/>
      <c r="H234" s="61"/>
      <c r="I234" s="61"/>
      <c r="J234" s="61"/>
      <c r="K234" s="61"/>
      <c r="L234" s="61"/>
      <c r="M234" s="61"/>
      <c r="N234" s="61"/>
      <c r="O234" s="61"/>
      <c r="P234" s="61"/>
      <c r="Q234" s="61"/>
      <c r="R234" s="61"/>
      <c r="S234" s="61"/>
    </row>
    <row r="235" spans="1:19">
      <c r="A235" s="111"/>
      <c r="B235" s="61"/>
      <c r="C235" s="61"/>
      <c r="D235" s="61"/>
      <c r="E235" s="61"/>
      <c r="F235" s="61"/>
      <c r="G235" s="61"/>
      <c r="H235" s="61"/>
      <c r="I235" s="61"/>
      <c r="J235" s="61"/>
      <c r="K235" s="61"/>
      <c r="L235" s="61"/>
      <c r="M235" s="61"/>
      <c r="N235" s="61"/>
      <c r="O235" s="61"/>
      <c r="P235" s="61"/>
      <c r="Q235" s="61"/>
      <c r="R235" s="61"/>
      <c r="S235" s="61"/>
    </row>
    <row r="236" spans="1:19">
      <c r="A236" s="111"/>
      <c r="B236" s="61"/>
      <c r="C236" s="61"/>
      <c r="D236" s="61"/>
      <c r="E236" s="61"/>
      <c r="F236" s="61"/>
      <c r="G236" s="61"/>
      <c r="H236" s="61"/>
      <c r="I236" s="61"/>
      <c r="J236" s="61"/>
      <c r="K236" s="61"/>
      <c r="L236" s="61"/>
      <c r="M236" s="61"/>
      <c r="N236" s="61"/>
      <c r="O236" s="61"/>
      <c r="P236" s="61"/>
      <c r="Q236" s="61"/>
      <c r="R236" s="61"/>
      <c r="S236" s="61"/>
    </row>
    <row r="237" spans="1:19">
      <c r="A237" s="111"/>
      <c r="B237" s="61"/>
      <c r="C237" s="61"/>
      <c r="D237" s="61"/>
      <c r="E237" s="61"/>
      <c r="F237" s="61"/>
      <c r="G237" s="61"/>
      <c r="H237" s="61"/>
      <c r="I237" s="61"/>
      <c r="J237" s="61"/>
      <c r="K237" s="61"/>
      <c r="L237" s="61"/>
      <c r="M237" s="61"/>
      <c r="N237" s="61"/>
      <c r="O237" s="61"/>
      <c r="P237" s="61"/>
      <c r="Q237" s="61"/>
      <c r="R237" s="61"/>
      <c r="S237" s="61"/>
    </row>
    <row r="238" spans="1:19">
      <c r="A238" s="111"/>
      <c r="B238" s="61"/>
      <c r="C238" s="61"/>
      <c r="D238" s="61"/>
      <c r="E238" s="61"/>
      <c r="F238" s="61"/>
      <c r="G238" s="61"/>
      <c r="H238" s="61"/>
      <c r="I238" s="61"/>
      <c r="J238" s="61"/>
      <c r="K238" s="61"/>
      <c r="L238" s="61"/>
      <c r="M238" s="61"/>
      <c r="N238" s="61"/>
      <c r="O238" s="61"/>
      <c r="P238" s="61"/>
      <c r="Q238" s="61"/>
      <c r="R238" s="61"/>
      <c r="S238" s="61"/>
    </row>
    <row r="239" spans="1:19">
      <c r="A239" s="111"/>
      <c r="B239" s="61"/>
      <c r="C239" s="61"/>
      <c r="D239" s="61"/>
      <c r="E239" s="61"/>
      <c r="F239" s="61"/>
      <c r="G239" s="61"/>
      <c r="H239" s="61"/>
      <c r="I239" s="61"/>
      <c r="J239" s="61"/>
      <c r="K239" s="61"/>
      <c r="L239" s="61"/>
      <c r="M239" s="61"/>
      <c r="N239" s="61"/>
      <c r="O239" s="61"/>
      <c r="P239" s="61"/>
      <c r="Q239" s="61"/>
      <c r="R239" s="61"/>
      <c r="S239" s="61"/>
    </row>
    <row r="240" spans="1:19">
      <c r="A240" s="111"/>
      <c r="B240" s="61"/>
      <c r="C240" s="61"/>
      <c r="D240" s="61"/>
      <c r="E240" s="61"/>
      <c r="F240" s="61"/>
      <c r="G240" s="61"/>
      <c r="H240" s="61"/>
      <c r="I240" s="61"/>
      <c r="J240" s="61"/>
      <c r="K240" s="61"/>
      <c r="L240" s="61"/>
      <c r="M240" s="61"/>
      <c r="N240" s="61"/>
      <c r="O240" s="61"/>
      <c r="P240" s="61"/>
      <c r="Q240" s="61"/>
      <c r="R240" s="61"/>
      <c r="S240" s="61"/>
    </row>
    <row r="241" spans="1:19">
      <c r="A241" s="111"/>
      <c r="B241" s="61"/>
      <c r="C241" s="61"/>
      <c r="D241" s="61"/>
      <c r="E241" s="61"/>
      <c r="F241" s="61"/>
      <c r="G241" s="61"/>
      <c r="H241" s="61"/>
      <c r="I241" s="61"/>
      <c r="J241" s="61"/>
      <c r="K241" s="61"/>
      <c r="L241" s="61"/>
      <c r="M241" s="61"/>
      <c r="N241" s="61"/>
      <c r="O241" s="61"/>
      <c r="P241" s="61"/>
      <c r="Q241" s="61"/>
      <c r="R241" s="61"/>
      <c r="S241" s="61"/>
    </row>
    <row r="242" spans="1:19">
      <c r="A242" s="111"/>
      <c r="B242" s="61"/>
      <c r="C242" s="61"/>
      <c r="D242" s="61"/>
      <c r="E242" s="61"/>
      <c r="F242" s="61"/>
      <c r="G242" s="61"/>
      <c r="H242" s="61"/>
      <c r="I242" s="61"/>
      <c r="J242" s="61"/>
      <c r="K242" s="61"/>
      <c r="L242" s="61"/>
      <c r="M242" s="61"/>
      <c r="N242" s="61"/>
      <c r="O242" s="61"/>
      <c r="P242" s="61"/>
      <c r="Q242" s="61"/>
      <c r="R242" s="61"/>
      <c r="S242" s="61"/>
    </row>
    <row r="243" spans="1:19">
      <c r="A243" s="111"/>
      <c r="B243" s="61"/>
      <c r="C243" s="61"/>
      <c r="D243" s="61"/>
      <c r="E243" s="61"/>
      <c r="F243" s="61"/>
      <c r="G243" s="61"/>
      <c r="H243" s="61"/>
      <c r="I243" s="61"/>
      <c r="J243" s="61"/>
      <c r="K243" s="61"/>
      <c r="L243" s="61"/>
      <c r="M243" s="61"/>
      <c r="N243" s="61"/>
      <c r="O243" s="61"/>
      <c r="P243" s="61"/>
      <c r="Q243" s="61"/>
      <c r="R243" s="61"/>
      <c r="S243" s="61"/>
    </row>
    <row r="244" spans="1:19">
      <c r="A244" s="111"/>
      <c r="B244" s="61"/>
      <c r="C244" s="61"/>
      <c r="D244" s="61"/>
      <c r="E244" s="61"/>
      <c r="F244" s="61"/>
      <c r="G244" s="61"/>
      <c r="H244" s="61"/>
      <c r="I244" s="61"/>
      <c r="J244" s="61"/>
      <c r="K244" s="61"/>
      <c r="L244" s="61"/>
      <c r="M244" s="61"/>
      <c r="N244" s="61"/>
      <c r="O244" s="61"/>
      <c r="P244" s="61"/>
      <c r="Q244" s="61"/>
      <c r="R244" s="61"/>
      <c r="S244" s="61"/>
    </row>
    <row r="245" spans="1:19">
      <c r="A245" s="111"/>
      <c r="B245" s="61"/>
      <c r="C245" s="61"/>
      <c r="D245" s="61"/>
      <c r="E245" s="61"/>
      <c r="F245" s="61"/>
      <c r="G245" s="61"/>
      <c r="H245" s="61"/>
      <c r="I245" s="61"/>
      <c r="J245" s="61"/>
      <c r="K245" s="61"/>
      <c r="L245" s="61"/>
      <c r="M245" s="61"/>
      <c r="N245" s="61"/>
      <c r="O245" s="61"/>
      <c r="P245" s="61"/>
      <c r="Q245" s="61"/>
      <c r="R245" s="61"/>
      <c r="S245" s="61"/>
    </row>
    <row r="246" spans="1:19">
      <c r="A246" s="111"/>
      <c r="B246" s="61"/>
      <c r="C246" s="61"/>
      <c r="D246" s="61"/>
      <c r="E246" s="61"/>
      <c r="F246" s="61"/>
      <c r="G246" s="61"/>
      <c r="H246" s="61"/>
      <c r="I246" s="61"/>
      <c r="J246" s="61"/>
      <c r="K246" s="61"/>
      <c r="L246" s="61"/>
      <c r="M246" s="61"/>
      <c r="N246" s="61"/>
      <c r="O246" s="61"/>
      <c r="P246" s="61"/>
      <c r="Q246" s="61"/>
      <c r="R246" s="61"/>
      <c r="S246" s="61"/>
    </row>
    <row r="247" spans="1:19">
      <c r="A247" s="111"/>
      <c r="B247" s="61"/>
      <c r="C247" s="61"/>
      <c r="D247" s="61"/>
      <c r="E247" s="61"/>
      <c r="F247" s="61"/>
      <c r="G247" s="61"/>
      <c r="H247" s="61"/>
      <c r="I247" s="61"/>
      <c r="J247" s="61"/>
      <c r="K247" s="61"/>
      <c r="L247" s="61"/>
      <c r="M247" s="61"/>
      <c r="N247" s="61"/>
      <c r="O247" s="61"/>
      <c r="P247" s="61"/>
      <c r="Q247" s="61"/>
      <c r="R247" s="61"/>
      <c r="S247" s="61"/>
    </row>
    <row r="248" spans="1:19">
      <c r="A248" s="111"/>
      <c r="B248" s="61"/>
      <c r="C248" s="61"/>
      <c r="D248" s="61"/>
      <c r="E248" s="61"/>
      <c r="F248" s="61"/>
      <c r="G248" s="61"/>
      <c r="H248" s="61"/>
      <c r="I248" s="61"/>
      <c r="J248" s="61"/>
      <c r="K248" s="61"/>
      <c r="L248" s="61"/>
      <c r="M248" s="61"/>
      <c r="N248" s="61"/>
      <c r="O248" s="61"/>
      <c r="P248" s="61"/>
      <c r="Q248" s="61"/>
      <c r="R248" s="61"/>
      <c r="S248" s="61"/>
    </row>
    <row r="249" spans="1:19">
      <c r="A249" s="111"/>
      <c r="B249" s="61"/>
      <c r="C249" s="61"/>
      <c r="D249" s="61"/>
      <c r="E249" s="61"/>
      <c r="F249" s="61"/>
      <c r="G249" s="61"/>
      <c r="H249" s="61"/>
      <c r="I249" s="61"/>
      <c r="J249" s="61"/>
      <c r="K249" s="61"/>
      <c r="L249" s="61"/>
      <c r="M249" s="61"/>
      <c r="N249" s="61"/>
      <c r="O249" s="61"/>
      <c r="P249" s="61"/>
      <c r="Q249" s="61"/>
      <c r="R249" s="61"/>
      <c r="S249" s="61"/>
    </row>
    <row r="250" spans="1:19">
      <c r="A250" s="111"/>
      <c r="B250" s="61"/>
      <c r="C250" s="61"/>
      <c r="D250" s="61"/>
      <c r="E250" s="61"/>
      <c r="F250" s="61"/>
      <c r="G250" s="61"/>
      <c r="H250" s="61"/>
      <c r="I250" s="61"/>
      <c r="J250" s="61"/>
      <c r="K250" s="61"/>
      <c r="L250" s="61"/>
      <c r="M250" s="61"/>
      <c r="N250" s="61"/>
      <c r="O250" s="61"/>
      <c r="P250" s="61"/>
      <c r="Q250" s="61"/>
      <c r="R250" s="61"/>
      <c r="S250" s="61"/>
    </row>
    <row r="251" spans="1:19">
      <c r="A251" s="111"/>
      <c r="B251" s="61"/>
      <c r="C251" s="61"/>
      <c r="D251" s="61"/>
      <c r="E251" s="61"/>
      <c r="F251" s="61"/>
      <c r="G251" s="61"/>
      <c r="H251" s="61"/>
      <c r="I251" s="61"/>
      <c r="J251" s="61"/>
      <c r="K251" s="61"/>
      <c r="L251" s="61"/>
      <c r="M251" s="61"/>
      <c r="N251" s="61"/>
      <c r="O251" s="61"/>
      <c r="P251" s="61"/>
      <c r="Q251" s="61"/>
      <c r="R251" s="61"/>
      <c r="S251" s="61"/>
    </row>
    <row r="252" spans="1:19">
      <c r="A252" s="111"/>
      <c r="B252" s="61"/>
      <c r="C252" s="61"/>
      <c r="D252" s="61"/>
      <c r="E252" s="61"/>
      <c r="F252" s="61"/>
      <c r="G252" s="61"/>
      <c r="H252" s="61"/>
      <c r="I252" s="61"/>
      <c r="J252" s="61"/>
      <c r="K252" s="61"/>
      <c r="L252" s="61"/>
      <c r="M252" s="61"/>
      <c r="N252" s="61"/>
      <c r="O252" s="61"/>
      <c r="P252" s="61"/>
      <c r="Q252" s="61"/>
      <c r="R252" s="61"/>
      <c r="S252" s="61"/>
    </row>
    <row r="253" spans="1:19">
      <c r="A253" s="111"/>
      <c r="B253" s="61"/>
      <c r="C253" s="61"/>
      <c r="D253" s="61"/>
      <c r="E253" s="61"/>
      <c r="F253" s="61"/>
      <c r="G253" s="61"/>
      <c r="H253" s="61"/>
      <c r="I253" s="61"/>
      <c r="J253" s="61"/>
      <c r="K253" s="61"/>
      <c r="L253" s="61"/>
      <c r="M253" s="61"/>
      <c r="N253" s="61"/>
      <c r="O253" s="61"/>
      <c r="P253" s="61"/>
      <c r="Q253" s="61"/>
      <c r="R253" s="61"/>
      <c r="S253" s="61"/>
    </row>
    <row r="254" spans="1:19">
      <c r="A254" s="111"/>
      <c r="B254" s="61"/>
      <c r="C254" s="61"/>
      <c r="D254" s="61"/>
      <c r="E254" s="61"/>
      <c r="F254" s="61"/>
      <c r="G254" s="61"/>
      <c r="H254" s="61"/>
      <c r="I254" s="61"/>
      <c r="J254" s="61"/>
      <c r="K254" s="61"/>
      <c r="L254" s="61"/>
      <c r="M254" s="61"/>
      <c r="N254" s="61"/>
      <c r="O254" s="61"/>
      <c r="P254" s="61"/>
      <c r="Q254" s="61"/>
      <c r="R254" s="61"/>
      <c r="S254" s="61"/>
    </row>
    <row r="255" spans="1:19">
      <c r="A255" s="111"/>
      <c r="B255" s="61"/>
      <c r="C255" s="61"/>
      <c r="D255" s="61"/>
      <c r="E255" s="61"/>
      <c r="F255" s="61"/>
      <c r="G255" s="61"/>
      <c r="H255" s="61"/>
      <c r="I255" s="61"/>
      <c r="J255" s="61"/>
      <c r="K255" s="61"/>
      <c r="L255" s="61"/>
      <c r="M255" s="61"/>
      <c r="N255" s="61"/>
      <c r="O255" s="61"/>
      <c r="P255" s="61"/>
      <c r="Q255" s="61"/>
      <c r="R255" s="61"/>
      <c r="S255" s="61"/>
    </row>
    <row r="256" spans="1:19">
      <c r="A256" s="111"/>
      <c r="B256" s="61"/>
      <c r="C256" s="61"/>
      <c r="D256" s="61"/>
      <c r="E256" s="61"/>
      <c r="F256" s="61"/>
      <c r="G256" s="61"/>
      <c r="H256" s="61"/>
      <c r="I256" s="61"/>
      <c r="J256" s="61"/>
      <c r="K256" s="61"/>
      <c r="L256" s="61"/>
      <c r="M256" s="61"/>
      <c r="N256" s="61"/>
      <c r="O256" s="61"/>
      <c r="P256" s="61"/>
      <c r="Q256" s="61"/>
      <c r="R256" s="61"/>
      <c r="S256" s="61"/>
    </row>
    <row r="257" spans="1:19">
      <c r="A257" s="111"/>
      <c r="B257" s="61"/>
      <c r="C257" s="61"/>
      <c r="D257" s="61"/>
      <c r="E257" s="61"/>
      <c r="F257" s="61"/>
      <c r="G257" s="61"/>
      <c r="H257" s="61"/>
      <c r="I257" s="61"/>
      <c r="J257" s="61"/>
      <c r="K257" s="61"/>
      <c r="L257" s="61"/>
      <c r="M257" s="61"/>
      <c r="N257" s="61"/>
      <c r="O257" s="61"/>
      <c r="P257" s="61"/>
      <c r="Q257" s="61"/>
      <c r="R257" s="61"/>
      <c r="S257" s="61"/>
    </row>
    <row r="258" spans="1:19">
      <c r="A258" s="111"/>
      <c r="B258" s="61"/>
      <c r="C258" s="61"/>
      <c r="D258" s="61"/>
      <c r="E258" s="61"/>
      <c r="F258" s="61"/>
      <c r="G258" s="61"/>
      <c r="H258" s="61"/>
      <c r="I258" s="61"/>
      <c r="J258" s="61"/>
      <c r="K258" s="61"/>
      <c r="L258" s="61"/>
      <c r="M258" s="61"/>
      <c r="N258" s="61"/>
      <c r="O258" s="61"/>
      <c r="P258" s="61"/>
      <c r="Q258" s="61"/>
      <c r="R258" s="61"/>
      <c r="S258" s="61"/>
    </row>
    <row r="259" spans="1:19">
      <c r="A259" s="111"/>
      <c r="B259" s="61"/>
      <c r="C259" s="61"/>
      <c r="D259" s="61"/>
      <c r="E259" s="61"/>
      <c r="F259" s="61"/>
      <c r="G259" s="61"/>
      <c r="H259" s="61"/>
      <c r="I259" s="61"/>
      <c r="J259" s="61"/>
      <c r="K259" s="61"/>
      <c r="L259" s="61"/>
      <c r="M259" s="61"/>
      <c r="N259" s="61"/>
      <c r="O259" s="61"/>
      <c r="P259" s="61"/>
      <c r="Q259" s="61"/>
      <c r="R259" s="61"/>
      <c r="S259" s="61"/>
    </row>
    <row r="260" spans="1:19">
      <c r="A260" s="111"/>
      <c r="B260" s="61"/>
      <c r="C260" s="61"/>
      <c r="D260" s="61"/>
      <c r="E260" s="61"/>
      <c r="F260" s="61"/>
      <c r="G260" s="61"/>
      <c r="H260" s="61"/>
      <c r="I260" s="61"/>
      <c r="J260" s="61"/>
      <c r="K260" s="61"/>
      <c r="L260" s="61"/>
      <c r="M260" s="61"/>
      <c r="N260" s="61"/>
      <c r="O260" s="61"/>
      <c r="P260" s="61"/>
      <c r="Q260" s="61"/>
      <c r="R260" s="61"/>
      <c r="S260" s="61"/>
    </row>
    <row r="261" spans="1:19">
      <c r="A261" s="111"/>
      <c r="B261" s="61"/>
      <c r="C261" s="61"/>
      <c r="D261" s="61"/>
      <c r="E261" s="61"/>
      <c r="F261" s="61"/>
      <c r="G261" s="61"/>
      <c r="H261" s="61"/>
      <c r="I261" s="61"/>
      <c r="J261" s="61"/>
      <c r="K261" s="61"/>
      <c r="L261" s="61"/>
      <c r="M261" s="61"/>
      <c r="N261" s="61"/>
      <c r="O261" s="61"/>
      <c r="P261" s="61"/>
      <c r="Q261" s="61"/>
      <c r="R261" s="61"/>
      <c r="S261" s="61"/>
    </row>
    <row r="262" spans="1:19">
      <c r="A262" s="111"/>
      <c r="B262" s="61"/>
      <c r="C262" s="61"/>
      <c r="D262" s="61"/>
      <c r="E262" s="61"/>
      <c r="F262" s="61"/>
      <c r="G262" s="61"/>
      <c r="H262" s="61"/>
      <c r="I262" s="61"/>
      <c r="J262" s="61"/>
      <c r="K262" s="61"/>
      <c r="L262" s="61"/>
      <c r="M262" s="61"/>
      <c r="N262" s="61"/>
      <c r="O262" s="61"/>
      <c r="P262" s="61"/>
      <c r="Q262" s="61"/>
      <c r="R262" s="61"/>
      <c r="S262" s="61"/>
    </row>
    <row r="263" spans="1:19">
      <c r="A263" s="111"/>
      <c r="B263" s="61"/>
      <c r="C263" s="61"/>
      <c r="D263" s="61"/>
      <c r="E263" s="61"/>
      <c r="F263" s="61"/>
      <c r="G263" s="61"/>
      <c r="H263" s="61"/>
      <c r="I263" s="61"/>
      <c r="J263" s="61"/>
      <c r="K263" s="61"/>
      <c r="L263" s="61"/>
      <c r="M263" s="61"/>
      <c r="N263" s="61"/>
      <c r="O263" s="61"/>
      <c r="P263" s="61"/>
      <c r="Q263" s="61"/>
      <c r="R263" s="61"/>
      <c r="S263" s="61"/>
    </row>
    <row r="264" spans="1:19">
      <c r="A264" s="111"/>
      <c r="B264" s="61"/>
      <c r="C264" s="61"/>
      <c r="D264" s="61"/>
      <c r="E264" s="61"/>
      <c r="F264" s="61"/>
      <c r="G264" s="61"/>
      <c r="H264" s="61"/>
      <c r="I264" s="61"/>
      <c r="J264" s="61"/>
      <c r="K264" s="61"/>
      <c r="L264" s="61"/>
      <c r="M264" s="61"/>
      <c r="N264" s="61"/>
      <c r="O264" s="61"/>
      <c r="P264" s="61"/>
      <c r="Q264" s="61"/>
      <c r="R264" s="61"/>
      <c r="S264" s="61"/>
    </row>
    <row r="265" spans="1:19">
      <c r="A265" s="111"/>
      <c r="B265" s="61"/>
      <c r="C265" s="61"/>
      <c r="D265" s="61"/>
      <c r="E265" s="61"/>
      <c r="F265" s="61"/>
      <c r="G265" s="61"/>
      <c r="H265" s="61"/>
      <c r="I265" s="61"/>
      <c r="J265" s="61"/>
      <c r="K265" s="61"/>
      <c r="L265" s="61"/>
      <c r="M265" s="61"/>
      <c r="N265" s="61"/>
      <c r="O265" s="61"/>
      <c r="P265" s="61"/>
      <c r="Q265" s="61"/>
      <c r="R265" s="61"/>
      <c r="S265" s="61"/>
    </row>
    <row r="266" spans="1:19">
      <c r="A266" s="111"/>
      <c r="B266" s="61"/>
      <c r="C266" s="61"/>
      <c r="D266" s="61"/>
      <c r="E266" s="61"/>
      <c r="F266" s="61"/>
      <c r="G266" s="61"/>
      <c r="H266" s="61"/>
      <c r="I266" s="61"/>
      <c r="J266" s="61"/>
      <c r="K266" s="61"/>
      <c r="L266" s="61"/>
      <c r="M266" s="61"/>
      <c r="N266" s="61"/>
      <c r="O266" s="61"/>
      <c r="P266" s="61"/>
      <c r="Q266" s="61"/>
      <c r="R266" s="61"/>
      <c r="S266" s="61"/>
    </row>
    <row r="267" spans="1:19">
      <c r="A267" s="111"/>
      <c r="B267" s="61"/>
      <c r="C267" s="61"/>
      <c r="D267" s="61"/>
      <c r="E267" s="61"/>
      <c r="F267" s="61"/>
      <c r="G267" s="61"/>
      <c r="H267" s="61"/>
      <c r="I267" s="61"/>
      <c r="J267" s="61"/>
      <c r="K267" s="61"/>
      <c r="L267" s="61"/>
      <c r="M267" s="61"/>
      <c r="N267" s="61"/>
      <c r="O267" s="61"/>
      <c r="P267" s="61"/>
      <c r="Q267" s="61"/>
      <c r="R267" s="61"/>
      <c r="S267" s="61"/>
    </row>
    <row r="268" spans="1:19">
      <c r="A268" s="111"/>
      <c r="B268" s="61"/>
      <c r="C268" s="61"/>
      <c r="D268" s="61"/>
      <c r="E268" s="61"/>
      <c r="F268" s="61"/>
      <c r="G268" s="61"/>
      <c r="H268" s="61"/>
      <c r="I268" s="61"/>
      <c r="J268" s="61"/>
      <c r="K268" s="61"/>
      <c r="L268" s="61"/>
      <c r="M268" s="61"/>
      <c r="N268" s="61"/>
      <c r="O268" s="61"/>
      <c r="P268" s="61"/>
      <c r="Q268" s="61"/>
      <c r="R268" s="61"/>
      <c r="S268" s="61"/>
    </row>
    <row r="269" spans="1:19">
      <c r="A269" s="111"/>
      <c r="B269" s="61"/>
      <c r="C269" s="61"/>
      <c r="D269" s="61"/>
      <c r="E269" s="61"/>
      <c r="F269" s="61"/>
      <c r="G269" s="61"/>
      <c r="H269" s="61"/>
      <c r="I269" s="61"/>
      <c r="J269" s="61"/>
      <c r="K269" s="61"/>
      <c r="L269" s="61"/>
      <c r="M269" s="61"/>
      <c r="N269" s="61"/>
      <c r="O269" s="61"/>
      <c r="P269" s="61"/>
      <c r="Q269" s="61"/>
      <c r="R269" s="61"/>
      <c r="S269" s="61"/>
    </row>
    <row r="270" spans="1:19">
      <c r="A270" s="111"/>
      <c r="B270" s="61"/>
      <c r="C270" s="61"/>
      <c r="D270" s="61"/>
      <c r="E270" s="61"/>
      <c r="F270" s="61"/>
      <c r="G270" s="61"/>
      <c r="H270" s="61"/>
      <c r="I270" s="61"/>
      <c r="J270" s="61"/>
      <c r="K270" s="61"/>
      <c r="L270" s="61"/>
      <c r="M270" s="61"/>
      <c r="N270" s="61"/>
      <c r="O270" s="61"/>
      <c r="P270" s="61"/>
      <c r="Q270" s="61"/>
      <c r="R270" s="61"/>
      <c r="S270" s="61"/>
    </row>
    <row r="271" spans="1:19">
      <c r="A271" s="111"/>
      <c r="B271" s="61"/>
      <c r="C271" s="61"/>
      <c r="D271" s="61"/>
      <c r="E271" s="61"/>
      <c r="F271" s="61"/>
      <c r="G271" s="61"/>
      <c r="H271" s="61"/>
      <c r="I271" s="61"/>
      <c r="J271" s="61"/>
      <c r="K271" s="61"/>
      <c r="L271" s="61"/>
      <c r="M271" s="61"/>
      <c r="N271" s="61"/>
      <c r="O271" s="61"/>
      <c r="P271" s="61"/>
      <c r="Q271" s="61"/>
      <c r="R271" s="61"/>
      <c r="S271" s="61"/>
    </row>
    <row r="272" spans="1:19">
      <c r="A272" s="111"/>
      <c r="B272" s="61"/>
      <c r="C272" s="61"/>
      <c r="D272" s="61"/>
      <c r="E272" s="61"/>
      <c r="F272" s="61"/>
      <c r="G272" s="61"/>
      <c r="H272" s="61"/>
      <c r="I272" s="61"/>
      <c r="J272" s="61"/>
      <c r="K272" s="61"/>
      <c r="L272" s="61"/>
      <c r="M272" s="61"/>
      <c r="N272" s="61"/>
      <c r="O272" s="61"/>
      <c r="P272" s="61"/>
      <c r="Q272" s="61"/>
      <c r="R272" s="61"/>
      <c r="S272" s="61"/>
    </row>
    <row r="273" spans="1:19">
      <c r="A273" s="111"/>
      <c r="B273" s="61"/>
      <c r="C273" s="61"/>
      <c r="D273" s="61"/>
      <c r="E273" s="61"/>
      <c r="F273" s="61"/>
      <c r="G273" s="61"/>
      <c r="H273" s="61"/>
      <c r="I273" s="61"/>
      <c r="J273" s="61"/>
      <c r="K273" s="61"/>
      <c r="L273" s="61"/>
      <c r="M273" s="61"/>
      <c r="N273" s="61"/>
      <c r="O273" s="61"/>
      <c r="P273" s="61"/>
      <c r="Q273" s="61"/>
      <c r="R273" s="61"/>
      <c r="S273" s="61"/>
    </row>
    <row r="274" spans="1:19">
      <c r="A274" s="111"/>
      <c r="B274" s="61"/>
      <c r="C274" s="61"/>
      <c r="D274" s="61"/>
      <c r="E274" s="61"/>
      <c r="F274" s="61"/>
      <c r="G274" s="61"/>
      <c r="H274" s="61"/>
      <c r="I274" s="61"/>
      <c r="J274" s="61"/>
      <c r="K274" s="61"/>
      <c r="L274" s="61"/>
      <c r="M274" s="61"/>
      <c r="N274" s="61"/>
      <c r="O274" s="61"/>
      <c r="P274" s="61"/>
      <c r="Q274" s="61"/>
      <c r="R274" s="61"/>
      <c r="S274" s="61"/>
    </row>
    <row r="275" spans="1:19">
      <c r="A275" s="111"/>
      <c r="B275" s="61"/>
      <c r="C275" s="61"/>
      <c r="D275" s="61"/>
      <c r="E275" s="61"/>
      <c r="F275" s="61"/>
      <c r="G275" s="61"/>
      <c r="H275" s="61"/>
      <c r="I275" s="61"/>
      <c r="J275" s="61"/>
      <c r="K275" s="61"/>
      <c r="L275" s="61"/>
      <c r="M275" s="61"/>
      <c r="N275" s="61"/>
      <c r="O275" s="61"/>
      <c r="P275" s="61"/>
      <c r="Q275" s="61"/>
      <c r="R275" s="61"/>
      <c r="S275" s="61"/>
    </row>
    <row r="276" spans="1:19">
      <c r="A276" s="111"/>
      <c r="B276" s="61"/>
      <c r="C276" s="61"/>
      <c r="D276" s="61"/>
      <c r="E276" s="61"/>
      <c r="F276" s="61"/>
      <c r="G276" s="61"/>
      <c r="H276" s="61"/>
      <c r="I276" s="61"/>
      <c r="J276" s="61"/>
      <c r="K276" s="61"/>
      <c r="L276" s="61"/>
      <c r="M276" s="61"/>
      <c r="N276" s="61"/>
      <c r="O276" s="61"/>
      <c r="P276" s="61"/>
      <c r="Q276" s="61"/>
      <c r="R276" s="61"/>
      <c r="S276" s="61"/>
    </row>
    <row r="277" spans="1:19">
      <c r="A277" s="111"/>
      <c r="B277" s="61"/>
      <c r="C277" s="61"/>
      <c r="D277" s="61"/>
      <c r="E277" s="61"/>
      <c r="F277" s="61"/>
      <c r="G277" s="61"/>
      <c r="H277" s="61"/>
      <c r="I277" s="61"/>
      <c r="J277" s="61"/>
      <c r="K277" s="61"/>
      <c r="L277" s="61"/>
      <c r="M277" s="61"/>
      <c r="N277" s="61"/>
      <c r="O277" s="61"/>
      <c r="P277" s="61"/>
      <c r="Q277" s="61"/>
      <c r="R277" s="61"/>
      <c r="S277" s="61"/>
    </row>
    <row r="278" spans="1:19">
      <c r="A278" s="111"/>
      <c r="B278" s="61"/>
      <c r="C278" s="61"/>
      <c r="D278" s="61"/>
      <c r="E278" s="61"/>
      <c r="F278" s="61"/>
      <c r="G278" s="61"/>
      <c r="H278" s="61"/>
      <c r="I278" s="61"/>
      <c r="J278" s="61"/>
      <c r="K278" s="61"/>
      <c r="L278" s="61"/>
      <c r="M278" s="61"/>
      <c r="N278" s="61"/>
      <c r="O278" s="61"/>
      <c r="P278" s="61"/>
      <c r="Q278" s="61"/>
      <c r="R278" s="61"/>
      <c r="S278" s="61"/>
    </row>
    <row r="279" spans="1:19">
      <c r="A279" s="111"/>
      <c r="B279" s="61"/>
      <c r="C279" s="61"/>
      <c r="D279" s="61"/>
      <c r="E279" s="61"/>
      <c r="F279" s="61"/>
      <c r="G279" s="61"/>
      <c r="H279" s="61"/>
      <c r="I279" s="61"/>
      <c r="J279" s="61"/>
      <c r="K279" s="61"/>
      <c r="L279" s="61"/>
      <c r="M279" s="61"/>
      <c r="N279" s="61"/>
      <c r="O279" s="61"/>
      <c r="P279" s="61"/>
      <c r="Q279" s="61"/>
      <c r="R279" s="61"/>
      <c r="S279" s="61"/>
    </row>
    <row r="280" spans="1:19">
      <c r="A280" s="111"/>
      <c r="B280" s="61"/>
      <c r="C280" s="61"/>
      <c r="D280" s="61"/>
      <c r="E280" s="61"/>
      <c r="F280" s="61"/>
      <c r="G280" s="61"/>
      <c r="H280" s="61"/>
      <c r="I280" s="61"/>
      <c r="J280" s="61"/>
      <c r="K280" s="61"/>
      <c r="L280" s="61"/>
      <c r="M280" s="61"/>
      <c r="N280" s="61"/>
      <c r="O280" s="61"/>
      <c r="P280" s="61"/>
      <c r="Q280" s="61"/>
      <c r="R280" s="61"/>
      <c r="S280" s="61"/>
    </row>
    <row r="281" spans="1:19">
      <c r="A281" s="111"/>
      <c r="B281" s="61"/>
      <c r="C281" s="61"/>
      <c r="D281" s="61"/>
      <c r="E281" s="61"/>
      <c r="F281" s="61"/>
      <c r="G281" s="61"/>
      <c r="H281" s="61"/>
      <c r="I281" s="61"/>
      <c r="J281" s="61"/>
      <c r="K281" s="61"/>
      <c r="L281" s="61"/>
      <c r="M281" s="61"/>
      <c r="N281" s="61"/>
      <c r="O281" s="61"/>
      <c r="P281" s="61"/>
      <c r="Q281" s="61"/>
      <c r="R281" s="61"/>
      <c r="S281" s="61"/>
    </row>
    <row r="282" spans="1:19">
      <c r="A282" s="111"/>
      <c r="B282" s="61"/>
      <c r="C282" s="61"/>
      <c r="D282" s="61"/>
      <c r="E282" s="61"/>
      <c r="F282" s="61"/>
      <c r="G282" s="61"/>
      <c r="H282" s="61"/>
      <c r="I282" s="61"/>
      <c r="J282" s="61"/>
      <c r="K282" s="61"/>
      <c r="L282" s="61"/>
      <c r="M282" s="61"/>
      <c r="N282" s="61"/>
      <c r="O282" s="61"/>
      <c r="P282" s="61"/>
      <c r="Q282" s="61"/>
      <c r="R282" s="61"/>
      <c r="S282" s="61"/>
    </row>
    <row r="283" spans="1:19">
      <c r="A283" s="111"/>
      <c r="B283" s="61"/>
      <c r="C283" s="61"/>
      <c r="D283" s="61"/>
      <c r="E283" s="61"/>
      <c r="F283" s="61"/>
      <c r="G283" s="61"/>
      <c r="H283" s="61"/>
      <c r="I283" s="61"/>
      <c r="J283" s="61"/>
      <c r="K283" s="61"/>
      <c r="L283" s="61"/>
      <c r="M283" s="61"/>
      <c r="N283" s="61"/>
      <c r="O283" s="61"/>
      <c r="P283" s="61"/>
      <c r="Q283" s="61"/>
      <c r="R283" s="61"/>
      <c r="S283" s="61"/>
    </row>
    <row r="284" spans="1:19">
      <c r="A284" s="111"/>
      <c r="B284" s="61"/>
      <c r="C284" s="61"/>
      <c r="D284" s="61"/>
      <c r="E284" s="61"/>
      <c r="F284" s="61"/>
      <c r="G284" s="61"/>
      <c r="H284" s="61"/>
      <c r="I284" s="61"/>
      <c r="J284" s="61"/>
      <c r="K284" s="61"/>
      <c r="L284" s="61"/>
      <c r="M284" s="61"/>
      <c r="N284" s="61"/>
      <c r="O284" s="61"/>
      <c r="P284" s="61"/>
      <c r="Q284" s="61"/>
      <c r="R284" s="61"/>
      <c r="S284" s="61"/>
    </row>
    <row r="285" spans="1:19">
      <c r="A285" s="111"/>
      <c r="B285" s="61"/>
      <c r="C285" s="61"/>
      <c r="D285" s="61"/>
      <c r="E285" s="61"/>
      <c r="F285" s="61"/>
      <c r="G285" s="61"/>
      <c r="H285" s="61"/>
      <c r="I285" s="61"/>
      <c r="J285" s="61"/>
      <c r="K285" s="61"/>
      <c r="L285" s="61"/>
      <c r="M285" s="61"/>
      <c r="N285" s="61"/>
      <c r="O285" s="61"/>
      <c r="P285" s="61"/>
      <c r="Q285" s="61"/>
      <c r="R285" s="61"/>
      <c r="S285" s="61"/>
    </row>
    <row r="286" spans="1:19">
      <c r="A286" s="111"/>
      <c r="B286" s="61"/>
      <c r="C286" s="61"/>
      <c r="D286" s="61"/>
      <c r="E286" s="61"/>
      <c r="F286" s="61"/>
      <c r="G286" s="61"/>
      <c r="H286" s="61"/>
      <c r="I286" s="61"/>
      <c r="J286" s="61"/>
      <c r="K286" s="61"/>
      <c r="L286" s="61"/>
      <c r="M286" s="61"/>
      <c r="N286" s="61"/>
      <c r="O286" s="61"/>
      <c r="P286" s="61"/>
      <c r="Q286" s="61"/>
      <c r="R286" s="61"/>
      <c r="S286" s="61"/>
    </row>
    <row r="287" spans="1:19">
      <c r="A287" s="111"/>
      <c r="B287" s="61"/>
      <c r="C287" s="61"/>
      <c r="D287" s="61"/>
      <c r="E287" s="61"/>
      <c r="F287" s="61"/>
      <c r="G287" s="61"/>
      <c r="H287" s="61"/>
      <c r="I287" s="61"/>
      <c r="J287" s="61"/>
      <c r="K287" s="61"/>
      <c r="L287" s="61"/>
      <c r="M287" s="61"/>
      <c r="N287" s="61"/>
      <c r="O287" s="61"/>
      <c r="P287" s="61"/>
      <c r="Q287" s="61"/>
      <c r="R287" s="61"/>
      <c r="S287" s="61"/>
    </row>
    <row r="288" spans="1:19">
      <c r="A288" s="111"/>
      <c r="B288" s="61"/>
      <c r="C288" s="61"/>
      <c r="D288" s="61"/>
      <c r="E288" s="61"/>
      <c r="F288" s="61"/>
      <c r="G288" s="61"/>
      <c r="H288" s="61"/>
      <c r="I288" s="61"/>
      <c r="J288" s="61"/>
      <c r="K288" s="61"/>
      <c r="L288" s="61"/>
      <c r="M288" s="61"/>
      <c r="N288" s="61"/>
      <c r="O288" s="61"/>
      <c r="P288" s="61"/>
      <c r="Q288" s="61"/>
      <c r="R288" s="61"/>
      <c r="S288" s="61"/>
    </row>
    <row r="289" spans="1:19">
      <c r="A289" s="111"/>
      <c r="B289" s="61"/>
      <c r="C289" s="61"/>
      <c r="D289" s="61"/>
      <c r="E289" s="61"/>
      <c r="F289" s="61"/>
      <c r="G289" s="61"/>
      <c r="H289" s="61"/>
      <c r="I289" s="61"/>
      <c r="J289" s="61"/>
      <c r="K289" s="61"/>
      <c r="L289" s="61"/>
      <c r="M289" s="61"/>
      <c r="N289" s="61"/>
      <c r="O289" s="61"/>
      <c r="P289" s="61"/>
      <c r="Q289" s="61"/>
      <c r="R289" s="61"/>
      <c r="S289" s="61"/>
    </row>
    <row r="290" spans="1:19">
      <c r="A290" s="111"/>
      <c r="B290" s="61"/>
      <c r="C290" s="61"/>
      <c r="D290" s="61"/>
      <c r="E290" s="61"/>
      <c r="F290" s="61"/>
      <c r="G290" s="61"/>
      <c r="H290" s="61"/>
      <c r="I290" s="61"/>
      <c r="J290" s="61"/>
      <c r="K290" s="61"/>
      <c r="L290" s="61"/>
      <c r="M290" s="61"/>
      <c r="N290" s="61"/>
      <c r="O290" s="61"/>
      <c r="P290" s="61"/>
      <c r="Q290" s="61"/>
      <c r="R290" s="61"/>
      <c r="S290" s="61"/>
    </row>
    <row r="291" spans="1:19">
      <c r="A291" s="111"/>
      <c r="B291" s="61"/>
      <c r="C291" s="61"/>
      <c r="D291" s="61"/>
      <c r="E291" s="61"/>
      <c r="F291" s="61"/>
      <c r="G291" s="61"/>
      <c r="H291" s="61"/>
      <c r="I291" s="61"/>
      <c r="J291" s="61"/>
      <c r="K291" s="61"/>
      <c r="L291" s="61"/>
      <c r="M291" s="61"/>
      <c r="N291" s="61"/>
      <c r="O291" s="61"/>
      <c r="P291" s="61"/>
      <c r="Q291" s="61"/>
      <c r="R291" s="61"/>
      <c r="S291" s="61"/>
    </row>
    <row r="292" spans="1:19">
      <c r="A292" s="111"/>
      <c r="B292" s="61"/>
      <c r="C292" s="61"/>
      <c r="D292" s="61"/>
      <c r="E292" s="61"/>
      <c r="F292" s="61"/>
      <c r="G292" s="61"/>
      <c r="H292" s="61"/>
      <c r="I292" s="61"/>
      <c r="J292" s="61"/>
      <c r="K292" s="61"/>
      <c r="L292" s="61"/>
      <c r="M292" s="61"/>
      <c r="N292" s="61"/>
      <c r="O292" s="61"/>
      <c r="P292" s="61"/>
      <c r="Q292" s="61"/>
      <c r="R292" s="61"/>
      <c r="S292" s="61"/>
    </row>
    <row r="293" spans="1:19">
      <c r="A293" s="111"/>
      <c r="B293" s="61"/>
      <c r="C293" s="61"/>
      <c r="D293" s="61"/>
      <c r="E293" s="61"/>
      <c r="F293" s="61"/>
      <c r="G293" s="61"/>
      <c r="H293" s="61"/>
      <c r="I293" s="61"/>
      <c r="J293" s="61"/>
      <c r="K293" s="61"/>
      <c r="L293" s="61"/>
      <c r="M293" s="61"/>
      <c r="N293" s="61"/>
      <c r="O293" s="61"/>
      <c r="P293" s="61"/>
      <c r="Q293" s="61"/>
      <c r="R293" s="61"/>
      <c r="S293" s="61"/>
    </row>
    <row r="294" spans="1:19">
      <c r="A294" s="111"/>
      <c r="B294" s="61"/>
      <c r="C294" s="61"/>
      <c r="D294" s="61"/>
      <c r="E294" s="61"/>
      <c r="F294" s="61"/>
      <c r="G294" s="61"/>
      <c r="H294" s="61"/>
      <c r="I294" s="61"/>
      <c r="J294" s="61"/>
      <c r="K294" s="61"/>
      <c r="L294" s="61"/>
      <c r="M294" s="61"/>
      <c r="N294" s="61"/>
      <c r="O294" s="61"/>
      <c r="P294" s="61"/>
      <c r="Q294" s="61"/>
      <c r="R294" s="61"/>
      <c r="S294" s="61"/>
    </row>
    <row r="295" spans="1:19">
      <c r="A295" s="111"/>
      <c r="B295" s="61"/>
      <c r="C295" s="61"/>
      <c r="D295" s="61"/>
      <c r="E295" s="61"/>
      <c r="F295" s="61"/>
      <c r="G295" s="61"/>
      <c r="H295" s="61"/>
      <c r="I295" s="61"/>
      <c r="J295" s="61"/>
      <c r="K295" s="61"/>
      <c r="L295" s="61"/>
      <c r="M295" s="61"/>
      <c r="N295" s="61"/>
      <c r="O295" s="61"/>
      <c r="P295" s="61"/>
      <c r="Q295" s="61"/>
      <c r="R295" s="61"/>
      <c r="S295" s="61"/>
    </row>
    <row r="296" spans="1:19">
      <c r="A296" s="111"/>
      <c r="B296" s="61"/>
      <c r="C296" s="61"/>
      <c r="D296" s="61"/>
      <c r="E296" s="61"/>
      <c r="F296" s="61"/>
      <c r="G296" s="61"/>
      <c r="H296" s="61"/>
      <c r="I296" s="61"/>
      <c r="J296" s="61"/>
      <c r="K296" s="61"/>
      <c r="L296" s="61"/>
      <c r="M296" s="61"/>
      <c r="N296" s="61"/>
      <c r="O296" s="61"/>
      <c r="P296" s="61"/>
      <c r="Q296" s="61"/>
      <c r="R296" s="61"/>
      <c r="S296" s="61"/>
    </row>
    <row r="297" spans="1:19">
      <c r="A297" s="111"/>
      <c r="B297" s="61"/>
      <c r="C297" s="61"/>
      <c r="D297" s="61"/>
      <c r="E297" s="61"/>
      <c r="F297" s="61"/>
      <c r="G297" s="61"/>
      <c r="H297" s="61"/>
      <c r="I297" s="61"/>
      <c r="J297" s="61"/>
      <c r="K297" s="61"/>
      <c r="L297" s="61"/>
      <c r="M297" s="61"/>
      <c r="N297" s="61"/>
      <c r="O297" s="61"/>
      <c r="P297" s="61"/>
      <c r="Q297" s="61"/>
      <c r="R297" s="61"/>
      <c r="S297" s="61"/>
    </row>
    <row r="298" spans="1:19">
      <c r="A298" s="111"/>
      <c r="B298" s="61"/>
      <c r="C298" s="61"/>
      <c r="D298" s="61"/>
      <c r="E298" s="61"/>
      <c r="F298" s="61"/>
      <c r="G298" s="61"/>
      <c r="H298" s="61"/>
      <c r="I298" s="61"/>
      <c r="J298" s="61"/>
      <c r="K298" s="61"/>
      <c r="L298" s="61"/>
      <c r="M298" s="61"/>
      <c r="N298" s="61"/>
      <c r="O298" s="61"/>
      <c r="P298" s="61"/>
      <c r="Q298" s="61"/>
      <c r="R298" s="61"/>
      <c r="S298" s="61"/>
    </row>
    <row r="299" spans="1:19">
      <c r="A299" s="111"/>
      <c r="B299" s="61"/>
      <c r="C299" s="61"/>
      <c r="D299" s="61"/>
      <c r="E299" s="61"/>
      <c r="F299" s="61"/>
      <c r="G299" s="61"/>
      <c r="H299" s="61"/>
      <c r="I299" s="61"/>
      <c r="J299" s="61"/>
      <c r="K299" s="61"/>
      <c r="L299" s="61"/>
      <c r="M299" s="61"/>
      <c r="N299" s="61"/>
      <c r="O299" s="61"/>
      <c r="P299" s="61"/>
      <c r="Q299" s="61"/>
      <c r="R299" s="61"/>
      <c r="S299" s="61"/>
    </row>
    <row r="300" spans="1:19">
      <c r="A300" s="111"/>
      <c r="B300" s="61"/>
      <c r="C300" s="61"/>
      <c r="D300" s="61"/>
      <c r="E300" s="61"/>
      <c r="F300" s="61"/>
      <c r="G300" s="61"/>
      <c r="H300" s="61"/>
      <c r="I300" s="61"/>
      <c r="J300" s="61"/>
      <c r="K300" s="61"/>
      <c r="L300" s="61"/>
      <c r="M300" s="61"/>
      <c r="N300" s="61"/>
      <c r="O300" s="61"/>
      <c r="P300" s="61"/>
      <c r="Q300" s="61"/>
      <c r="R300" s="61"/>
      <c r="S300" s="61"/>
    </row>
    <row r="301" spans="1:19">
      <c r="A301" s="111"/>
      <c r="B301" s="61"/>
      <c r="C301" s="61"/>
      <c r="D301" s="61"/>
      <c r="E301" s="61"/>
      <c r="F301" s="61"/>
      <c r="G301" s="61"/>
      <c r="H301" s="61"/>
      <c r="I301" s="61"/>
      <c r="J301" s="61"/>
      <c r="K301" s="61"/>
      <c r="L301" s="61"/>
      <c r="M301" s="61"/>
      <c r="N301" s="61"/>
      <c r="O301" s="61"/>
      <c r="P301" s="61"/>
      <c r="Q301" s="61"/>
      <c r="R301" s="61"/>
      <c r="S301" s="61"/>
    </row>
    <row r="302" spans="1:19">
      <c r="A302" s="111"/>
      <c r="B302" s="61"/>
      <c r="C302" s="61"/>
      <c r="D302" s="61"/>
      <c r="E302" s="61"/>
      <c r="F302" s="61"/>
      <c r="G302" s="61"/>
      <c r="H302" s="61"/>
      <c r="I302" s="61"/>
      <c r="J302" s="61"/>
      <c r="K302" s="61"/>
      <c r="L302" s="61"/>
      <c r="M302" s="61"/>
      <c r="N302" s="61"/>
      <c r="O302" s="61"/>
      <c r="P302" s="61"/>
      <c r="Q302" s="61"/>
      <c r="R302" s="61"/>
      <c r="S302" s="61"/>
    </row>
    <row r="303" spans="1:19">
      <c r="A303" s="111"/>
      <c r="B303" s="61"/>
      <c r="C303" s="61"/>
      <c r="D303" s="61"/>
      <c r="E303" s="61"/>
      <c r="F303" s="61"/>
      <c r="G303" s="61"/>
      <c r="H303" s="61"/>
      <c r="I303" s="61"/>
      <c r="J303" s="61"/>
      <c r="K303" s="61"/>
      <c r="L303" s="61"/>
      <c r="M303" s="61"/>
      <c r="N303" s="61"/>
      <c r="O303" s="61"/>
      <c r="P303" s="61"/>
      <c r="Q303" s="61"/>
      <c r="R303" s="61"/>
      <c r="S303" s="61"/>
    </row>
    <row r="304" spans="1:19">
      <c r="A304" s="111"/>
      <c r="B304" s="61"/>
      <c r="C304" s="61"/>
      <c r="D304" s="61"/>
      <c r="E304" s="61"/>
      <c r="F304" s="61"/>
      <c r="G304" s="61"/>
      <c r="H304" s="61"/>
      <c r="I304" s="61"/>
      <c r="J304" s="61"/>
      <c r="K304" s="61"/>
      <c r="L304" s="61"/>
      <c r="M304" s="61"/>
      <c r="N304" s="61"/>
      <c r="O304" s="61"/>
      <c r="P304" s="61"/>
      <c r="Q304" s="61"/>
      <c r="R304" s="61"/>
      <c r="S304" s="61"/>
    </row>
    <row r="305" spans="1:19">
      <c r="A305" s="111"/>
      <c r="B305" s="61"/>
      <c r="C305" s="61"/>
      <c r="D305" s="61"/>
      <c r="E305" s="61"/>
      <c r="F305" s="61"/>
      <c r="G305" s="61"/>
      <c r="H305" s="61"/>
      <c r="I305" s="61"/>
      <c r="J305" s="61"/>
      <c r="K305" s="61"/>
      <c r="L305" s="61"/>
      <c r="M305" s="61"/>
      <c r="N305" s="61"/>
      <c r="O305" s="61"/>
      <c r="P305" s="61"/>
      <c r="Q305" s="61"/>
      <c r="R305" s="61"/>
      <c r="S305" s="61"/>
    </row>
    <row r="306" spans="1:19">
      <c r="A306" s="111"/>
      <c r="B306" s="61"/>
      <c r="C306" s="61"/>
      <c r="D306" s="61"/>
      <c r="E306" s="61"/>
      <c r="F306" s="61"/>
      <c r="G306" s="61"/>
      <c r="H306" s="61"/>
      <c r="I306" s="61"/>
      <c r="J306" s="61"/>
      <c r="K306" s="61"/>
      <c r="L306" s="61"/>
      <c r="M306" s="61"/>
      <c r="N306" s="61"/>
      <c r="O306" s="61"/>
      <c r="P306" s="61"/>
      <c r="Q306" s="61"/>
      <c r="R306" s="61"/>
      <c r="S306" s="61"/>
    </row>
    <row r="307" spans="1:19">
      <c r="A307" s="111"/>
      <c r="B307" s="61"/>
      <c r="C307" s="61"/>
      <c r="D307" s="61"/>
      <c r="E307" s="61"/>
      <c r="F307" s="61"/>
      <c r="G307" s="61"/>
      <c r="H307" s="61"/>
      <c r="I307" s="61"/>
      <c r="J307" s="61"/>
      <c r="K307" s="61"/>
      <c r="L307" s="61"/>
      <c r="M307" s="61"/>
      <c r="N307" s="61"/>
      <c r="O307" s="61"/>
      <c r="P307" s="61"/>
      <c r="Q307" s="61"/>
      <c r="R307" s="61"/>
      <c r="S307" s="61"/>
    </row>
    <row r="308" spans="1:19">
      <c r="A308" s="111"/>
      <c r="B308" s="61"/>
      <c r="C308" s="61"/>
      <c r="D308" s="61"/>
      <c r="E308" s="61"/>
      <c r="F308" s="61"/>
      <c r="G308" s="61"/>
      <c r="H308" s="61"/>
      <c r="I308" s="61"/>
      <c r="J308" s="61"/>
      <c r="K308" s="61"/>
      <c r="L308" s="61"/>
      <c r="M308" s="61"/>
      <c r="N308" s="61"/>
      <c r="O308" s="61"/>
      <c r="P308" s="61"/>
      <c r="Q308" s="61"/>
      <c r="R308" s="61"/>
      <c r="S308" s="61"/>
    </row>
    <row r="309" spans="1:19">
      <c r="A309" s="111"/>
      <c r="B309" s="61"/>
      <c r="C309" s="61"/>
      <c r="D309" s="61"/>
      <c r="E309" s="61"/>
      <c r="F309" s="61"/>
      <c r="G309" s="61"/>
      <c r="H309" s="61"/>
      <c r="I309" s="61"/>
      <c r="J309" s="61"/>
      <c r="K309" s="61"/>
      <c r="L309" s="61"/>
      <c r="M309" s="61"/>
      <c r="N309" s="61"/>
      <c r="O309" s="61"/>
      <c r="P309" s="61"/>
      <c r="Q309" s="61"/>
      <c r="R309" s="61"/>
      <c r="S309" s="61"/>
    </row>
    <row r="310" spans="1:19">
      <c r="A310" s="111"/>
      <c r="B310" s="61"/>
      <c r="C310" s="61"/>
      <c r="D310" s="61"/>
      <c r="E310" s="61"/>
      <c r="F310" s="61"/>
      <c r="G310" s="61"/>
      <c r="H310" s="61"/>
      <c r="I310" s="61"/>
      <c r="J310" s="61"/>
      <c r="K310" s="61"/>
      <c r="L310" s="61"/>
      <c r="M310" s="61"/>
      <c r="N310" s="61"/>
      <c r="O310" s="61"/>
      <c r="P310" s="61"/>
      <c r="Q310" s="61"/>
      <c r="R310" s="61"/>
      <c r="S310" s="61"/>
    </row>
    <row r="311" spans="1:19">
      <c r="A311" s="111"/>
      <c r="B311" s="61"/>
      <c r="C311" s="61"/>
      <c r="D311" s="61"/>
      <c r="E311" s="61"/>
      <c r="F311" s="61"/>
      <c r="G311" s="61"/>
      <c r="H311" s="61"/>
      <c r="I311" s="61"/>
      <c r="J311" s="61"/>
      <c r="K311" s="61"/>
      <c r="L311" s="61"/>
      <c r="M311" s="61"/>
      <c r="N311" s="61"/>
      <c r="O311" s="61"/>
      <c r="P311" s="61"/>
      <c r="Q311" s="61"/>
      <c r="R311" s="61"/>
      <c r="S311" s="61"/>
    </row>
    <row r="312" spans="1:19">
      <c r="A312" s="111"/>
      <c r="B312" s="61"/>
      <c r="C312" s="61"/>
      <c r="D312" s="61"/>
      <c r="E312" s="61"/>
      <c r="F312" s="61"/>
      <c r="G312" s="61"/>
      <c r="H312" s="61"/>
      <c r="I312" s="61"/>
      <c r="J312" s="61"/>
      <c r="K312" s="61"/>
      <c r="L312" s="61"/>
      <c r="M312" s="61"/>
      <c r="N312" s="61"/>
      <c r="O312" s="61"/>
      <c r="P312" s="61"/>
      <c r="Q312" s="61"/>
      <c r="R312" s="61"/>
      <c r="S312" s="61"/>
    </row>
    <row r="313" spans="1:19">
      <c r="A313" s="111"/>
      <c r="B313" s="61"/>
      <c r="C313" s="61"/>
      <c r="D313" s="61"/>
      <c r="E313" s="61"/>
      <c r="F313" s="61"/>
      <c r="G313" s="61"/>
      <c r="H313" s="61"/>
      <c r="I313" s="61"/>
      <c r="J313" s="61"/>
      <c r="K313" s="61"/>
      <c r="L313" s="61"/>
      <c r="M313" s="61"/>
      <c r="N313" s="61"/>
      <c r="O313" s="61"/>
      <c r="P313" s="61"/>
      <c r="Q313" s="61"/>
      <c r="R313" s="61"/>
      <c r="S313" s="61"/>
    </row>
    <row r="314" spans="1:19">
      <c r="A314" s="111"/>
      <c r="B314" s="61"/>
      <c r="C314" s="61"/>
      <c r="D314" s="61"/>
      <c r="E314" s="61"/>
      <c r="F314" s="61"/>
      <c r="G314" s="61"/>
      <c r="H314" s="61"/>
      <c r="I314" s="61"/>
      <c r="J314" s="61"/>
      <c r="K314" s="61"/>
      <c r="L314" s="61"/>
      <c r="M314" s="61"/>
      <c r="N314" s="61"/>
      <c r="O314" s="61"/>
      <c r="P314" s="61"/>
      <c r="Q314" s="61"/>
      <c r="R314" s="61"/>
      <c r="S314" s="61"/>
    </row>
    <row r="315" spans="1:19">
      <c r="A315" s="111"/>
      <c r="B315" s="61"/>
      <c r="C315" s="61"/>
      <c r="D315" s="61"/>
      <c r="E315" s="61"/>
      <c r="F315" s="61"/>
      <c r="G315" s="61"/>
      <c r="H315" s="61"/>
      <c r="I315" s="61"/>
      <c r="J315" s="61"/>
      <c r="K315" s="61"/>
      <c r="L315" s="61"/>
      <c r="M315" s="61"/>
      <c r="N315" s="61"/>
      <c r="O315" s="61"/>
      <c r="P315" s="61"/>
      <c r="Q315" s="61"/>
      <c r="R315" s="61"/>
      <c r="S315" s="61"/>
    </row>
    <row r="316" spans="1:19">
      <c r="A316" s="111"/>
      <c r="B316" s="61"/>
      <c r="C316" s="61"/>
      <c r="D316" s="61"/>
      <c r="E316" s="61"/>
      <c r="F316" s="61"/>
      <c r="G316" s="61"/>
      <c r="H316" s="61"/>
      <c r="I316" s="61"/>
      <c r="J316" s="61"/>
      <c r="K316" s="61"/>
      <c r="L316" s="61"/>
      <c r="M316" s="61"/>
      <c r="N316" s="61"/>
      <c r="O316" s="61"/>
      <c r="P316" s="61"/>
      <c r="Q316" s="61"/>
      <c r="R316" s="61"/>
      <c r="S316" s="61"/>
    </row>
    <row r="317" spans="1:19">
      <c r="A317" s="111"/>
      <c r="B317" s="61"/>
      <c r="C317" s="61"/>
      <c r="D317" s="61"/>
      <c r="E317" s="61"/>
      <c r="F317" s="61"/>
      <c r="G317" s="61"/>
      <c r="H317" s="61"/>
      <c r="I317" s="61"/>
      <c r="J317" s="61"/>
      <c r="K317" s="61"/>
      <c r="L317" s="61"/>
      <c r="M317" s="61"/>
      <c r="N317" s="61"/>
      <c r="O317" s="61"/>
      <c r="P317" s="61"/>
      <c r="Q317" s="61"/>
      <c r="R317" s="61"/>
      <c r="S317" s="61"/>
    </row>
    <row r="318" spans="1:19">
      <c r="A318" s="111"/>
      <c r="B318" s="61"/>
      <c r="C318" s="61"/>
      <c r="D318" s="61"/>
      <c r="E318" s="61"/>
      <c r="F318" s="61"/>
      <c r="G318" s="61"/>
      <c r="H318" s="61"/>
      <c r="I318" s="61"/>
      <c r="J318" s="61"/>
      <c r="K318" s="61"/>
      <c r="L318" s="61"/>
      <c r="M318" s="61"/>
      <c r="N318" s="61"/>
      <c r="O318" s="61"/>
      <c r="P318" s="61"/>
      <c r="Q318" s="61"/>
      <c r="R318" s="61"/>
      <c r="S318" s="61"/>
    </row>
    <row r="319" spans="1:19">
      <c r="A319" s="111"/>
      <c r="B319" s="61"/>
      <c r="C319" s="61"/>
      <c r="D319" s="61"/>
      <c r="E319" s="61"/>
      <c r="F319" s="61"/>
      <c r="G319" s="61"/>
      <c r="H319" s="61"/>
      <c r="I319" s="61"/>
      <c r="J319" s="61"/>
      <c r="K319" s="61"/>
      <c r="L319" s="61"/>
      <c r="M319" s="61"/>
      <c r="N319" s="61"/>
      <c r="O319" s="61"/>
      <c r="P319" s="61"/>
      <c r="Q319" s="61"/>
      <c r="R319" s="61"/>
      <c r="S319" s="61"/>
    </row>
    <row r="320" spans="1:19">
      <c r="A320" s="111"/>
      <c r="B320" s="61"/>
      <c r="C320" s="61"/>
      <c r="D320" s="61"/>
      <c r="E320" s="61"/>
      <c r="F320" s="61"/>
      <c r="G320" s="61"/>
      <c r="H320" s="61"/>
      <c r="I320" s="61"/>
      <c r="J320" s="61"/>
      <c r="K320" s="61"/>
      <c r="L320" s="61"/>
      <c r="M320" s="61"/>
      <c r="N320" s="61"/>
      <c r="O320" s="61"/>
      <c r="P320" s="61"/>
      <c r="Q320" s="61"/>
      <c r="R320" s="61"/>
      <c r="S320" s="61"/>
    </row>
    <row r="321" spans="1:19">
      <c r="A321" s="111"/>
      <c r="B321" s="61"/>
      <c r="C321" s="61"/>
      <c r="D321" s="61"/>
      <c r="E321" s="61"/>
      <c r="F321" s="61"/>
      <c r="G321" s="61"/>
      <c r="H321" s="61"/>
      <c r="I321" s="61"/>
      <c r="J321" s="61"/>
      <c r="K321" s="61"/>
      <c r="L321" s="61"/>
      <c r="M321" s="61"/>
      <c r="N321" s="61"/>
      <c r="O321" s="61"/>
      <c r="P321" s="61"/>
      <c r="Q321" s="61"/>
      <c r="R321" s="61"/>
      <c r="S321" s="61"/>
    </row>
    <row r="322" spans="1:19">
      <c r="A322" s="111"/>
      <c r="B322" s="61"/>
      <c r="C322" s="61"/>
      <c r="D322" s="61"/>
      <c r="E322" s="61"/>
      <c r="F322" s="61"/>
      <c r="G322" s="61"/>
      <c r="H322" s="61"/>
      <c r="I322" s="61"/>
      <c r="J322" s="61"/>
      <c r="K322" s="61"/>
      <c r="L322" s="61"/>
      <c r="M322" s="61"/>
      <c r="N322" s="61"/>
      <c r="O322" s="61"/>
      <c r="P322" s="61"/>
      <c r="Q322" s="61"/>
      <c r="R322" s="61"/>
      <c r="S322" s="61"/>
    </row>
    <row r="323" spans="1:19">
      <c r="A323" s="111"/>
      <c r="B323" s="61"/>
      <c r="C323" s="61"/>
      <c r="D323" s="61"/>
      <c r="E323" s="61"/>
      <c r="F323" s="61"/>
      <c r="G323" s="61"/>
      <c r="H323" s="61"/>
      <c r="I323" s="61"/>
      <c r="J323" s="61"/>
      <c r="K323" s="61"/>
      <c r="L323" s="61"/>
      <c r="M323" s="61"/>
      <c r="N323" s="61"/>
      <c r="O323" s="61"/>
      <c r="P323" s="61"/>
      <c r="Q323" s="61"/>
      <c r="R323" s="61"/>
      <c r="S323" s="61"/>
    </row>
    <row r="324" spans="1:19">
      <c r="A324" s="111"/>
      <c r="B324" s="61"/>
      <c r="C324" s="61"/>
      <c r="D324" s="61"/>
      <c r="E324" s="61"/>
      <c r="F324" s="61"/>
      <c r="G324" s="61"/>
      <c r="H324" s="61"/>
      <c r="I324" s="61"/>
      <c r="J324" s="61"/>
      <c r="K324" s="61"/>
      <c r="L324" s="61"/>
      <c r="M324" s="61"/>
      <c r="N324" s="61"/>
      <c r="O324" s="61"/>
      <c r="P324" s="61"/>
      <c r="Q324" s="61"/>
      <c r="R324" s="61"/>
      <c r="S324" s="61"/>
    </row>
    <row r="325" spans="1:19">
      <c r="A325" s="111"/>
      <c r="B325" s="61"/>
      <c r="C325" s="61"/>
      <c r="D325" s="61"/>
      <c r="E325" s="61"/>
      <c r="F325" s="61"/>
      <c r="G325" s="61"/>
      <c r="H325" s="61"/>
      <c r="I325" s="61"/>
      <c r="J325" s="61"/>
      <c r="K325" s="61"/>
      <c r="L325" s="61"/>
      <c r="M325" s="61"/>
      <c r="N325" s="61"/>
      <c r="O325" s="61"/>
      <c r="P325" s="61"/>
      <c r="Q325" s="61"/>
      <c r="R325" s="61"/>
      <c r="S325" s="61"/>
    </row>
    <row r="326" spans="1:19">
      <c r="A326" s="111"/>
      <c r="B326" s="61"/>
      <c r="C326" s="61"/>
      <c r="D326" s="61"/>
      <c r="E326" s="61"/>
      <c r="F326" s="61"/>
      <c r="G326" s="61"/>
      <c r="H326" s="61"/>
      <c r="I326" s="61"/>
      <c r="J326" s="61"/>
      <c r="K326" s="61"/>
      <c r="L326" s="61"/>
      <c r="M326" s="61"/>
      <c r="N326" s="61"/>
      <c r="O326" s="61"/>
      <c r="P326" s="61"/>
      <c r="Q326" s="61"/>
      <c r="R326" s="61"/>
      <c r="S326" s="61"/>
    </row>
    <row r="327" spans="1:19">
      <c r="A327" s="111"/>
      <c r="B327" s="61"/>
      <c r="C327" s="61"/>
      <c r="D327" s="61"/>
      <c r="E327" s="61"/>
      <c r="F327" s="61"/>
      <c r="G327" s="61"/>
      <c r="H327" s="61"/>
      <c r="I327" s="61"/>
      <c r="J327" s="61"/>
      <c r="K327" s="61"/>
      <c r="L327" s="61"/>
      <c r="M327" s="61"/>
      <c r="N327" s="61"/>
      <c r="O327" s="61"/>
      <c r="P327" s="61"/>
      <c r="Q327" s="61"/>
      <c r="R327" s="61"/>
      <c r="S327" s="61"/>
    </row>
    <row r="328" spans="1:19">
      <c r="A328" s="111"/>
      <c r="B328" s="61"/>
      <c r="C328" s="61"/>
      <c r="D328" s="61"/>
      <c r="E328" s="61"/>
      <c r="F328" s="61"/>
      <c r="G328" s="61"/>
      <c r="H328" s="61"/>
      <c r="I328" s="61"/>
      <c r="J328" s="61"/>
      <c r="K328" s="61"/>
      <c r="L328" s="61"/>
      <c r="M328" s="61"/>
      <c r="N328" s="61"/>
      <c r="O328" s="61"/>
      <c r="P328" s="61"/>
      <c r="Q328" s="61"/>
      <c r="R328" s="61"/>
      <c r="S328" s="61"/>
    </row>
    <row r="329" spans="1:19">
      <c r="A329" s="111"/>
      <c r="B329" s="61"/>
      <c r="C329" s="61"/>
      <c r="D329" s="61"/>
      <c r="E329" s="61"/>
      <c r="F329" s="61"/>
      <c r="G329" s="61"/>
      <c r="H329" s="61"/>
      <c r="I329" s="61"/>
      <c r="J329" s="61"/>
      <c r="K329" s="61"/>
      <c r="L329" s="61"/>
      <c r="M329" s="61"/>
      <c r="N329" s="61"/>
      <c r="O329" s="61"/>
      <c r="P329" s="61"/>
      <c r="Q329" s="61"/>
      <c r="R329" s="61"/>
      <c r="S329" s="61"/>
    </row>
    <row r="330" spans="1:19">
      <c r="A330" s="111"/>
      <c r="B330" s="61"/>
      <c r="C330" s="61"/>
      <c r="D330" s="61"/>
      <c r="E330" s="61"/>
      <c r="F330" s="61"/>
      <c r="G330" s="61"/>
      <c r="H330" s="61"/>
      <c r="I330" s="61"/>
      <c r="J330" s="61"/>
      <c r="K330" s="61"/>
      <c r="L330" s="61"/>
      <c r="M330" s="61"/>
      <c r="N330" s="61"/>
      <c r="O330" s="61"/>
      <c r="P330" s="61"/>
      <c r="Q330" s="61"/>
      <c r="R330" s="61"/>
      <c r="S330" s="61"/>
    </row>
    <row r="331" spans="1:19">
      <c r="A331" s="111"/>
      <c r="B331" s="61"/>
      <c r="C331" s="61"/>
      <c r="D331" s="61"/>
      <c r="E331" s="61"/>
      <c r="F331" s="61"/>
      <c r="G331" s="61"/>
      <c r="H331" s="61"/>
      <c r="I331" s="61"/>
      <c r="J331" s="61"/>
      <c r="K331" s="61"/>
      <c r="L331" s="61"/>
      <c r="M331" s="61"/>
      <c r="N331" s="61"/>
      <c r="O331" s="61"/>
      <c r="P331" s="61"/>
      <c r="Q331" s="61"/>
      <c r="R331" s="61"/>
      <c r="S331" s="61"/>
    </row>
    <row r="332" spans="1:19">
      <c r="A332" s="111"/>
      <c r="B332" s="61"/>
      <c r="C332" s="61"/>
      <c r="D332" s="61"/>
      <c r="E332" s="61"/>
      <c r="F332" s="61"/>
      <c r="G332" s="61"/>
      <c r="H332" s="61"/>
      <c r="I332" s="61"/>
      <c r="J332" s="61"/>
      <c r="K332" s="61"/>
      <c r="L332" s="61"/>
      <c r="M332" s="61"/>
      <c r="N332" s="61"/>
      <c r="O332" s="61"/>
      <c r="P332" s="61"/>
      <c r="Q332" s="61"/>
      <c r="R332" s="61"/>
      <c r="S332" s="61"/>
    </row>
    <row r="333" spans="1:19">
      <c r="A333" s="111"/>
      <c r="B333" s="61"/>
      <c r="C333" s="61"/>
      <c r="D333" s="61"/>
      <c r="E333" s="61"/>
      <c r="F333" s="61"/>
      <c r="G333" s="61"/>
      <c r="H333" s="61"/>
      <c r="I333" s="61"/>
      <c r="J333" s="61"/>
      <c r="K333" s="61"/>
      <c r="L333" s="61"/>
      <c r="M333" s="61"/>
      <c r="N333" s="61"/>
      <c r="O333" s="61"/>
      <c r="P333" s="61"/>
      <c r="Q333" s="61"/>
      <c r="R333" s="61"/>
      <c r="S333" s="61"/>
    </row>
    <row r="334" spans="1:19">
      <c r="A334" s="111"/>
      <c r="B334" s="61"/>
      <c r="C334" s="61"/>
      <c r="D334" s="61"/>
      <c r="E334" s="61"/>
      <c r="F334" s="61"/>
      <c r="G334" s="61"/>
      <c r="H334" s="61"/>
      <c r="I334" s="61"/>
      <c r="J334" s="61"/>
      <c r="K334" s="61"/>
      <c r="L334" s="61"/>
      <c r="M334" s="61"/>
      <c r="N334" s="61"/>
      <c r="O334" s="61"/>
      <c r="P334" s="61"/>
      <c r="Q334" s="61"/>
      <c r="R334" s="61"/>
      <c r="S334" s="61"/>
    </row>
    <row r="335" spans="1:19">
      <c r="A335" s="111"/>
      <c r="B335" s="61"/>
      <c r="C335" s="61"/>
      <c r="D335" s="61"/>
      <c r="E335" s="61"/>
      <c r="F335" s="61"/>
      <c r="G335" s="61"/>
      <c r="H335" s="61"/>
      <c r="I335" s="61"/>
      <c r="J335" s="61"/>
      <c r="K335" s="61"/>
      <c r="L335" s="61"/>
      <c r="M335" s="61"/>
      <c r="N335" s="61"/>
      <c r="O335" s="61"/>
      <c r="P335" s="61"/>
      <c r="Q335" s="61"/>
      <c r="R335" s="61"/>
      <c r="S335" s="61"/>
    </row>
    <row r="336" spans="1:19">
      <c r="A336" s="111"/>
      <c r="B336" s="61"/>
      <c r="C336" s="61"/>
      <c r="D336" s="61"/>
      <c r="E336" s="61"/>
      <c r="F336" s="61"/>
      <c r="G336" s="61"/>
      <c r="H336" s="61"/>
      <c r="I336" s="61"/>
      <c r="J336" s="61"/>
      <c r="K336" s="61"/>
      <c r="L336" s="61"/>
      <c r="M336" s="61"/>
      <c r="N336" s="61"/>
      <c r="O336" s="61"/>
      <c r="P336" s="61"/>
      <c r="Q336" s="61"/>
      <c r="R336" s="61"/>
      <c r="S336" s="61"/>
    </row>
    <row r="337" spans="1:19">
      <c r="A337" s="111"/>
      <c r="B337" s="61"/>
      <c r="C337" s="61"/>
      <c r="D337" s="61"/>
      <c r="E337" s="61"/>
      <c r="F337" s="61"/>
      <c r="G337" s="61"/>
      <c r="H337" s="61"/>
      <c r="I337" s="61"/>
      <c r="J337" s="61"/>
      <c r="K337" s="61"/>
      <c r="L337" s="61"/>
      <c r="M337" s="61"/>
      <c r="N337" s="61"/>
      <c r="O337" s="61"/>
      <c r="P337" s="61"/>
      <c r="Q337" s="61"/>
      <c r="R337" s="61"/>
      <c r="S337" s="61"/>
    </row>
    <row r="338" spans="1:19">
      <c r="A338" s="111"/>
      <c r="B338" s="61"/>
      <c r="C338" s="61"/>
      <c r="D338" s="61"/>
      <c r="E338" s="61"/>
      <c r="F338" s="61"/>
      <c r="G338" s="61"/>
      <c r="H338" s="61"/>
      <c r="I338" s="61"/>
      <c r="J338" s="61"/>
      <c r="K338" s="61"/>
      <c r="L338" s="61"/>
      <c r="M338" s="61"/>
      <c r="N338" s="61"/>
      <c r="O338" s="61"/>
      <c r="P338" s="61"/>
      <c r="Q338" s="61"/>
      <c r="R338" s="61"/>
      <c r="S338" s="61"/>
    </row>
    <row r="339" spans="1:19">
      <c r="A339" s="111"/>
      <c r="B339" s="61"/>
      <c r="C339" s="61"/>
      <c r="D339" s="61"/>
      <c r="E339" s="61"/>
      <c r="F339" s="61"/>
      <c r="G339" s="61"/>
      <c r="H339" s="61"/>
      <c r="I339" s="61"/>
      <c r="J339" s="61"/>
      <c r="K339" s="61"/>
      <c r="L339" s="61"/>
      <c r="M339" s="61"/>
      <c r="N339" s="61"/>
      <c r="O339" s="61"/>
      <c r="P339" s="61"/>
      <c r="Q339" s="61"/>
      <c r="R339" s="61"/>
      <c r="S339" s="61"/>
    </row>
    <row r="340" spans="1:19">
      <c r="A340" s="111"/>
      <c r="B340" s="61"/>
      <c r="C340" s="61"/>
      <c r="D340" s="61"/>
      <c r="E340" s="61"/>
      <c r="F340" s="61"/>
      <c r="G340" s="61"/>
      <c r="H340" s="61"/>
      <c r="I340" s="61"/>
      <c r="J340" s="61"/>
      <c r="K340" s="61"/>
      <c r="L340" s="61"/>
      <c r="M340" s="61"/>
      <c r="N340" s="61"/>
      <c r="O340" s="61"/>
      <c r="P340" s="61"/>
      <c r="Q340" s="61"/>
      <c r="R340" s="61"/>
      <c r="S340" s="61"/>
    </row>
    <row r="341" spans="1:19">
      <c r="A341" s="111"/>
      <c r="B341" s="61"/>
      <c r="C341" s="61"/>
      <c r="D341" s="61"/>
      <c r="E341" s="61"/>
      <c r="F341" s="61"/>
      <c r="G341" s="61"/>
      <c r="H341" s="61"/>
      <c r="I341" s="61"/>
      <c r="J341" s="61"/>
      <c r="K341" s="61"/>
      <c r="L341" s="61"/>
      <c r="M341" s="61"/>
      <c r="N341" s="61"/>
      <c r="O341" s="61"/>
      <c r="P341" s="61"/>
      <c r="Q341" s="61"/>
      <c r="R341" s="61"/>
      <c r="S341" s="61"/>
    </row>
    <row r="342" spans="1:19">
      <c r="A342" s="111"/>
      <c r="B342" s="61"/>
      <c r="C342" s="61"/>
      <c r="D342" s="61"/>
      <c r="E342" s="61"/>
      <c r="F342" s="61"/>
      <c r="G342" s="61"/>
      <c r="H342" s="61"/>
      <c r="I342" s="61"/>
      <c r="J342" s="61"/>
      <c r="K342" s="61"/>
      <c r="L342" s="61"/>
      <c r="M342" s="61"/>
      <c r="N342" s="61"/>
      <c r="O342" s="61"/>
      <c r="P342" s="61"/>
      <c r="Q342" s="61"/>
      <c r="R342" s="61"/>
      <c r="S342" s="61"/>
    </row>
    <row r="343" spans="1:19">
      <c r="A343" s="111"/>
      <c r="B343" s="61"/>
      <c r="C343" s="61"/>
      <c r="D343" s="61"/>
      <c r="E343" s="61"/>
      <c r="F343" s="61"/>
      <c r="G343" s="61"/>
      <c r="H343" s="61"/>
      <c r="I343" s="61"/>
      <c r="J343" s="61"/>
      <c r="K343" s="61"/>
      <c r="L343" s="61"/>
      <c r="M343" s="61"/>
      <c r="N343" s="61"/>
      <c r="O343" s="61"/>
      <c r="P343" s="61"/>
      <c r="Q343" s="61"/>
      <c r="R343" s="61"/>
      <c r="S343" s="61"/>
    </row>
    <row r="344" spans="1:19">
      <c r="A344" s="111"/>
      <c r="B344" s="61"/>
      <c r="C344" s="61"/>
      <c r="D344" s="61"/>
      <c r="E344" s="61"/>
      <c r="F344" s="61"/>
      <c r="G344" s="61"/>
      <c r="H344" s="61"/>
      <c r="I344" s="61"/>
      <c r="J344" s="61"/>
      <c r="K344" s="61"/>
      <c r="L344" s="61"/>
      <c r="M344" s="61"/>
      <c r="N344" s="61"/>
      <c r="O344" s="61"/>
      <c r="P344" s="61"/>
      <c r="Q344" s="61"/>
      <c r="R344" s="61"/>
      <c r="S344" s="61"/>
    </row>
    <row r="345" spans="1:19">
      <c r="A345" s="111"/>
      <c r="B345" s="61"/>
      <c r="C345" s="61"/>
      <c r="D345" s="61"/>
      <c r="E345" s="61"/>
      <c r="F345" s="61"/>
      <c r="G345" s="61"/>
      <c r="H345" s="61"/>
      <c r="I345" s="61"/>
      <c r="J345" s="61"/>
      <c r="K345" s="61"/>
      <c r="L345" s="61"/>
      <c r="M345" s="61"/>
      <c r="N345" s="61"/>
      <c r="O345" s="61"/>
      <c r="P345" s="61"/>
      <c r="Q345" s="61"/>
      <c r="R345" s="61"/>
      <c r="S345" s="61"/>
    </row>
    <row r="346" spans="1:19">
      <c r="A346" s="111"/>
      <c r="B346" s="61"/>
      <c r="C346" s="61"/>
      <c r="D346" s="61"/>
      <c r="E346" s="61"/>
      <c r="F346" s="61"/>
      <c r="G346" s="61"/>
      <c r="H346" s="61"/>
      <c r="I346" s="61"/>
      <c r="J346" s="61"/>
      <c r="K346" s="61"/>
      <c r="L346" s="61"/>
      <c r="M346" s="61"/>
      <c r="N346" s="61"/>
      <c r="O346" s="61"/>
      <c r="P346" s="61"/>
      <c r="Q346" s="61"/>
      <c r="R346" s="61"/>
      <c r="S346" s="61"/>
    </row>
    <row r="347" spans="1:19">
      <c r="A347" s="111"/>
      <c r="B347" s="61"/>
      <c r="C347" s="61"/>
      <c r="D347" s="61"/>
      <c r="E347" s="61"/>
      <c r="F347" s="61"/>
      <c r="G347" s="61"/>
      <c r="H347" s="61"/>
      <c r="I347" s="61"/>
      <c r="J347" s="61"/>
      <c r="K347" s="61"/>
      <c r="L347" s="61"/>
      <c r="M347" s="61"/>
      <c r="N347" s="61"/>
      <c r="O347" s="61"/>
      <c r="P347" s="61"/>
      <c r="Q347" s="61"/>
      <c r="R347" s="61"/>
      <c r="S347" s="61"/>
    </row>
    <row r="348" spans="1:19">
      <c r="A348" s="111"/>
      <c r="B348" s="61"/>
      <c r="C348" s="61"/>
      <c r="D348" s="61"/>
      <c r="E348" s="61"/>
      <c r="F348" s="61"/>
      <c r="G348" s="61"/>
      <c r="H348" s="61"/>
      <c r="I348" s="61"/>
      <c r="J348" s="61"/>
      <c r="K348" s="61"/>
      <c r="L348" s="61"/>
      <c r="M348" s="61"/>
      <c r="N348" s="61"/>
      <c r="O348" s="61"/>
      <c r="P348" s="61"/>
      <c r="Q348" s="61"/>
      <c r="R348" s="61"/>
      <c r="S348" s="61"/>
    </row>
    <row r="349" spans="1:19">
      <c r="A349" s="111"/>
      <c r="B349" s="61"/>
      <c r="C349" s="61"/>
      <c r="D349" s="61"/>
      <c r="E349" s="61"/>
      <c r="F349" s="61"/>
      <c r="G349" s="61"/>
      <c r="H349" s="61"/>
      <c r="I349" s="61"/>
      <c r="J349" s="61"/>
      <c r="K349" s="61"/>
      <c r="L349" s="61"/>
      <c r="M349" s="61"/>
      <c r="N349" s="61"/>
      <c r="O349" s="61"/>
      <c r="P349" s="61"/>
      <c r="Q349" s="61"/>
      <c r="R349" s="61"/>
      <c r="S349" s="61"/>
    </row>
    <row r="350" spans="1:19">
      <c r="A350" s="111"/>
      <c r="B350" s="61"/>
      <c r="C350" s="61"/>
      <c r="D350" s="61"/>
      <c r="E350" s="61"/>
      <c r="F350" s="61"/>
      <c r="G350" s="61"/>
      <c r="H350" s="61"/>
      <c r="I350" s="61"/>
      <c r="J350" s="61"/>
      <c r="K350" s="61"/>
      <c r="L350" s="61"/>
      <c r="M350" s="61"/>
      <c r="N350" s="61"/>
      <c r="O350" s="61"/>
      <c r="P350" s="61"/>
      <c r="Q350" s="61"/>
      <c r="R350" s="61"/>
      <c r="S350" s="61"/>
    </row>
    <row r="351" spans="1:19">
      <c r="A351" s="111"/>
      <c r="B351" s="61"/>
      <c r="C351" s="61"/>
      <c r="D351" s="61"/>
      <c r="E351" s="61"/>
      <c r="F351" s="61"/>
      <c r="G351" s="61"/>
      <c r="H351" s="61"/>
      <c r="I351" s="61"/>
      <c r="J351" s="61"/>
      <c r="K351" s="61"/>
      <c r="L351" s="61"/>
      <c r="M351" s="61"/>
      <c r="N351" s="61"/>
      <c r="O351" s="61"/>
      <c r="P351" s="61"/>
      <c r="Q351" s="61"/>
      <c r="R351" s="61"/>
      <c r="S351" s="61"/>
    </row>
    <row r="352" spans="1:19">
      <c r="A352" s="111"/>
      <c r="B352" s="61"/>
      <c r="C352" s="61"/>
      <c r="D352" s="61"/>
      <c r="E352" s="61"/>
      <c r="F352" s="61"/>
      <c r="G352" s="61"/>
      <c r="H352" s="61"/>
      <c r="I352" s="61"/>
      <c r="J352" s="61"/>
      <c r="K352" s="61"/>
      <c r="L352" s="61"/>
      <c r="M352" s="61"/>
      <c r="N352" s="61"/>
      <c r="O352" s="61"/>
      <c r="P352" s="61"/>
      <c r="Q352" s="61"/>
      <c r="R352" s="61"/>
      <c r="S352" s="61"/>
    </row>
    <row r="353" spans="1:19">
      <c r="A353" s="111"/>
      <c r="B353" s="61"/>
      <c r="C353" s="61"/>
      <c r="D353" s="61"/>
      <c r="E353" s="61"/>
      <c r="F353" s="61"/>
      <c r="G353" s="61"/>
      <c r="H353" s="61"/>
      <c r="I353" s="61"/>
      <c r="J353" s="61"/>
      <c r="K353" s="61"/>
      <c r="L353" s="61"/>
      <c r="M353" s="61"/>
      <c r="N353" s="61"/>
      <c r="O353" s="61"/>
      <c r="P353" s="61"/>
      <c r="Q353" s="61"/>
      <c r="R353" s="61"/>
      <c r="S353" s="61"/>
    </row>
    <row r="354" spans="1:19">
      <c r="A354" s="111"/>
      <c r="B354" s="61"/>
      <c r="C354" s="61"/>
      <c r="D354" s="61"/>
      <c r="E354" s="61"/>
      <c r="F354" s="61"/>
      <c r="G354" s="61"/>
      <c r="H354" s="61"/>
      <c r="I354" s="61"/>
      <c r="J354" s="61"/>
      <c r="K354" s="61"/>
      <c r="L354" s="61"/>
      <c r="M354" s="61"/>
      <c r="N354" s="61"/>
      <c r="O354" s="61"/>
      <c r="P354" s="61"/>
      <c r="Q354" s="61"/>
      <c r="R354" s="61"/>
      <c r="S354" s="61"/>
    </row>
    <row r="355" spans="1:19">
      <c r="A355" s="111"/>
      <c r="B355" s="61"/>
      <c r="C355" s="61"/>
      <c r="D355" s="61"/>
      <c r="E355" s="61"/>
      <c r="F355" s="61"/>
      <c r="G355" s="61"/>
      <c r="H355" s="61"/>
      <c r="I355" s="61"/>
      <c r="J355" s="61"/>
      <c r="K355" s="61"/>
      <c r="L355" s="61"/>
      <c r="M355" s="61"/>
      <c r="N355" s="61"/>
      <c r="O355" s="61"/>
      <c r="P355" s="61"/>
      <c r="Q355" s="61"/>
      <c r="R355" s="61"/>
      <c r="S355" s="61"/>
    </row>
    <row r="356" spans="1:19">
      <c r="A356" s="111"/>
      <c r="B356" s="61"/>
      <c r="C356" s="61"/>
      <c r="D356" s="61"/>
      <c r="E356" s="61"/>
      <c r="F356" s="61"/>
      <c r="G356" s="61"/>
      <c r="H356" s="61"/>
      <c r="I356" s="61"/>
      <c r="J356" s="61"/>
      <c r="K356" s="61"/>
      <c r="L356" s="61"/>
      <c r="M356" s="61"/>
      <c r="N356" s="61"/>
      <c r="O356" s="61"/>
      <c r="P356" s="61"/>
      <c r="Q356" s="61"/>
      <c r="R356" s="61"/>
      <c r="S356" s="61"/>
    </row>
    <row r="357" spans="1:19">
      <c r="A357" s="111"/>
      <c r="B357" s="61"/>
      <c r="C357" s="61"/>
      <c r="D357" s="61"/>
      <c r="E357" s="61"/>
      <c r="F357" s="61"/>
      <c r="G357" s="61"/>
      <c r="H357" s="61"/>
      <c r="I357" s="61"/>
      <c r="J357" s="61"/>
      <c r="K357" s="61"/>
      <c r="L357" s="61"/>
      <c r="M357" s="61"/>
      <c r="N357" s="61"/>
      <c r="O357" s="61"/>
      <c r="P357" s="61"/>
      <c r="Q357" s="61"/>
      <c r="R357" s="61"/>
      <c r="S357" s="61"/>
    </row>
    <row r="358" spans="1:19">
      <c r="A358" s="111"/>
      <c r="B358" s="61"/>
      <c r="C358" s="61"/>
      <c r="D358" s="61"/>
      <c r="E358" s="61"/>
      <c r="F358" s="61"/>
      <c r="G358" s="61"/>
      <c r="H358" s="61"/>
      <c r="I358" s="61"/>
      <c r="J358" s="61"/>
      <c r="K358" s="61"/>
      <c r="L358" s="61"/>
      <c r="M358" s="61"/>
      <c r="N358" s="61"/>
      <c r="O358" s="61"/>
      <c r="P358" s="61"/>
      <c r="Q358" s="61"/>
      <c r="R358" s="61"/>
      <c r="S358" s="61"/>
    </row>
    <row r="359" spans="1:19">
      <c r="A359" s="111"/>
      <c r="B359" s="61"/>
      <c r="C359" s="61"/>
      <c r="D359" s="61"/>
      <c r="E359" s="61"/>
      <c r="F359" s="61"/>
      <c r="G359" s="61"/>
      <c r="H359" s="61"/>
      <c r="I359" s="61"/>
      <c r="J359" s="61"/>
      <c r="K359" s="61"/>
      <c r="L359" s="61"/>
      <c r="M359" s="61"/>
      <c r="N359" s="61"/>
      <c r="O359" s="61"/>
      <c r="P359" s="61"/>
      <c r="Q359" s="61"/>
      <c r="R359" s="61"/>
      <c r="S359" s="61"/>
    </row>
    <row r="360" spans="1:19">
      <c r="A360" s="111"/>
      <c r="B360" s="61"/>
      <c r="C360" s="61"/>
      <c r="D360" s="61"/>
      <c r="E360" s="61"/>
      <c r="F360" s="61"/>
      <c r="G360" s="61"/>
      <c r="H360" s="61"/>
      <c r="I360" s="61"/>
      <c r="J360" s="61"/>
      <c r="K360" s="61"/>
      <c r="L360" s="61"/>
      <c r="M360" s="61"/>
      <c r="N360" s="61"/>
      <c r="O360" s="61"/>
      <c r="P360" s="61"/>
      <c r="Q360" s="61"/>
      <c r="R360" s="61"/>
      <c r="S360" s="61"/>
    </row>
    <row r="361" spans="1:19">
      <c r="A361" s="111"/>
      <c r="B361" s="61"/>
      <c r="C361" s="61"/>
      <c r="D361" s="61"/>
      <c r="E361" s="61"/>
      <c r="F361" s="61"/>
      <c r="G361" s="61"/>
      <c r="H361" s="61"/>
      <c r="I361" s="61"/>
      <c r="J361" s="61"/>
      <c r="K361" s="61"/>
      <c r="L361" s="61"/>
      <c r="M361" s="61"/>
      <c r="N361" s="61"/>
      <c r="O361" s="61"/>
      <c r="P361" s="61"/>
      <c r="Q361" s="61"/>
      <c r="R361" s="61"/>
      <c r="S361" s="61"/>
    </row>
    <row r="362" spans="1:19">
      <c r="A362" s="111"/>
      <c r="B362" s="61"/>
      <c r="C362" s="61"/>
      <c r="D362" s="61"/>
      <c r="E362" s="61"/>
      <c r="F362" s="61"/>
      <c r="G362" s="61"/>
      <c r="H362" s="61"/>
      <c r="I362" s="61"/>
      <c r="J362" s="61"/>
      <c r="K362" s="61"/>
      <c r="L362" s="61"/>
      <c r="M362" s="61"/>
      <c r="N362" s="61"/>
      <c r="O362" s="61"/>
      <c r="P362" s="61"/>
      <c r="Q362" s="61"/>
      <c r="R362" s="61"/>
      <c r="S362" s="61"/>
    </row>
    <row r="363" spans="1:19">
      <c r="A363" s="111"/>
      <c r="B363" s="61"/>
      <c r="C363" s="61"/>
      <c r="D363" s="61"/>
      <c r="E363" s="61"/>
      <c r="F363" s="61"/>
      <c r="G363" s="61"/>
      <c r="H363" s="61"/>
      <c r="I363" s="61"/>
      <c r="J363" s="61"/>
      <c r="K363" s="61"/>
      <c r="L363" s="61"/>
      <c r="M363" s="61"/>
      <c r="N363" s="61"/>
      <c r="O363" s="61"/>
      <c r="P363" s="61"/>
      <c r="Q363" s="61"/>
      <c r="R363" s="61"/>
      <c r="S363" s="61"/>
    </row>
    <row r="364" spans="1:19">
      <c r="A364" s="111"/>
      <c r="B364" s="61"/>
      <c r="C364" s="61"/>
      <c r="D364" s="61"/>
      <c r="E364" s="61"/>
      <c r="F364" s="61"/>
      <c r="G364" s="61"/>
      <c r="H364" s="61"/>
      <c r="I364" s="61"/>
      <c r="J364" s="61"/>
      <c r="K364" s="61"/>
      <c r="L364" s="61"/>
      <c r="M364" s="61"/>
      <c r="N364" s="61"/>
      <c r="O364" s="61"/>
      <c r="P364" s="61"/>
      <c r="Q364" s="61"/>
      <c r="R364" s="61"/>
      <c r="S364" s="61"/>
    </row>
    <row r="365" spans="1:19">
      <c r="A365" s="111"/>
      <c r="B365" s="61"/>
      <c r="C365" s="61"/>
      <c r="D365" s="61"/>
      <c r="E365" s="61"/>
      <c r="F365" s="61"/>
      <c r="G365" s="61"/>
      <c r="H365" s="61"/>
      <c r="I365" s="61"/>
      <c r="J365" s="61"/>
      <c r="K365" s="61"/>
      <c r="L365" s="61"/>
      <c r="M365" s="61"/>
      <c r="N365" s="61"/>
      <c r="O365" s="61"/>
      <c r="P365" s="61"/>
      <c r="Q365" s="61"/>
      <c r="R365" s="61"/>
      <c r="S365" s="61"/>
    </row>
    <row r="366" spans="1:19">
      <c r="A366" s="111"/>
      <c r="B366" s="61"/>
      <c r="C366" s="61"/>
      <c r="D366" s="61"/>
      <c r="E366" s="61"/>
      <c r="F366" s="61"/>
      <c r="G366" s="61"/>
      <c r="H366" s="61"/>
      <c r="I366" s="61"/>
      <c r="J366" s="61"/>
      <c r="K366" s="61"/>
      <c r="L366" s="61"/>
      <c r="M366" s="61"/>
      <c r="N366" s="61"/>
      <c r="O366" s="61"/>
      <c r="P366" s="61"/>
      <c r="Q366" s="61"/>
      <c r="R366" s="61"/>
      <c r="S366" s="61"/>
    </row>
    <row r="367" spans="1:19">
      <c r="A367" s="111"/>
      <c r="B367" s="61"/>
      <c r="C367" s="61"/>
      <c r="D367" s="61"/>
      <c r="E367" s="61"/>
      <c r="F367" s="61"/>
      <c r="G367" s="61"/>
      <c r="H367" s="61"/>
      <c r="I367" s="61"/>
      <c r="J367" s="61"/>
      <c r="K367" s="61"/>
      <c r="L367" s="61"/>
      <c r="M367" s="61"/>
      <c r="N367" s="61"/>
      <c r="O367" s="61"/>
      <c r="P367" s="61"/>
      <c r="Q367" s="61"/>
      <c r="R367" s="61"/>
      <c r="S367" s="61"/>
    </row>
    <row r="368" spans="1:19">
      <c r="A368" s="111"/>
      <c r="B368" s="61"/>
      <c r="C368" s="61"/>
      <c r="D368" s="61"/>
      <c r="E368" s="61"/>
      <c r="F368" s="61"/>
      <c r="G368" s="61"/>
      <c r="H368" s="61"/>
      <c r="I368" s="61"/>
      <c r="J368" s="61"/>
      <c r="K368" s="61"/>
      <c r="L368" s="61"/>
      <c r="M368" s="61"/>
      <c r="N368" s="61"/>
      <c r="O368" s="61"/>
      <c r="P368" s="61"/>
      <c r="Q368" s="61"/>
      <c r="R368" s="61"/>
      <c r="S368" s="61"/>
    </row>
    <row r="369" spans="1:19">
      <c r="A369" s="111"/>
      <c r="B369" s="61"/>
      <c r="C369" s="61"/>
      <c r="D369" s="61"/>
      <c r="E369" s="61"/>
      <c r="F369" s="61"/>
      <c r="G369" s="61"/>
      <c r="H369" s="61"/>
      <c r="I369" s="61"/>
      <c r="J369" s="61"/>
      <c r="K369" s="61"/>
      <c r="L369" s="61"/>
      <c r="M369" s="61"/>
      <c r="N369" s="61"/>
      <c r="O369" s="61"/>
      <c r="P369" s="61"/>
      <c r="Q369" s="61"/>
      <c r="R369" s="61"/>
      <c r="S369" s="61"/>
    </row>
    <row r="370" spans="1:19">
      <c r="A370" s="111"/>
      <c r="B370" s="61"/>
      <c r="C370" s="61"/>
      <c r="D370" s="61"/>
      <c r="E370" s="61"/>
      <c r="F370" s="61"/>
      <c r="G370" s="61"/>
      <c r="H370" s="61"/>
      <c r="I370" s="61"/>
      <c r="J370" s="61"/>
      <c r="K370" s="61"/>
      <c r="L370" s="61"/>
      <c r="M370" s="61"/>
      <c r="N370" s="61"/>
      <c r="O370" s="61"/>
      <c r="P370" s="61"/>
      <c r="Q370" s="61"/>
      <c r="R370" s="61"/>
      <c r="S370" s="61"/>
    </row>
    <row r="371" spans="1:19">
      <c r="A371" s="111"/>
      <c r="B371" s="61"/>
      <c r="C371" s="61"/>
      <c r="D371" s="61"/>
      <c r="E371" s="61"/>
      <c r="F371" s="61"/>
      <c r="G371" s="61"/>
      <c r="H371" s="61"/>
      <c r="I371" s="61"/>
      <c r="J371" s="61"/>
      <c r="K371" s="61"/>
      <c r="L371" s="61"/>
      <c r="M371" s="61"/>
      <c r="N371" s="61"/>
      <c r="O371" s="61"/>
      <c r="P371" s="61"/>
      <c r="Q371" s="61"/>
      <c r="R371" s="61"/>
      <c r="S371" s="61"/>
    </row>
    <row r="372" spans="1:19">
      <c r="A372" s="111"/>
      <c r="B372" s="61"/>
      <c r="C372" s="61"/>
      <c r="D372" s="61"/>
      <c r="E372" s="61"/>
      <c r="F372" s="61"/>
      <c r="G372" s="61"/>
      <c r="H372" s="61"/>
      <c r="I372" s="61"/>
      <c r="J372" s="61"/>
      <c r="K372" s="61"/>
      <c r="L372" s="61"/>
      <c r="M372" s="61"/>
      <c r="N372" s="61"/>
      <c r="O372" s="61"/>
      <c r="P372" s="61"/>
      <c r="Q372" s="61"/>
      <c r="R372" s="61"/>
      <c r="S372" s="61"/>
    </row>
    <row r="373" spans="1:19">
      <c r="A373" s="111"/>
      <c r="B373" s="61"/>
      <c r="C373" s="61"/>
      <c r="D373" s="61"/>
      <c r="E373" s="61"/>
      <c r="F373" s="61"/>
      <c r="G373" s="61"/>
      <c r="H373" s="61"/>
      <c r="I373" s="61"/>
      <c r="J373" s="61"/>
      <c r="K373" s="61"/>
      <c r="L373" s="61"/>
      <c r="M373" s="61"/>
      <c r="N373" s="61"/>
      <c r="O373" s="61"/>
      <c r="P373" s="61"/>
      <c r="Q373" s="61"/>
      <c r="R373" s="61"/>
      <c r="S373" s="61"/>
    </row>
    <row r="374" spans="1:19">
      <c r="A374" s="111"/>
      <c r="B374" s="61"/>
      <c r="C374" s="61"/>
      <c r="D374" s="61"/>
      <c r="E374" s="61"/>
      <c r="F374" s="61"/>
      <c r="G374" s="61"/>
      <c r="H374" s="61"/>
      <c r="I374" s="61"/>
      <c r="J374" s="61"/>
      <c r="K374" s="61"/>
      <c r="L374" s="61"/>
      <c r="M374" s="61"/>
      <c r="N374" s="61"/>
      <c r="O374" s="61"/>
      <c r="P374" s="61"/>
      <c r="Q374" s="61"/>
      <c r="R374" s="61"/>
      <c r="S374" s="61"/>
    </row>
    <row r="375" spans="1:19">
      <c r="A375" s="111"/>
      <c r="B375" s="61"/>
      <c r="C375" s="61"/>
      <c r="D375" s="61"/>
      <c r="E375" s="61"/>
      <c r="F375" s="61"/>
      <c r="G375" s="61"/>
      <c r="H375" s="61"/>
      <c r="I375" s="61"/>
      <c r="J375" s="61"/>
      <c r="K375" s="61"/>
      <c r="L375" s="61"/>
      <c r="M375" s="61"/>
      <c r="N375" s="61"/>
      <c r="O375" s="61"/>
      <c r="P375" s="61"/>
      <c r="Q375" s="61"/>
      <c r="R375" s="61"/>
      <c r="S375" s="61"/>
    </row>
    <row r="376" spans="1:19">
      <c r="A376" s="111"/>
      <c r="B376" s="61"/>
      <c r="C376" s="61"/>
      <c r="D376" s="61"/>
      <c r="E376" s="61"/>
      <c r="F376" s="61"/>
      <c r="G376" s="61"/>
      <c r="H376" s="61"/>
      <c r="I376" s="61"/>
      <c r="J376" s="61"/>
      <c r="K376" s="61"/>
      <c r="L376" s="61"/>
      <c r="M376" s="61"/>
      <c r="N376" s="61"/>
      <c r="O376" s="61"/>
      <c r="P376" s="61"/>
      <c r="Q376" s="61"/>
      <c r="R376" s="61"/>
      <c r="S376" s="61"/>
    </row>
    <row r="377" spans="1:19">
      <c r="A377" s="111"/>
      <c r="B377" s="61"/>
      <c r="C377" s="61"/>
      <c r="D377" s="61"/>
      <c r="E377" s="61"/>
      <c r="F377" s="61"/>
      <c r="G377" s="61"/>
      <c r="H377" s="61"/>
      <c r="I377" s="61"/>
      <c r="J377" s="61"/>
      <c r="K377" s="61"/>
      <c r="L377" s="61"/>
      <c r="M377" s="61"/>
      <c r="N377" s="61"/>
      <c r="O377" s="61"/>
      <c r="P377" s="61"/>
      <c r="Q377" s="61"/>
      <c r="R377" s="61"/>
      <c r="S377" s="61"/>
    </row>
    <row r="378" spans="1:19">
      <c r="A378" s="111"/>
      <c r="B378" s="61"/>
      <c r="C378" s="61"/>
      <c r="D378" s="61"/>
      <c r="E378" s="61"/>
      <c r="F378" s="61"/>
      <c r="G378" s="61"/>
      <c r="H378" s="61"/>
      <c r="I378" s="61"/>
      <c r="J378" s="61"/>
      <c r="K378" s="61"/>
      <c r="L378" s="61"/>
      <c r="M378" s="61"/>
      <c r="N378" s="61"/>
      <c r="O378" s="61"/>
      <c r="P378" s="61"/>
      <c r="Q378" s="61"/>
      <c r="R378" s="61"/>
      <c r="S378" s="61"/>
    </row>
    <row r="379" spans="1:19">
      <c r="A379" s="111"/>
      <c r="B379" s="61"/>
      <c r="C379" s="61"/>
      <c r="D379" s="61"/>
      <c r="E379" s="61"/>
      <c r="F379" s="61"/>
      <c r="G379" s="61"/>
      <c r="H379" s="61"/>
      <c r="I379" s="61"/>
      <c r="J379" s="61"/>
      <c r="K379" s="61"/>
      <c r="L379" s="61"/>
      <c r="M379" s="61"/>
      <c r="N379" s="61"/>
      <c r="O379" s="61"/>
      <c r="P379" s="61"/>
      <c r="Q379" s="61"/>
      <c r="R379" s="61"/>
      <c r="S379" s="61"/>
    </row>
    <row r="380" spans="1:19">
      <c r="A380" s="111"/>
      <c r="B380" s="61"/>
      <c r="C380" s="61"/>
      <c r="D380" s="61"/>
      <c r="E380" s="61"/>
      <c r="F380" s="61"/>
      <c r="G380" s="61"/>
      <c r="H380" s="61"/>
      <c r="I380" s="61"/>
      <c r="J380" s="61"/>
      <c r="K380" s="61"/>
      <c r="L380" s="61"/>
      <c r="M380" s="61"/>
      <c r="N380" s="61"/>
      <c r="O380" s="61"/>
      <c r="P380" s="61"/>
      <c r="Q380" s="61"/>
      <c r="R380" s="61"/>
      <c r="S380" s="61"/>
    </row>
    <row r="381" spans="1:19">
      <c r="A381" s="111"/>
      <c r="B381" s="61"/>
      <c r="C381" s="61"/>
      <c r="D381" s="61"/>
      <c r="E381" s="61"/>
      <c r="F381" s="61"/>
      <c r="G381" s="61"/>
      <c r="H381" s="61"/>
      <c r="I381" s="61"/>
      <c r="J381" s="61"/>
      <c r="K381" s="61"/>
      <c r="L381" s="61"/>
      <c r="M381" s="61"/>
      <c r="N381" s="61"/>
      <c r="O381" s="61"/>
      <c r="P381" s="61"/>
      <c r="Q381" s="61"/>
      <c r="R381" s="61"/>
      <c r="S381" s="61"/>
    </row>
    <row r="382" spans="1:19">
      <c r="A382" s="111"/>
      <c r="B382" s="61"/>
      <c r="C382" s="61"/>
      <c r="D382" s="61"/>
      <c r="E382" s="61"/>
      <c r="F382" s="61"/>
      <c r="G382" s="61"/>
      <c r="H382" s="61"/>
      <c r="I382" s="61"/>
      <c r="J382" s="61"/>
      <c r="K382" s="61"/>
      <c r="L382" s="61"/>
      <c r="M382" s="61"/>
      <c r="N382" s="61"/>
      <c r="O382" s="61"/>
      <c r="P382" s="61"/>
      <c r="Q382" s="61"/>
      <c r="R382" s="61"/>
      <c r="S382" s="61"/>
    </row>
    <row r="383" spans="1:19">
      <c r="A383" s="111"/>
      <c r="B383" s="61"/>
      <c r="C383" s="61"/>
      <c r="D383" s="61"/>
      <c r="E383" s="61"/>
      <c r="F383" s="61"/>
      <c r="G383" s="61"/>
      <c r="H383" s="61"/>
      <c r="I383" s="61"/>
      <c r="J383" s="61"/>
      <c r="K383" s="61"/>
      <c r="L383" s="61"/>
      <c r="M383" s="61"/>
      <c r="N383" s="61"/>
      <c r="O383" s="61"/>
      <c r="P383" s="61"/>
      <c r="Q383" s="61"/>
      <c r="R383" s="61"/>
      <c r="S383" s="61"/>
    </row>
    <row r="384" spans="1:19">
      <c r="A384" s="111"/>
      <c r="B384" s="61"/>
      <c r="C384" s="61"/>
      <c r="D384" s="61"/>
      <c r="E384" s="61"/>
      <c r="F384" s="61"/>
      <c r="G384" s="61"/>
      <c r="H384" s="61"/>
      <c r="I384" s="61"/>
      <c r="J384" s="61"/>
      <c r="K384" s="61"/>
      <c r="L384" s="61"/>
      <c r="M384" s="61"/>
      <c r="N384" s="61"/>
      <c r="O384" s="61"/>
      <c r="P384" s="61"/>
      <c r="Q384" s="61"/>
      <c r="R384" s="61"/>
      <c r="S384" s="61"/>
    </row>
    <row r="385" spans="1:19">
      <c r="A385" s="111"/>
      <c r="B385" s="61"/>
      <c r="C385" s="61"/>
      <c r="D385" s="61"/>
      <c r="E385" s="61"/>
      <c r="F385" s="61"/>
      <c r="G385" s="61"/>
      <c r="H385" s="61"/>
      <c r="I385" s="61"/>
      <c r="J385" s="61"/>
      <c r="K385" s="61"/>
      <c r="L385" s="61"/>
      <c r="M385" s="61"/>
      <c r="N385" s="61"/>
      <c r="O385" s="61"/>
      <c r="P385" s="61"/>
      <c r="Q385" s="61"/>
      <c r="R385" s="61"/>
      <c r="S385" s="61"/>
    </row>
    <row r="386" spans="1:19">
      <c r="A386" s="111"/>
      <c r="B386" s="61"/>
      <c r="C386" s="61"/>
      <c r="D386" s="61"/>
      <c r="E386" s="61"/>
      <c r="F386" s="61"/>
      <c r="G386" s="61"/>
      <c r="H386" s="61"/>
      <c r="I386" s="61"/>
      <c r="J386" s="61"/>
      <c r="K386" s="61"/>
      <c r="L386" s="61"/>
      <c r="M386" s="61"/>
      <c r="N386" s="61"/>
      <c r="O386" s="61"/>
      <c r="P386" s="61"/>
      <c r="Q386" s="61"/>
      <c r="R386" s="61"/>
      <c r="S386" s="61"/>
    </row>
    <row r="387" spans="1:19">
      <c r="A387" s="111"/>
      <c r="B387" s="61"/>
      <c r="C387" s="61"/>
      <c r="D387" s="61"/>
      <c r="E387" s="61"/>
      <c r="F387" s="61"/>
      <c r="G387" s="61"/>
      <c r="H387" s="61"/>
      <c r="I387" s="61"/>
      <c r="J387" s="61"/>
      <c r="K387" s="61"/>
      <c r="L387" s="61"/>
      <c r="M387" s="61"/>
      <c r="N387" s="61"/>
      <c r="O387" s="61"/>
      <c r="P387" s="61"/>
      <c r="Q387" s="61"/>
      <c r="R387" s="61"/>
      <c r="S387" s="61"/>
    </row>
    <row r="388" spans="1:19">
      <c r="A388" s="111"/>
      <c r="B388" s="61"/>
      <c r="C388" s="61"/>
      <c r="D388" s="61"/>
      <c r="E388" s="61"/>
      <c r="F388" s="61"/>
      <c r="G388" s="61"/>
      <c r="H388" s="61"/>
      <c r="I388" s="61"/>
      <c r="J388" s="61"/>
      <c r="K388" s="61"/>
      <c r="L388" s="61"/>
      <c r="M388" s="61"/>
      <c r="N388" s="61"/>
      <c r="O388" s="61"/>
      <c r="P388" s="61"/>
      <c r="Q388" s="61"/>
      <c r="R388" s="61"/>
      <c r="S388" s="61"/>
    </row>
    <row r="389" spans="1:19">
      <c r="A389" s="111"/>
      <c r="B389" s="61"/>
      <c r="C389" s="61"/>
      <c r="D389" s="61"/>
      <c r="E389" s="61"/>
      <c r="F389" s="61"/>
      <c r="G389" s="61"/>
      <c r="H389" s="61"/>
      <c r="I389" s="61"/>
      <c r="J389" s="61"/>
      <c r="K389" s="61"/>
      <c r="L389" s="61"/>
      <c r="M389" s="61"/>
      <c r="N389" s="61"/>
      <c r="O389" s="61"/>
      <c r="P389" s="61"/>
      <c r="Q389" s="61"/>
      <c r="R389" s="61"/>
      <c r="S389" s="61"/>
    </row>
    <row r="390" spans="1:19">
      <c r="A390" s="111"/>
      <c r="B390" s="61"/>
      <c r="C390" s="61"/>
      <c r="D390" s="61"/>
      <c r="E390" s="61"/>
      <c r="F390" s="61"/>
      <c r="G390" s="61"/>
      <c r="H390" s="61"/>
      <c r="I390" s="61"/>
      <c r="J390" s="61"/>
      <c r="K390" s="61"/>
      <c r="L390" s="61"/>
      <c r="M390" s="61"/>
      <c r="N390" s="61"/>
      <c r="O390" s="61"/>
      <c r="P390" s="61"/>
      <c r="Q390" s="61"/>
      <c r="R390" s="61"/>
      <c r="S390" s="61"/>
    </row>
    <row r="391" spans="1:19">
      <c r="A391" s="111"/>
      <c r="B391" s="61"/>
      <c r="C391" s="61"/>
      <c r="D391" s="61"/>
      <c r="E391" s="61"/>
      <c r="F391" s="61"/>
      <c r="G391" s="61"/>
      <c r="H391" s="61"/>
      <c r="I391" s="61"/>
      <c r="J391" s="61"/>
      <c r="K391" s="61"/>
      <c r="L391" s="61"/>
      <c r="M391" s="61"/>
      <c r="N391" s="61"/>
      <c r="O391" s="61"/>
      <c r="P391" s="61"/>
      <c r="Q391" s="61"/>
      <c r="R391" s="61"/>
      <c r="S391" s="61"/>
    </row>
    <row r="392" spans="1:19">
      <c r="A392" s="111"/>
      <c r="B392" s="61"/>
      <c r="C392" s="61"/>
      <c r="D392" s="61"/>
      <c r="E392" s="61"/>
      <c r="F392" s="61"/>
      <c r="G392" s="61"/>
      <c r="H392" s="61"/>
      <c r="I392" s="61"/>
      <c r="J392" s="61"/>
      <c r="K392" s="61"/>
      <c r="L392" s="61"/>
      <c r="M392" s="61"/>
      <c r="N392" s="61"/>
      <c r="O392" s="61"/>
      <c r="P392" s="61"/>
      <c r="Q392" s="61"/>
      <c r="R392" s="61"/>
      <c r="S392" s="61"/>
    </row>
    <row r="393" spans="1:19">
      <c r="A393" s="111"/>
      <c r="B393" s="61"/>
      <c r="C393" s="61"/>
      <c r="D393" s="61"/>
      <c r="E393" s="61"/>
      <c r="F393" s="61"/>
      <c r="G393" s="61"/>
      <c r="H393" s="61"/>
      <c r="I393" s="61"/>
      <c r="J393" s="61"/>
      <c r="K393" s="61"/>
      <c r="L393" s="61"/>
      <c r="M393" s="61"/>
      <c r="N393" s="61"/>
      <c r="O393" s="61"/>
      <c r="P393" s="61"/>
      <c r="Q393" s="61"/>
      <c r="R393" s="61"/>
      <c r="S393" s="61"/>
    </row>
    <row r="394" spans="1:19">
      <c r="A394" s="111"/>
      <c r="B394" s="61"/>
      <c r="C394" s="61"/>
      <c r="D394" s="61"/>
      <c r="E394" s="61"/>
      <c r="F394" s="61"/>
      <c r="G394" s="61"/>
      <c r="H394" s="61"/>
      <c r="I394" s="61"/>
      <c r="J394" s="61"/>
      <c r="K394" s="61"/>
      <c r="L394" s="61"/>
      <c r="M394" s="61"/>
      <c r="N394" s="61"/>
      <c r="O394" s="61"/>
      <c r="P394" s="61"/>
      <c r="Q394" s="61"/>
      <c r="R394" s="61"/>
      <c r="S394" s="61"/>
    </row>
    <row r="395" spans="1:19">
      <c r="A395" s="111"/>
      <c r="B395" s="61"/>
      <c r="C395" s="61"/>
      <c r="D395" s="61"/>
      <c r="E395" s="61"/>
      <c r="F395" s="61"/>
      <c r="G395" s="61"/>
      <c r="H395" s="61"/>
      <c r="I395" s="61"/>
      <c r="J395" s="61"/>
      <c r="K395" s="61"/>
      <c r="L395" s="61"/>
      <c r="M395" s="61"/>
      <c r="N395" s="61"/>
      <c r="O395" s="61"/>
      <c r="P395" s="61"/>
      <c r="Q395" s="61"/>
      <c r="R395" s="61"/>
      <c r="S395" s="61"/>
    </row>
    <row r="396" spans="1:19">
      <c r="A396" s="111"/>
      <c r="B396" s="61"/>
      <c r="C396" s="61"/>
      <c r="D396" s="61"/>
      <c r="E396" s="61"/>
      <c r="F396" s="61"/>
      <c r="G396" s="61"/>
      <c r="H396" s="61"/>
      <c r="I396" s="61"/>
      <c r="J396" s="61"/>
      <c r="K396" s="61"/>
      <c r="L396" s="61"/>
      <c r="M396" s="61"/>
      <c r="N396" s="61"/>
      <c r="O396" s="61"/>
      <c r="P396" s="61"/>
      <c r="Q396" s="61"/>
      <c r="R396" s="61"/>
      <c r="S396" s="61"/>
    </row>
    <row r="397" spans="1:19">
      <c r="A397" s="111"/>
      <c r="B397" s="61"/>
      <c r="C397" s="61"/>
      <c r="D397" s="61"/>
      <c r="E397" s="61"/>
      <c r="F397" s="61"/>
      <c r="G397" s="61"/>
      <c r="H397" s="61"/>
      <c r="I397" s="61"/>
      <c r="J397" s="61"/>
      <c r="K397" s="61"/>
      <c r="L397" s="61"/>
      <c r="M397" s="61"/>
      <c r="N397" s="61"/>
      <c r="O397" s="61"/>
      <c r="P397" s="61"/>
      <c r="Q397" s="61"/>
      <c r="R397" s="61"/>
      <c r="S397" s="61"/>
    </row>
    <row r="398" spans="1:19">
      <c r="A398" s="111"/>
      <c r="B398" s="61"/>
      <c r="C398" s="61"/>
      <c r="D398" s="61"/>
      <c r="E398" s="61"/>
      <c r="F398" s="61"/>
      <c r="G398" s="61"/>
      <c r="H398" s="61"/>
      <c r="I398" s="61"/>
      <c r="J398" s="61"/>
      <c r="K398" s="61"/>
      <c r="L398" s="61"/>
      <c r="M398" s="61"/>
      <c r="N398" s="61"/>
      <c r="O398" s="61"/>
      <c r="P398" s="61"/>
      <c r="Q398" s="61"/>
      <c r="R398" s="61"/>
      <c r="S398" s="61"/>
    </row>
    <row r="399" spans="1:19">
      <c r="A399" s="111"/>
      <c r="B399" s="61"/>
      <c r="C399" s="61"/>
      <c r="D399" s="61"/>
      <c r="E399" s="61"/>
      <c r="F399" s="61"/>
      <c r="G399" s="61"/>
      <c r="H399" s="61"/>
      <c r="I399" s="61"/>
      <c r="J399" s="61"/>
      <c r="K399" s="61"/>
      <c r="L399" s="61"/>
      <c r="M399" s="61"/>
      <c r="N399" s="61"/>
      <c r="O399" s="61"/>
      <c r="P399" s="61"/>
      <c r="Q399" s="61"/>
      <c r="R399" s="61"/>
      <c r="S399" s="61"/>
    </row>
    <row r="400" spans="1:19">
      <c r="A400" s="111"/>
      <c r="B400" s="61"/>
      <c r="C400" s="61"/>
      <c r="D400" s="61"/>
      <c r="E400" s="61"/>
      <c r="F400" s="61"/>
      <c r="G400" s="61"/>
      <c r="H400" s="61"/>
      <c r="I400" s="61"/>
      <c r="J400" s="61"/>
      <c r="K400" s="61"/>
      <c r="L400" s="61"/>
      <c r="M400" s="61"/>
      <c r="N400" s="61"/>
      <c r="O400" s="61"/>
      <c r="P400" s="61"/>
      <c r="Q400" s="61"/>
      <c r="R400" s="61"/>
      <c r="S400" s="61"/>
    </row>
    <row r="401" spans="1:19">
      <c r="A401" s="111"/>
      <c r="B401" s="61"/>
      <c r="C401" s="61"/>
      <c r="D401" s="61"/>
      <c r="E401" s="61"/>
      <c r="F401" s="61"/>
      <c r="G401" s="61"/>
      <c r="H401" s="61"/>
      <c r="I401" s="61"/>
      <c r="J401" s="61"/>
      <c r="K401" s="61"/>
      <c r="L401" s="61"/>
      <c r="M401" s="61"/>
      <c r="N401" s="61"/>
      <c r="O401" s="61"/>
      <c r="P401" s="61"/>
      <c r="Q401" s="61"/>
      <c r="R401" s="61"/>
      <c r="S401" s="61"/>
    </row>
  </sheetData>
  <mergeCells count="37">
    <mergeCell ref="A4:S4"/>
    <mergeCell ref="A5:S5"/>
    <mergeCell ref="A6:A10"/>
    <mergeCell ref="B6:B10"/>
    <mergeCell ref="A1:J1"/>
    <mergeCell ref="O1:S1"/>
    <mergeCell ref="A2:J2"/>
    <mergeCell ref="O2:S2"/>
    <mergeCell ref="A3:S3"/>
    <mergeCell ref="O7:P7"/>
    <mergeCell ref="G9:G10"/>
    <mergeCell ref="S6:S10"/>
    <mergeCell ref="Q8:Q10"/>
    <mergeCell ref="Q7:R7"/>
    <mergeCell ref="H9:H10"/>
    <mergeCell ref="R8:R10"/>
    <mergeCell ref="I8:I10"/>
    <mergeCell ref="J8:J10"/>
    <mergeCell ref="K8:K10"/>
    <mergeCell ref="C6:C10"/>
    <mergeCell ref="M7:N7"/>
    <mergeCell ref="B66:J66"/>
    <mergeCell ref="L8:L10"/>
    <mergeCell ref="M8:M10"/>
    <mergeCell ref="N8:N10"/>
    <mergeCell ref="O8:O10"/>
    <mergeCell ref="D6:D10"/>
    <mergeCell ref="F8:F10"/>
    <mergeCell ref="G8:H8"/>
    <mergeCell ref="I7:J7"/>
    <mergeCell ref="K7:L7"/>
    <mergeCell ref="B51:S51"/>
    <mergeCell ref="P8:P10"/>
    <mergeCell ref="E6:E10"/>
    <mergeCell ref="F6:H7"/>
    <mergeCell ref="I6:N6"/>
    <mergeCell ref="O6:R6"/>
  </mergeCells>
  <printOptions horizontalCentered="1"/>
  <pageMargins left="0.23622047244094491" right="0.23622047244094491" top="0.74803149606299213" bottom="0.74803149606299213" header="0.31496062992125984" footer="0.31496062992125984"/>
  <pageSetup paperSize="9" scale="55" fitToWidth="0" fitToHeight="0" pageOrder="overThenDown" orientation="landscape" useFirstPageNumber="1" r:id="rId1"/>
  <headerFooter differentFirst="1">
    <oddFooter>&amp;R&amp;14&amp;P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AE410"/>
  <sheetViews>
    <sheetView zoomScale="75" zoomScaleSheetLayoutView="75" workbookViewId="0">
      <selection sqref="A1:AC1"/>
    </sheetView>
  </sheetViews>
  <sheetFormatPr defaultColWidth="9.140625" defaultRowHeight="18.75"/>
  <cols>
    <col min="1" max="1" width="6.42578125" style="112" customWidth="1"/>
    <col min="2" max="2" width="26.42578125" style="82" customWidth="1"/>
    <col min="3" max="3" width="10" style="83" customWidth="1"/>
    <col min="4" max="4" width="10.140625" style="83" customWidth="1"/>
    <col min="5" max="5" width="9.42578125" style="83" customWidth="1"/>
    <col min="6" max="6" width="12" style="83" customWidth="1"/>
    <col min="7" max="7" width="12.7109375" style="84" customWidth="1"/>
    <col min="8" max="8" width="16.140625" style="84" customWidth="1"/>
    <col min="9" max="9" width="12.7109375" style="84" customWidth="1"/>
    <col min="10" max="10" width="16.140625" style="84" customWidth="1"/>
    <col min="11" max="11" width="12.7109375" style="84" customWidth="1"/>
    <col min="12" max="12" width="16.140625" style="84" customWidth="1"/>
    <col min="13" max="13" width="12.7109375" style="84" customWidth="1"/>
    <col min="14" max="14" width="16.140625" style="84" customWidth="1"/>
    <col min="15" max="15" width="12.7109375" style="84" customWidth="1"/>
    <col min="16" max="16" width="16.140625" style="84" customWidth="1"/>
    <col min="17" max="17" width="12.7109375" style="84" customWidth="1"/>
    <col min="18" max="18" width="16.140625" style="84" customWidth="1"/>
    <col min="19" max="19" width="10.140625" style="84" customWidth="1"/>
    <col min="20" max="21" width="9.140625" style="61"/>
    <col min="22" max="22" width="56.7109375" style="61" customWidth="1"/>
    <col min="23" max="16384" width="9.140625" style="61"/>
  </cols>
  <sheetData>
    <row r="1" spans="1:24" s="115" customFormat="1" ht="25.15" customHeight="1">
      <c r="A1" s="916" t="s">
        <v>150</v>
      </c>
      <c r="B1" s="916"/>
      <c r="C1" s="916"/>
      <c r="D1" s="916"/>
      <c r="E1" s="916"/>
      <c r="F1" s="916"/>
      <c r="G1" s="916"/>
      <c r="H1" s="916"/>
      <c r="I1" s="916"/>
      <c r="J1" s="126"/>
      <c r="O1" s="927" t="s">
        <v>0</v>
      </c>
      <c r="P1" s="927"/>
      <c r="Q1" s="927"/>
      <c r="R1" s="927"/>
      <c r="S1" s="927"/>
      <c r="T1" s="4"/>
      <c r="U1" s="127"/>
      <c r="V1" s="127"/>
      <c r="W1" s="127"/>
      <c r="X1" s="127"/>
    </row>
    <row r="2" spans="1:24" s="115" customFormat="1" ht="25.15" customHeight="1">
      <c r="A2" s="928" t="s">
        <v>1</v>
      </c>
      <c r="B2" s="928"/>
      <c r="C2" s="928"/>
      <c r="D2" s="928"/>
      <c r="E2" s="928"/>
      <c r="F2" s="928"/>
      <c r="G2" s="928"/>
      <c r="H2" s="928"/>
      <c r="I2" s="928"/>
      <c r="J2" s="128"/>
      <c r="O2" s="929" t="s">
        <v>2</v>
      </c>
      <c r="P2" s="929"/>
      <c r="Q2" s="929"/>
      <c r="R2" s="929"/>
      <c r="S2" s="929"/>
      <c r="T2" s="7"/>
      <c r="U2" s="127"/>
      <c r="V2" s="127"/>
      <c r="W2" s="127"/>
      <c r="X2" s="127"/>
    </row>
    <row r="3" spans="1:24" s="115" customFormat="1" ht="25.15" customHeight="1">
      <c r="A3" s="1012" t="s">
        <v>3</v>
      </c>
      <c r="B3" s="1012"/>
      <c r="C3" s="1012"/>
      <c r="D3" s="1012"/>
      <c r="E3" s="1012"/>
      <c r="F3" s="1012"/>
      <c r="G3" s="1012"/>
      <c r="H3" s="1012"/>
      <c r="I3" s="1012"/>
      <c r="J3" s="1012"/>
      <c r="K3" s="1012"/>
      <c r="L3" s="1012"/>
      <c r="M3" s="1012"/>
      <c r="N3" s="1012"/>
      <c r="O3" s="1012"/>
      <c r="P3" s="1012"/>
      <c r="Q3" s="1012"/>
      <c r="R3" s="1012"/>
      <c r="S3" s="1012"/>
      <c r="T3" s="127"/>
      <c r="U3" s="127"/>
      <c r="V3" s="127"/>
      <c r="W3" s="127"/>
      <c r="X3" s="127"/>
    </row>
    <row r="4" spans="1:24" s="115" customFormat="1" ht="34.15" customHeight="1">
      <c r="A4" s="1009" t="s">
        <v>151</v>
      </c>
      <c r="B4" s="1009"/>
      <c r="C4" s="1009"/>
      <c r="D4" s="1009"/>
      <c r="E4" s="1009"/>
      <c r="F4" s="1009"/>
      <c r="G4" s="1009"/>
      <c r="H4" s="1009"/>
      <c r="I4" s="1009"/>
      <c r="J4" s="1009"/>
      <c r="K4" s="1009"/>
      <c r="L4" s="1009"/>
      <c r="M4" s="1009"/>
      <c r="N4" s="1009"/>
      <c r="O4" s="1009"/>
      <c r="P4" s="1009"/>
      <c r="Q4" s="1009"/>
      <c r="R4" s="1009"/>
      <c r="S4" s="1009"/>
    </row>
    <row r="5" spans="1:24" s="116" customFormat="1" ht="28.9" customHeight="1">
      <c r="A5" s="1016" t="s">
        <v>4</v>
      </c>
      <c r="B5" s="1016"/>
      <c r="C5" s="1016"/>
      <c r="D5" s="1016"/>
      <c r="E5" s="1016"/>
      <c r="F5" s="1016"/>
      <c r="G5" s="1016"/>
      <c r="H5" s="1016"/>
      <c r="I5" s="1016"/>
      <c r="J5" s="1016"/>
      <c r="K5" s="1016"/>
      <c r="L5" s="1016"/>
      <c r="M5" s="1016"/>
      <c r="N5" s="1016"/>
      <c r="O5" s="1016"/>
      <c r="P5" s="1016"/>
      <c r="Q5" s="1016"/>
      <c r="R5" s="1016"/>
      <c r="S5" s="1016"/>
      <c r="T5" s="115"/>
    </row>
    <row r="6" spans="1:24" s="117" customFormat="1" ht="28.9" customHeight="1">
      <c r="A6" s="1011" t="s">
        <v>5</v>
      </c>
      <c r="B6" s="988" t="s">
        <v>86</v>
      </c>
      <c r="C6" s="988" t="s">
        <v>87</v>
      </c>
      <c r="D6" s="988" t="s">
        <v>88</v>
      </c>
      <c r="E6" s="988" t="s">
        <v>89</v>
      </c>
      <c r="F6" s="989" t="s">
        <v>118</v>
      </c>
      <c r="G6" s="989"/>
      <c r="H6" s="989"/>
      <c r="I6" s="1007" t="s">
        <v>7</v>
      </c>
      <c r="J6" s="1007"/>
      <c r="K6" s="1007"/>
      <c r="L6" s="1007"/>
      <c r="M6" s="1007"/>
      <c r="N6" s="1007"/>
      <c r="O6" s="1007" t="s">
        <v>8</v>
      </c>
      <c r="P6" s="1007"/>
      <c r="Q6" s="1007"/>
      <c r="R6" s="1007"/>
      <c r="S6" s="988" t="s">
        <v>9</v>
      </c>
      <c r="T6" s="98"/>
      <c r="U6" s="129"/>
    </row>
    <row r="7" spans="1:24" s="93" customFormat="1" ht="72.599999999999994" customHeight="1">
      <c r="A7" s="1011"/>
      <c r="B7" s="988"/>
      <c r="C7" s="988"/>
      <c r="D7" s="988"/>
      <c r="E7" s="988"/>
      <c r="F7" s="989"/>
      <c r="G7" s="989"/>
      <c r="H7" s="989"/>
      <c r="I7" s="988" t="s">
        <v>152</v>
      </c>
      <c r="J7" s="988"/>
      <c r="K7" s="988" t="s">
        <v>153</v>
      </c>
      <c r="L7" s="988"/>
      <c r="M7" s="988" t="s">
        <v>34</v>
      </c>
      <c r="N7" s="988"/>
      <c r="O7" s="988" t="s">
        <v>154</v>
      </c>
      <c r="P7" s="988"/>
      <c r="Q7" s="988" t="s">
        <v>155</v>
      </c>
      <c r="R7" s="988"/>
      <c r="S7" s="988"/>
      <c r="T7" s="1015"/>
      <c r="U7" s="130"/>
    </row>
    <row r="8" spans="1:24" s="49" customFormat="1" ht="38.65" customHeight="1">
      <c r="A8" s="1011"/>
      <c r="B8" s="988"/>
      <c r="C8" s="988"/>
      <c r="D8" s="988"/>
      <c r="E8" s="988"/>
      <c r="F8" s="989" t="s">
        <v>143</v>
      </c>
      <c r="G8" s="989" t="s">
        <v>92</v>
      </c>
      <c r="H8" s="989"/>
      <c r="I8" s="989" t="s">
        <v>93</v>
      </c>
      <c r="J8" s="989" t="s">
        <v>156</v>
      </c>
      <c r="K8" s="989" t="s">
        <v>93</v>
      </c>
      <c r="L8" s="989" t="s">
        <v>156</v>
      </c>
      <c r="M8" s="989" t="s">
        <v>93</v>
      </c>
      <c r="N8" s="989" t="s">
        <v>156</v>
      </c>
      <c r="O8" s="989" t="s">
        <v>93</v>
      </c>
      <c r="P8" s="989" t="s">
        <v>156</v>
      </c>
      <c r="Q8" s="989" t="s">
        <v>93</v>
      </c>
      <c r="R8" s="989" t="s">
        <v>156</v>
      </c>
      <c r="S8" s="988"/>
      <c r="T8" s="1015"/>
      <c r="U8" s="131"/>
    </row>
    <row r="9" spans="1:24" s="49" customFormat="1" ht="38.65" customHeight="1">
      <c r="A9" s="1011"/>
      <c r="B9" s="988"/>
      <c r="C9" s="988"/>
      <c r="D9" s="988"/>
      <c r="E9" s="988"/>
      <c r="F9" s="989"/>
      <c r="G9" s="989" t="s">
        <v>93</v>
      </c>
      <c r="H9" s="989" t="s">
        <v>156</v>
      </c>
      <c r="I9" s="989"/>
      <c r="J9" s="989"/>
      <c r="K9" s="989"/>
      <c r="L9" s="989"/>
      <c r="M9" s="989"/>
      <c r="N9" s="989"/>
      <c r="O9" s="989"/>
      <c r="P9" s="989"/>
      <c r="Q9" s="989"/>
      <c r="R9" s="989"/>
      <c r="S9" s="988"/>
      <c r="T9" s="1015"/>
      <c r="U9" s="131"/>
    </row>
    <row r="10" spans="1:24" s="49" customFormat="1" ht="42.4" customHeight="1">
      <c r="A10" s="1011"/>
      <c r="B10" s="988"/>
      <c r="C10" s="988"/>
      <c r="D10" s="988"/>
      <c r="E10" s="988"/>
      <c r="F10" s="989"/>
      <c r="G10" s="1017"/>
      <c r="H10" s="989"/>
      <c r="I10" s="989"/>
      <c r="J10" s="989"/>
      <c r="K10" s="989"/>
      <c r="L10" s="989"/>
      <c r="M10" s="989"/>
      <c r="N10" s="989"/>
      <c r="O10" s="989"/>
      <c r="P10" s="989"/>
      <c r="Q10" s="989"/>
      <c r="R10" s="989"/>
      <c r="S10" s="988"/>
      <c r="T10" s="59"/>
      <c r="U10" s="131"/>
    </row>
    <row r="11" spans="1:24" s="107" customFormat="1" ht="25.15" customHeight="1">
      <c r="A11" s="59" t="s">
        <v>46</v>
      </c>
      <c r="B11" s="132">
        <v>2</v>
      </c>
      <c r="C11" s="59">
        <v>3</v>
      </c>
      <c r="D11" s="132">
        <v>4</v>
      </c>
      <c r="E11" s="59">
        <v>5</v>
      </c>
      <c r="F11" s="132">
        <v>6</v>
      </c>
      <c r="G11" s="59">
        <v>7</v>
      </c>
      <c r="H11" s="132">
        <v>8</v>
      </c>
      <c r="I11" s="59">
        <v>9</v>
      </c>
      <c r="J11" s="132">
        <v>10</v>
      </c>
      <c r="K11" s="59">
        <v>11</v>
      </c>
      <c r="L11" s="132">
        <v>12</v>
      </c>
      <c r="M11" s="59">
        <v>13</v>
      </c>
      <c r="N11" s="132">
        <v>14</v>
      </c>
      <c r="O11" s="59">
        <v>15</v>
      </c>
      <c r="P11" s="132">
        <v>16</v>
      </c>
      <c r="Q11" s="59">
        <v>17</v>
      </c>
      <c r="R11" s="132">
        <v>18</v>
      </c>
      <c r="S11" s="59">
        <v>19</v>
      </c>
      <c r="T11" s="73"/>
      <c r="U11" s="73"/>
      <c r="V11" s="133" t="s">
        <v>157</v>
      </c>
    </row>
    <row r="12" spans="1:24" ht="31.5" customHeight="1">
      <c r="A12" s="72"/>
      <c r="B12" s="55" t="s">
        <v>17</v>
      </c>
      <c r="C12" s="50"/>
      <c r="D12" s="50"/>
      <c r="E12" s="50"/>
      <c r="F12" s="50"/>
      <c r="G12" s="50"/>
      <c r="H12" s="50"/>
      <c r="I12" s="50"/>
      <c r="J12" s="50"/>
      <c r="K12" s="50"/>
      <c r="L12" s="50"/>
      <c r="M12" s="50"/>
      <c r="N12" s="50"/>
      <c r="O12" s="50"/>
      <c r="P12" s="50"/>
      <c r="Q12" s="50"/>
      <c r="R12" s="50"/>
      <c r="S12" s="60"/>
      <c r="T12" s="98"/>
      <c r="U12" s="98"/>
    </row>
    <row r="13" spans="1:24" ht="29.25" customHeight="1">
      <c r="A13" s="53" t="s">
        <v>95</v>
      </c>
      <c r="B13" s="54" t="s">
        <v>158</v>
      </c>
      <c r="C13" s="59"/>
      <c r="D13" s="59"/>
      <c r="E13" s="59"/>
      <c r="F13" s="59"/>
      <c r="G13" s="60"/>
      <c r="H13" s="60"/>
      <c r="I13" s="50"/>
      <c r="J13" s="50"/>
      <c r="K13" s="50"/>
      <c r="L13" s="50"/>
      <c r="M13" s="50"/>
      <c r="N13" s="50"/>
      <c r="O13" s="50"/>
      <c r="P13" s="50"/>
      <c r="Q13" s="50"/>
      <c r="R13" s="50"/>
      <c r="S13" s="60"/>
      <c r="T13" s="98"/>
      <c r="U13" s="98"/>
    </row>
    <row r="14" spans="1:24" ht="64.900000000000006" customHeight="1">
      <c r="A14" s="53" t="s">
        <v>46</v>
      </c>
      <c r="B14" s="58" t="s">
        <v>131</v>
      </c>
      <c r="C14" s="59"/>
      <c r="D14" s="59"/>
      <c r="E14" s="59"/>
      <c r="F14" s="59"/>
      <c r="G14" s="60"/>
      <c r="H14" s="60"/>
      <c r="I14" s="60"/>
      <c r="J14" s="60"/>
      <c r="K14" s="60"/>
      <c r="L14" s="60"/>
      <c r="M14" s="60"/>
      <c r="N14" s="60"/>
      <c r="O14" s="60"/>
      <c r="P14" s="60"/>
      <c r="Q14" s="60"/>
      <c r="R14" s="60"/>
      <c r="S14" s="60"/>
      <c r="T14" s="60"/>
      <c r="U14" s="60"/>
    </row>
    <row r="15" spans="1:24" s="66" customFormat="1" ht="70.150000000000006" customHeight="1">
      <c r="A15" s="62" t="s">
        <v>96</v>
      </c>
      <c r="B15" s="63" t="s">
        <v>316</v>
      </c>
      <c r="C15" s="64"/>
      <c r="D15" s="64"/>
      <c r="E15" s="64"/>
      <c r="F15" s="64"/>
      <c r="G15" s="65"/>
      <c r="H15" s="65"/>
      <c r="I15" s="65"/>
      <c r="J15" s="65"/>
      <c r="K15" s="65"/>
      <c r="L15" s="65"/>
      <c r="M15" s="65"/>
      <c r="N15" s="65"/>
      <c r="O15" s="65"/>
      <c r="P15" s="65"/>
      <c r="Q15" s="65"/>
      <c r="R15" s="65"/>
      <c r="S15" s="65"/>
      <c r="T15" s="65"/>
      <c r="U15" s="65"/>
    </row>
    <row r="16" spans="1:24" ht="25.15" customHeight="1">
      <c r="A16" s="72" t="s">
        <v>97</v>
      </c>
      <c r="B16" s="73" t="s">
        <v>98</v>
      </c>
      <c r="C16" s="59"/>
      <c r="D16" s="59"/>
      <c r="E16" s="59"/>
      <c r="F16" s="59"/>
      <c r="G16" s="60"/>
      <c r="H16" s="60"/>
      <c r="I16" s="60"/>
      <c r="J16" s="60"/>
      <c r="K16" s="60"/>
      <c r="L16" s="60"/>
      <c r="M16" s="60"/>
      <c r="N16" s="60"/>
      <c r="O16" s="60"/>
      <c r="P16" s="60"/>
      <c r="Q16" s="60"/>
      <c r="R16" s="60"/>
      <c r="S16" s="60"/>
      <c r="T16" s="60"/>
      <c r="U16" s="60"/>
    </row>
    <row r="17" spans="1:21" ht="25.15" customHeight="1">
      <c r="A17" s="72" t="s">
        <v>99</v>
      </c>
      <c r="B17" s="100" t="s">
        <v>100</v>
      </c>
      <c r="C17" s="59"/>
      <c r="D17" s="59"/>
      <c r="E17" s="59"/>
      <c r="F17" s="59"/>
      <c r="G17" s="60"/>
      <c r="H17" s="60"/>
      <c r="I17" s="60"/>
      <c r="J17" s="60"/>
      <c r="K17" s="60"/>
      <c r="L17" s="60"/>
      <c r="M17" s="60"/>
      <c r="N17" s="60"/>
      <c r="O17" s="60"/>
      <c r="P17" s="60"/>
      <c r="Q17" s="60"/>
      <c r="R17" s="60"/>
      <c r="S17" s="60"/>
      <c r="T17" s="60"/>
      <c r="U17" s="60"/>
    </row>
    <row r="18" spans="1:21" s="66" customFormat="1" ht="81" customHeight="1">
      <c r="A18" s="62" t="s">
        <v>101</v>
      </c>
      <c r="B18" s="63" t="s">
        <v>317</v>
      </c>
      <c r="C18" s="64"/>
      <c r="D18" s="64"/>
      <c r="E18" s="64"/>
      <c r="F18" s="64"/>
      <c r="G18" s="65"/>
      <c r="H18" s="65"/>
      <c r="I18" s="65"/>
      <c r="J18" s="65"/>
      <c r="K18" s="65"/>
      <c r="L18" s="65"/>
      <c r="M18" s="65"/>
      <c r="N18" s="65"/>
      <c r="O18" s="65"/>
      <c r="P18" s="65"/>
      <c r="Q18" s="65"/>
      <c r="R18" s="65"/>
      <c r="S18" s="65"/>
      <c r="T18" s="65"/>
      <c r="U18" s="65"/>
    </row>
    <row r="19" spans="1:21" s="57" customFormat="1" ht="48" customHeight="1">
      <c r="A19" s="72"/>
      <c r="B19" s="73" t="s">
        <v>102</v>
      </c>
      <c r="C19" s="55"/>
      <c r="D19" s="55"/>
      <c r="E19" s="55"/>
      <c r="F19" s="55"/>
      <c r="G19" s="56"/>
      <c r="H19" s="56"/>
      <c r="I19" s="56"/>
      <c r="J19" s="56"/>
      <c r="K19" s="56"/>
      <c r="L19" s="56"/>
      <c r="M19" s="56"/>
      <c r="N19" s="56"/>
      <c r="O19" s="56"/>
      <c r="P19" s="56"/>
      <c r="Q19" s="56"/>
      <c r="R19" s="56"/>
      <c r="S19" s="56"/>
      <c r="T19" s="56"/>
      <c r="U19" s="56"/>
    </row>
    <row r="20" spans="1:21" s="76" customFormat="1" ht="65.650000000000006" customHeight="1">
      <c r="A20" s="62" t="s">
        <v>103</v>
      </c>
      <c r="B20" s="63" t="s">
        <v>318</v>
      </c>
      <c r="C20" s="74"/>
      <c r="D20" s="74"/>
      <c r="E20" s="74"/>
      <c r="F20" s="74"/>
      <c r="G20" s="75"/>
      <c r="H20" s="75"/>
      <c r="I20" s="75"/>
      <c r="J20" s="75"/>
      <c r="K20" s="75"/>
      <c r="L20" s="75"/>
      <c r="M20" s="75"/>
      <c r="N20" s="75"/>
      <c r="O20" s="75"/>
      <c r="P20" s="75"/>
      <c r="Q20" s="75"/>
      <c r="R20" s="75"/>
      <c r="S20" s="75"/>
      <c r="T20" s="75"/>
      <c r="U20" s="75"/>
    </row>
    <row r="21" spans="1:21" s="76" customFormat="1" ht="96.4" customHeight="1">
      <c r="A21" s="62"/>
      <c r="B21" s="77" t="s">
        <v>319</v>
      </c>
      <c r="C21" s="74"/>
      <c r="D21" s="74"/>
      <c r="E21" s="74"/>
      <c r="F21" s="74"/>
      <c r="G21" s="75"/>
      <c r="H21" s="75"/>
      <c r="I21" s="75"/>
      <c r="J21" s="75"/>
      <c r="K21" s="75"/>
      <c r="L21" s="75"/>
      <c r="M21" s="75"/>
      <c r="N21" s="75"/>
      <c r="O21" s="75"/>
      <c r="P21" s="75"/>
      <c r="Q21" s="75"/>
      <c r="R21" s="75"/>
      <c r="S21" s="75"/>
      <c r="T21" s="75"/>
      <c r="U21" s="75"/>
    </row>
    <row r="22" spans="1:21" s="76" customFormat="1" ht="51" customHeight="1">
      <c r="A22" s="62"/>
      <c r="B22" s="73" t="s">
        <v>102</v>
      </c>
      <c r="C22" s="74"/>
      <c r="D22" s="74"/>
      <c r="E22" s="74"/>
      <c r="F22" s="74"/>
      <c r="G22" s="75"/>
      <c r="H22" s="75"/>
      <c r="I22" s="75"/>
      <c r="J22" s="75"/>
      <c r="K22" s="75"/>
      <c r="L22" s="75"/>
      <c r="M22" s="75"/>
      <c r="N22" s="75"/>
      <c r="O22" s="75"/>
      <c r="P22" s="75"/>
      <c r="Q22" s="75"/>
      <c r="R22" s="75"/>
      <c r="S22" s="75"/>
      <c r="T22" s="75"/>
      <c r="U22" s="75"/>
    </row>
    <row r="23" spans="1:21" s="66" customFormat="1" ht="49.9" customHeight="1">
      <c r="A23" s="62"/>
      <c r="B23" s="77" t="s">
        <v>321</v>
      </c>
      <c r="C23" s="64"/>
      <c r="D23" s="64"/>
      <c r="E23" s="64"/>
      <c r="F23" s="64"/>
      <c r="G23" s="65"/>
      <c r="H23" s="65"/>
      <c r="I23" s="65"/>
      <c r="J23" s="65"/>
      <c r="K23" s="65"/>
      <c r="L23" s="65"/>
      <c r="M23" s="65"/>
      <c r="N23" s="65"/>
      <c r="O23" s="65"/>
      <c r="P23" s="65"/>
      <c r="Q23" s="65"/>
      <c r="R23" s="65"/>
      <c r="S23" s="65"/>
      <c r="T23" s="65"/>
      <c r="U23" s="65"/>
    </row>
    <row r="24" spans="1:21" s="57" customFormat="1" ht="55.15" customHeight="1">
      <c r="A24" s="72"/>
      <c r="B24" s="73" t="s">
        <v>102</v>
      </c>
      <c r="C24" s="55"/>
      <c r="D24" s="55"/>
      <c r="E24" s="55"/>
      <c r="F24" s="55"/>
      <c r="G24" s="56"/>
      <c r="H24" s="56"/>
      <c r="I24" s="56"/>
      <c r="J24" s="56"/>
      <c r="K24" s="56"/>
      <c r="L24" s="56"/>
      <c r="M24" s="56"/>
      <c r="N24" s="56"/>
      <c r="O24" s="56"/>
      <c r="P24" s="56"/>
      <c r="Q24" s="56"/>
      <c r="R24" s="56"/>
      <c r="S24" s="56"/>
      <c r="T24" s="56"/>
      <c r="U24" s="56"/>
    </row>
    <row r="25" spans="1:21" s="76" customFormat="1" ht="63" customHeight="1">
      <c r="A25" s="62" t="s">
        <v>104</v>
      </c>
      <c r="B25" s="63" t="s">
        <v>105</v>
      </c>
      <c r="C25" s="74"/>
      <c r="D25" s="74"/>
      <c r="E25" s="74"/>
      <c r="F25" s="74"/>
      <c r="G25" s="75"/>
      <c r="H25" s="75"/>
      <c r="I25" s="75"/>
      <c r="J25" s="75"/>
      <c r="K25" s="75"/>
      <c r="L25" s="75"/>
      <c r="M25" s="75"/>
      <c r="N25" s="75"/>
      <c r="O25" s="75"/>
      <c r="P25" s="75"/>
      <c r="Q25" s="75"/>
      <c r="R25" s="75"/>
      <c r="S25" s="75"/>
      <c r="T25" s="75"/>
      <c r="U25" s="75"/>
    </row>
    <row r="26" spans="1:21" s="76" customFormat="1" ht="76.900000000000006" customHeight="1">
      <c r="A26" s="62"/>
      <c r="B26" s="77" t="s">
        <v>106</v>
      </c>
      <c r="C26" s="74"/>
      <c r="D26" s="74"/>
      <c r="E26" s="74"/>
      <c r="F26" s="74"/>
      <c r="G26" s="75"/>
      <c r="H26" s="75"/>
      <c r="I26" s="75"/>
      <c r="J26" s="75"/>
      <c r="K26" s="75"/>
      <c r="L26" s="75"/>
      <c r="M26" s="75"/>
      <c r="N26" s="75"/>
      <c r="O26" s="75"/>
      <c r="P26" s="75"/>
      <c r="Q26" s="75"/>
      <c r="R26" s="75"/>
      <c r="S26" s="75"/>
      <c r="T26" s="75"/>
      <c r="U26" s="75"/>
    </row>
    <row r="27" spans="1:21" s="57" customFormat="1" ht="40.9" customHeight="1">
      <c r="A27" s="72"/>
      <c r="B27" s="73" t="s">
        <v>102</v>
      </c>
      <c r="C27" s="55"/>
      <c r="D27" s="55"/>
      <c r="E27" s="55"/>
      <c r="F27" s="55"/>
      <c r="G27" s="56"/>
      <c r="H27" s="56"/>
      <c r="I27" s="56"/>
      <c r="J27" s="56"/>
      <c r="K27" s="56"/>
      <c r="L27" s="56"/>
      <c r="M27" s="56"/>
      <c r="N27" s="56"/>
      <c r="O27" s="56"/>
      <c r="P27" s="56"/>
      <c r="Q27" s="56"/>
      <c r="R27" s="56"/>
      <c r="S27" s="56"/>
      <c r="T27" s="56"/>
      <c r="U27" s="56"/>
    </row>
    <row r="28" spans="1:21" s="76" customFormat="1" ht="49.15" customHeight="1">
      <c r="A28" s="62"/>
      <c r="B28" s="77" t="s">
        <v>108</v>
      </c>
      <c r="C28" s="74"/>
      <c r="D28" s="74"/>
      <c r="E28" s="74"/>
      <c r="F28" s="74"/>
      <c r="G28" s="75"/>
      <c r="H28" s="75"/>
      <c r="I28" s="75"/>
      <c r="J28" s="75"/>
      <c r="K28" s="75"/>
      <c r="L28" s="75"/>
      <c r="M28" s="75"/>
      <c r="N28" s="75"/>
      <c r="O28" s="75"/>
      <c r="P28" s="75"/>
      <c r="Q28" s="75"/>
      <c r="R28" s="75"/>
      <c r="S28" s="75"/>
      <c r="T28" s="75"/>
      <c r="U28" s="75"/>
    </row>
    <row r="29" spans="1:21" s="57" customFormat="1" ht="40.15" customHeight="1">
      <c r="A29" s="72"/>
      <c r="B29" s="73" t="s">
        <v>102</v>
      </c>
      <c r="C29" s="55"/>
      <c r="D29" s="55"/>
      <c r="E29" s="55"/>
      <c r="F29" s="55"/>
      <c r="G29" s="56"/>
      <c r="H29" s="56"/>
      <c r="I29" s="56"/>
      <c r="J29" s="56"/>
      <c r="K29" s="56"/>
      <c r="L29" s="56"/>
      <c r="M29" s="56"/>
      <c r="N29" s="56"/>
      <c r="O29" s="56"/>
      <c r="P29" s="56"/>
      <c r="Q29" s="56"/>
      <c r="R29" s="56"/>
      <c r="S29" s="56"/>
      <c r="T29" s="56"/>
      <c r="U29" s="56"/>
    </row>
    <row r="30" spans="1:21" s="57" customFormat="1" ht="43.9" customHeight="1">
      <c r="A30" s="53" t="s">
        <v>48</v>
      </c>
      <c r="B30" s="58" t="s">
        <v>323</v>
      </c>
      <c r="C30" s="55"/>
      <c r="D30" s="55"/>
      <c r="E30" s="55"/>
      <c r="F30" s="55"/>
      <c r="G30" s="56"/>
      <c r="H30" s="56"/>
      <c r="I30" s="56"/>
      <c r="J30" s="56"/>
      <c r="K30" s="56"/>
      <c r="L30" s="56"/>
      <c r="M30" s="56"/>
      <c r="N30" s="56"/>
      <c r="O30" s="56"/>
      <c r="P30" s="56"/>
      <c r="Q30" s="56"/>
      <c r="R30" s="56"/>
      <c r="S30" s="56"/>
      <c r="T30" s="56"/>
      <c r="U30" s="56"/>
    </row>
    <row r="31" spans="1:21" s="66" customFormat="1" ht="63" customHeight="1">
      <c r="A31" s="62" t="s">
        <v>96</v>
      </c>
      <c r="B31" s="63" t="s">
        <v>109</v>
      </c>
      <c r="C31" s="64"/>
      <c r="D31" s="64"/>
      <c r="E31" s="64"/>
      <c r="F31" s="64"/>
      <c r="G31" s="65"/>
      <c r="H31" s="65"/>
      <c r="I31" s="65"/>
      <c r="J31" s="65"/>
      <c r="K31" s="65"/>
      <c r="L31" s="65"/>
      <c r="M31" s="65"/>
      <c r="N31" s="65"/>
      <c r="O31" s="65"/>
      <c r="P31" s="65"/>
      <c r="Q31" s="65"/>
      <c r="R31" s="65"/>
      <c r="S31" s="65"/>
      <c r="T31" s="65"/>
      <c r="U31" s="65"/>
    </row>
    <row r="32" spans="1:21" ht="40.9" customHeight="1">
      <c r="A32" s="72"/>
      <c r="B32" s="73" t="s">
        <v>102</v>
      </c>
      <c r="C32" s="59"/>
      <c r="D32" s="59"/>
      <c r="E32" s="59"/>
      <c r="F32" s="59"/>
      <c r="G32" s="60"/>
      <c r="H32" s="60"/>
      <c r="I32" s="60"/>
      <c r="J32" s="60"/>
      <c r="K32" s="60"/>
      <c r="L32" s="60"/>
      <c r="M32" s="60"/>
      <c r="N32" s="60"/>
      <c r="O32" s="60"/>
      <c r="P32" s="60"/>
      <c r="Q32" s="60"/>
      <c r="R32" s="60"/>
      <c r="S32" s="60"/>
      <c r="T32" s="60"/>
      <c r="U32" s="60"/>
    </row>
    <row r="33" spans="1:21" s="76" customFormat="1" ht="46.9" customHeight="1">
      <c r="A33" s="62" t="s">
        <v>101</v>
      </c>
      <c r="B33" s="63" t="s">
        <v>318</v>
      </c>
      <c r="C33" s="74"/>
      <c r="D33" s="74"/>
      <c r="E33" s="74"/>
      <c r="F33" s="74"/>
      <c r="G33" s="75"/>
      <c r="H33" s="75"/>
      <c r="I33" s="75"/>
      <c r="J33" s="75"/>
      <c r="K33" s="75"/>
      <c r="L33" s="75"/>
      <c r="M33" s="75"/>
      <c r="N33" s="75"/>
      <c r="O33" s="75"/>
      <c r="P33" s="75"/>
      <c r="Q33" s="75"/>
      <c r="R33" s="75"/>
      <c r="S33" s="75"/>
      <c r="T33" s="75"/>
      <c r="U33" s="75"/>
    </row>
    <row r="34" spans="1:21" s="76" customFormat="1" ht="98.65" customHeight="1">
      <c r="A34" s="62"/>
      <c r="B34" s="77" t="s">
        <v>319</v>
      </c>
      <c r="C34" s="74"/>
      <c r="D34" s="74"/>
      <c r="E34" s="74"/>
      <c r="F34" s="74"/>
      <c r="G34" s="75"/>
      <c r="H34" s="75"/>
      <c r="I34" s="75"/>
      <c r="J34" s="75"/>
      <c r="K34" s="75"/>
      <c r="L34" s="75"/>
      <c r="M34" s="75"/>
      <c r="N34" s="75"/>
      <c r="O34" s="75"/>
      <c r="P34" s="75"/>
      <c r="Q34" s="75"/>
      <c r="R34" s="75"/>
      <c r="S34" s="75"/>
      <c r="T34" s="75"/>
      <c r="U34" s="75"/>
    </row>
    <row r="35" spans="1:21" s="76" customFormat="1" ht="43.9" customHeight="1">
      <c r="A35" s="62"/>
      <c r="B35" s="73" t="s">
        <v>102</v>
      </c>
      <c r="C35" s="74"/>
      <c r="D35" s="74"/>
      <c r="E35" s="74"/>
      <c r="F35" s="74"/>
      <c r="G35" s="75"/>
      <c r="H35" s="75"/>
      <c r="I35" s="75"/>
      <c r="J35" s="75"/>
      <c r="K35" s="75"/>
      <c r="L35" s="75"/>
      <c r="M35" s="75"/>
      <c r="N35" s="75"/>
      <c r="O35" s="75"/>
      <c r="P35" s="75"/>
      <c r="Q35" s="75"/>
      <c r="R35" s="75"/>
      <c r="S35" s="75"/>
      <c r="T35" s="75"/>
      <c r="U35" s="75"/>
    </row>
    <row r="36" spans="1:21" s="66" customFormat="1" ht="57" customHeight="1">
      <c r="A36" s="62"/>
      <c r="B36" s="77" t="s">
        <v>321</v>
      </c>
      <c r="C36" s="64"/>
      <c r="D36" s="64"/>
      <c r="E36" s="64"/>
      <c r="F36" s="64"/>
      <c r="G36" s="65"/>
      <c r="H36" s="65"/>
      <c r="I36" s="65"/>
      <c r="J36" s="65"/>
      <c r="K36" s="65"/>
      <c r="L36" s="65"/>
      <c r="M36" s="65"/>
      <c r="N36" s="65"/>
      <c r="O36" s="65"/>
      <c r="P36" s="65"/>
      <c r="Q36" s="65"/>
      <c r="R36" s="65"/>
      <c r="S36" s="65"/>
      <c r="T36" s="65"/>
      <c r="U36" s="65"/>
    </row>
    <row r="37" spans="1:21" s="57" customFormat="1" ht="49.15" customHeight="1">
      <c r="A37" s="72"/>
      <c r="B37" s="73" t="s">
        <v>102</v>
      </c>
      <c r="C37" s="55"/>
      <c r="D37" s="55"/>
      <c r="E37" s="55"/>
      <c r="F37" s="55"/>
      <c r="G37" s="56"/>
      <c r="H37" s="56"/>
      <c r="I37" s="56"/>
      <c r="J37" s="56"/>
      <c r="K37" s="56"/>
      <c r="L37" s="56"/>
      <c r="M37" s="56"/>
      <c r="N37" s="56"/>
      <c r="O37" s="56"/>
      <c r="P37" s="56"/>
      <c r="Q37" s="56"/>
      <c r="R37" s="56"/>
      <c r="S37" s="56"/>
      <c r="T37" s="56"/>
      <c r="U37" s="56"/>
    </row>
    <row r="38" spans="1:21" s="66" customFormat="1" ht="105" customHeight="1">
      <c r="A38" s="62"/>
      <c r="B38" s="77" t="s">
        <v>110</v>
      </c>
      <c r="C38" s="64"/>
      <c r="D38" s="64"/>
      <c r="E38" s="64"/>
      <c r="F38" s="64"/>
      <c r="G38" s="65"/>
      <c r="H38" s="65"/>
      <c r="I38" s="65"/>
      <c r="J38" s="65"/>
      <c r="K38" s="65"/>
      <c r="L38" s="65"/>
      <c r="M38" s="65"/>
      <c r="N38" s="65"/>
      <c r="O38" s="65"/>
      <c r="P38" s="65"/>
      <c r="Q38" s="65"/>
      <c r="R38" s="65"/>
      <c r="S38" s="65"/>
      <c r="T38" s="65"/>
      <c r="U38" s="65"/>
    </row>
    <row r="39" spans="1:21" s="76" customFormat="1" ht="77.650000000000006" customHeight="1">
      <c r="A39" s="78"/>
      <c r="B39" s="79" t="s">
        <v>111</v>
      </c>
      <c r="C39" s="74"/>
      <c r="D39" s="74"/>
      <c r="E39" s="74"/>
      <c r="F39" s="74"/>
      <c r="G39" s="75"/>
      <c r="H39" s="75"/>
      <c r="I39" s="75"/>
      <c r="J39" s="75"/>
      <c r="K39" s="75"/>
      <c r="L39" s="75"/>
      <c r="M39" s="75"/>
      <c r="N39" s="75"/>
      <c r="O39" s="75"/>
      <c r="P39" s="75"/>
      <c r="Q39" s="75"/>
      <c r="R39" s="75"/>
      <c r="S39" s="75"/>
      <c r="T39" s="75"/>
      <c r="U39" s="75"/>
    </row>
    <row r="40" spans="1:21" ht="54" customHeight="1">
      <c r="A40" s="72"/>
      <c r="B40" s="73" t="s">
        <v>102</v>
      </c>
      <c r="C40" s="59"/>
      <c r="D40" s="59"/>
      <c r="E40" s="59"/>
      <c r="F40" s="59"/>
      <c r="G40" s="60"/>
      <c r="H40" s="60"/>
      <c r="I40" s="60"/>
      <c r="J40" s="60"/>
      <c r="K40" s="60"/>
      <c r="L40" s="60"/>
      <c r="M40" s="60"/>
      <c r="N40" s="60"/>
      <c r="O40" s="60"/>
      <c r="P40" s="60"/>
      <c r="Q40" s="60"/>
      <c r="R40" s="60"/>
      <c r="S40" s="60"/>
      <c r="T40" s="60"/>
      <c r="U40" s="60"/>
    </row>
    <row r="41" spans="1:21" s="76" customFormat="1" ht="55.9" customHeight="1">
      <c r="A41" s="78"/>
      <c r="B41" s="79" t="s">
        <v>112</v>
      </c>
      <c r="C41" s="74"/>
      <c r="D41" s="74"/>
      <c r="E41" s="74"/>
      <c r="F41" s="74"/>
      <c r="G41" s="75"/>
      <c r="H41" s="75"/>
      <c r="I41" s="75"/>
      <c r="J41" s="75"/>
      <c r="K41" s="75"/>
      <c r="L41" s="75"/>
      <c r="M41" s="75"/>
      <c r="N41" s="75"/>
      <c r="O41" s="75"/>
      <c r="P41" s="75"/>
      <c r="Q41" s="75"/>
      <c r="R41" s="75"/>
      <c r="S41" s="75"/>
      <c r="T41" s="75"/>
      <c r="U41" s="75"/>
    </row>
    <row r="42" spans="1:21" ht="54" customHeight="1">
      <c r="A42" s="72"/>
      <c r="B42" s="73" t="s">
        <v>102</v>
      </c>
      <c r="C42" s="59"/>
      <c r="D42" s="59"/>
      <c r="E42" s="59"/>
      <c r="F42" s="59"/>
      <c r="G42" s="60"/>
      <c r="H42" s="60"/>
      <c r="I42" s="60"/>
      <c r="J42" s="60"/>
      <c r="K42" s="60"/>
      <c r="L42" s="60"/>
      <c r="M42" s="60"/>
      <c r="N42" s="60"/>
      <c r="O42" s="60"/>
      <c r="P42" s="60"/>
      <c r="Q42" s="60"/>
      <c r="R42" s="60"/>
      <c r="S42" s="60"/>
      <c r="T42" s="60"/>
      <c r="U42" s="60"/>
    </row>
    <row r="43" spans="1:21" ht="60" customHeight="1">
      <c r="A43" s="53" t="s">
        <v>50</v>
      </c>
      <c r="B43" s="58" t="s">
        <v>324</v>
      </c>
      <c r="C43" s="59"/>
      <c r="D43" s="59"/>
      <c r="E43" s="59"/>
      <c r="F43" s="59"/>
      <c r="G43" s="60"/>
      <c r="H43" s="60"/>
      <c r="I43" s="60"/>
      <c r="J43" s="60"/>
      <c r="K43" s="60"/>
      <c r="L43" s="60"/>
      <c r="M43" s="60"/>
      <c r="N43" s="60"/>
      <c r="O43" s="60"/>
      <c r="P43" s="60"/>
      <c r="Q43" s="60"/>
      <c r="R43" s="60"/>
      <c r="S43" s="60"/>
      <c r="T43" s="60"/>
      <c r="U43" s="60"/>
    </row>
    <row r="44" spans="1:21" s="76" customFormat="1" ht="79.900000000000006" customHeight="1">
      <c r="A44" s="62"/>
      <c r="B44" s="77" t="s">
        <v>147</v>
      </c>
      <c r="C44" s="74"/>
      <c r="D44" s="74"/>
      <c r="E44" s="74"/>
      <c r="F44" s="74"/>
      <c r="G44" s="75"/>
      <c r="H44" s="75"/>
      <c r="I44" s="75"/>
      <c r="J44" s="75"/>
      <c r="K44" s="75"/>
      <c r="L44" s="75"/>
      <c r="M44" s="75"/>
      <c r="N44" s="75"/>
      <c r="O44" s="75"/>
      <c r="P44" s="75"/>
      <c r="Q44" s="75"/>
      <c r="R44" s="75"/>
      <c r="S44" s="75"/>
      <c r="T44" s="75"/>
      <c r="U44" s="75"/>
    </row>
    <row r="45" spans="1:21" s="66" customFormat="1" ht="49.15" customHeight="1">
      <c r="A45" s="62"/>
      <c r="B45" s="73" t="s">
        <v>102</v>
      </c>
      <c r="C45" s="64"/>
      <c r="D45" s="64"/>
      <c r="E45" s="64"/>
      <c r="F45" s="64"/>
      <c r="G45" s="65"/>
      <c r="H45" s="65"/>
      <c r="I45" s="65"/>
      <c r="J45" s="65"/>
      <c r="K45" s="65"/>
      <c r="L45" s="65"/>
      <c r="M45" s="65"/>
      <c r="N45" s="65"/>
      <c r="O45" s="65"/>
      <c r="P45" s="65"/>
      <c r="Q45" s="65"/>
      <c r="R45" s="65"/>
      <c r="S45" s="65"/>
      <c r="T45" s="65"/>
      <c r="U45" s="65"/>
    </row>
    <row r="46" spans="1:21" s="76" customFormat="1" ht="46.15" customHeight="1">
      <c r="A46" s="62"/>
      <c r="B46" s="77" t="s">
        <v>321</v>
      </c>
      <c r="C46" s="74"/>
      <c r="D46" s="74"/>
      <c r="E46" s="74"/>
      <c r="F46" s="74"/>
      <c r="G46" s="75"/>
      <c r="H46" s="75"/>
      <c r="I46" s="75"/>
      <c r="J46" s="75"/>
      <c r="K46" s="75"/>
      <c r="L46" s="75"/>
      <c r="M46" s="75"/>
      <c r="N46" s="75"/>
      <c r="O46" s="75"/>
      <c r="P46" s="75"/>
      <c r="Q46" s="75"/>
      <c r="R46" s="75"/>
      <c r="S46" s="75"/>
      <c r="T46" s="75"/>
      <c r="U46" s="75"/>
    </row>
    <row r="47" spans="1:21" s="66" customFormat="1" ht="55.15" customHeight="1">
      <c r="A47" s="62"/>
      <c r="B47" s="73" t="s">
        <v>102</v>
      </c>
      <c r="C47" s="64"/>
      <c r="D47" s="64"/>
      <c r="E47" s="64"/>
      <c r="F47" s="64"/>
      <c r="G47" s="65"/>
      <c r="H47" s="65"/>
      <c r="I47" s="65"/>
      <c r="J47" s="65"/>
      <c r="K47" s="65"/>
      <c r="L47" s="65"/>
      <c r="M47" s="65"/>
      <c r="N47" s="65"/>
      <c r="O47" s="65"/>
      <c r="P47" s="65"/>
      <c r="Q47" s="65"/>
      <c r="R47" s="65"/>
      <c r="S47" s="65"/>
      <c r="T47" s="65"/>
      <c r="U47" s="65"/>
    </row>
    <row r="48" spans="1:21" ht="43.15" customHeight="1">
      <c r="A48" s="53" t="s">
        <v>113</v>
      </c>
      <c r="B48" s="54" t="s">
        <v>158</v>
      </c>
      <c r="C48" s="59"/>
      <c r="D48" s="59"/>
      <c r="E48" s="59"/>
      <c r="F48" s="59"/>
      <c r="G48" s="60"/>
      <c r="H48" s="60"/>
      <c r="I48" s="60"/>
      <c r="J48" s="60"/>
      <c r="K48" s="60"/>
      <c r="L48" s="60"/>
      <c r="M48" s="60"/>
      <c r="N48" s="60"/>
      <c r="O48" s="60"/>
      <c r="P48" s="60"/>
      <c r="Q48" s="60"/>
      <c r="R48" s="60"/>
      <c r="S48" s="60"/>
      <c r="T48" s="98"/>
      <c r="U48" s="98"/>
    </row>
    <row r="49" spans="1:21" s="57" customFormat="1" ht="51" customHeight="1">
      <c r="A49" s="72"/>
      <c r="B49" s="73" t="s">
        <v>114</v>
      </c>
      <c r="C49" s="59"/>
      <c r="D49" s="59"/>
      <c r="E49" s="59"/>
      <c r="F49" s="59"/>
      <c r="G49" s="60"/>
      <c r="H49" s="60"/>
      <c r="I49" s="60"/>
      <c r="J49" s="60"/>
      <c r="K49" s="60"/>
      <c r="L49" s="60"/>
      <c r="M49" s="60"/>
      <c r="N49" s="60"/>
      <c r="O49" s="60"/>
      <c r="P49" s="60"/>
      <c r="Q49" s="60"/>
      <c r="R49" s="60"/>
      <c r="S49" s="56"/>
      <c r="T49" s="101"/>
      <c r="U49" s="101"/>
    </row>
    <row r="50" spans="1:21" s="57" customFormat="1" ht="7.15" customHeight="1">
      <c r="A50" s="121"/>
      <c r="B50" s="122"/>
      <c r="C50" s="123"/>
      <c r="D50" s="123"/>
      <c r="E50" s="123"/>
      <c r="F50" s="123"/>
      <c r="G50" s="124"/>
      <c r="H50" s="124"/>
      <c r="I50" s="124"/>
      <c r="J50" s="124"/>
      <c r="K50" s="124"/>
      <c r="L50" s="124"/>
      <c r="M50" s="124"/>
      <c r="N50" s="124"/>
      <c r="O50" s="124"/>
      <c r="P50" s="124"/>
      <c r="Q50" s="124"/>
      <c r="R50" s="124"/>
      <c r="S50" s="134"/>
    </row>
    <row r="51" spans="1:21" s="76" customFormat="1" ht="35.65" customHeight="1">
      <c r="A51" s="120"/>
      <c r="B51" s="1014"/>
      <c r="C51" s="1014"/>
      <c r="D51" s="1014"/>
      <c r="E51" s="1014"/>
      <c r="F51" s="1014"/>
      <c r="G51" s="1014"/>
      <c r="H51" s="1014"/>
      <c r="I51" s="1014"/>
      <c r="J51" s="1014"/>
      <c r="K51" s="1014"/>
      <c r="L51" s="1014"/>
      <c r="M51" s="1014"/>
      <c r="N51" s="1014"/>
      <c r="O51" s="1014"/>
      <c r="P51" s="1014"/>
      <c r="Q51" s="1014"/>
      <c r="R51" s="1014"/>
      <c r="S51" s="1014"/>
    </row>
    <row r="52" spans="1:21" ht="0.75" customHeight="1">
      <c r="A52" s="109"/>
      <c r="B52" s="107"/>
      <c r="C52" s="107"/>
      <c r="D52" s="107"/>
      <c r="E52" s="107"/>
      <c r="F52" s="107"/>
      <c r="G52" s="107"/>
      <c r="H52" s="107"/>
      <c r="I52" s="107"/>
      <c r="J52" s="107"/>
      <c r="K52" s="107"/>
      <c r="L52" s="107"/>
      <c r="M52" s="107"/>
      <c r="N52" s="107"/>
      <c r="O52" s="107"/>
      <c r="P52" s="107"/>
      <c r="Q52" s="107"/>
      <c r="R52" s="107"/>
      <c r="S52" s="108"/>
    </row>
    <row r="53" spans="1:21" s="111" customFormat="1" ht="25.5" customHeight="1">
      <c r="A53" s="109"/>
      <c r="B53" s="110"/>
      <c r="C53" s="123"/>
      <c r="D53" s="123"/>
      <c r="E53" s="123"/>
      <c r="F53" s="123"/>
      <c r="G53" s="124"/>
      <c r="H53" s="124"/>
      <c r="I53" s="60"/>
      <c r="J53" s="60"/>
      <c r="K53" s="60"/>
      <c r="L53" s="60"/>
      <c r="M53" s="60"/>
      <c r="N53" s="60"/>
      <c r="O53" s="60"/>
      <c r="P53" s="60"/>
      <c r="Q53" s="60"/>
      <c r="R53" s="60"/>
    </row>
    <row r="54" spans="1:21" s="111" customFormat="1" ht="25.5" customHeight="1">
      <c r="A54" s="109"/>
      <c r="B54" s="110"/>
      <c r="C54" s="94"/>
      <c r="D54" s="94"/>
      <c r="E54" s="94"/>
      <c r="F54" s="94"/>
      <c r="G54" s="108"/>
      <c r="H54" s="108"/>
      <c r="I54" s="65"/>
      <c r="J54" s="65"/>
      <c r="K54" s="65"/>
      <c r="L54" s="65"/>
      <c r="M54" s="65"/>
      <c r="N54" s="65"/>
      <c r="O54" s="65"/>
      <c r="P54" s="65"/>
      <c r="Q54" s="65"/>
      <c r="R54" s="65"/>
    </row>
    <row r="55" spans="1:21" s="111" customFormat="1" ht="25.5" customHeight="1">
      <c r="A55" s="109"/>
      <c r="B55" s="110"/>
      <c r="C55" s="94"/>
      <c r="D55" s="94"/>
      <c r="E55" s="94"/>
      <c r="F55" s="94"/>
      <c r="G55" s="108"/>
      <c r="H55" s="108"/>
      <c r="I55" s="60"/>
      <c r="J55" s="60"/>
      <c r="K55" s="60"/>
      <c r="L55" s="60"/>
      <c r="M55" s="60"/>
      <c r="N55" s="60"/>
      <c r="O55" s="60"/>
      <c r="P55" s="60"/>
      <c r="Q55" s="60"/>
      <c r="R55" s="60"/>
    </row>
    <row r="56" spans="1:21" s="111" customFormat="1" ht="25.5" customHeight="1">
      <c r="A56" s="112"/>
      <c r="C56" s="94"/>
      <c r="D56" s="94"/>
      <c r="E56" s="94"/>
      <c r="F56" s="94"/>
      <c r="G56" s="108"/>
      <c r="H56" s="108"/>
      <c r="I56" s="60"/>
      <c r="J56" s="60"/>
      <c r="K56" s="60"/>
      <c r="L56" s="60"/>
      <c r="M56" s="60"/>
      <c r="N56" s="60"/>
      <c r="O56" s="60"/>
      <c r="P56" s="60"/>
      <c r="Q56" s="60"/>
      <c r="R56" s="60"/>
    </row>
    <row r="57" spans="1:21" s="111" customFormat="1" ht="25.5" customHeight="1">
      <c r="A57" s="112"/>
      <c r="C57" s="94"/>
      <c r="D57" s="94"/>
      <c r="E57" s="94"/>
      <c r="F57" s="94"/>
      <c r="G57" s="108"/>
      <c r="H57" s="108"/>
      <c r="I57" s="60"/>
      <c r="J57" s="60"/>
      <c r="K57" s="60"/>
      <c r="L57" s="60"/>
      <c r="M57" s="60"/>
      <c r="N57" s="60"/>
      <c r="O57" s="60"/>
      <c r="P57" s="60"/>
      <c r="Q57" s="60"/>
      <c r="R57" s="60"/>
    </row>
    <row r="58" spans="1:21" s="111" customFormat="1" ht="25.5" customHeight="1">
      <c r="A58" s="112"/>
      <c r="C58" s="94"/>
      <c r="D58" s="94"/>
      <c r="E58" s="94"/>
      <c r="F58" s="94"/>
      <c r="G58" s="108"/>
      <c r="H58" s="108"/>
      <c r="I58" s="60"/>
      <c r="J58" s="60"/>
      <c r="K58" s="60"/>
      <c r="L58" s="60"/>
      <c r="M58" s="60"/>
      <c r="N58" s="60"/>
      <c r="O58" s="60"/>
      <c r="P58" s="60"/>
      <c r="Q58" s="60"/>
      <c r="R58" s="60"/>
    </row>
    <row r="59" spans="1:21" s="111" customFormat="1" ht="25.5" customHeight="1">
      <c r="A59" s="112"/>
      <c r="C59" s="94"/>
      <c r="D59" s="94"/>
      <c r="E59" s="94"/>
      <c r="F59" s="94"/>
      <c r="G59" s="108"/>
      <c r="H59" s="108"/>
      <c r="I59" s="124"/>
      <c r="J59" s="124"/>
      <c r="K59" s="124"/>
      <c r="L59" s="124"/>
      <c r="M59" s="124"/>
      <c r="N59" s="124"/>
      <c r="O59" s="124"/>
      <c r="P59" s="124"/>
      <c r="Q59" s="124"/>
      <c r="R59" s="124"/>
    </row>
    <row r="60" spans="1:21" s="111" customFormat="1" ht="25.5" customHeight="1">
      <c r="A60" s="112"/>
      <c r="C60" s="94"/>
      <c r="D60" s="94"/>
      <c r="E60" s="94"/>
      <c r="F60" s="94"/>
      <c r="G60" s="108"/>
      <c r="H60" s="108"/>
      <c r="I60" s="108"/>
      <c r="J60" s="108"/>
      <c r="K60" s="108"/>
      <c r="L60" s="108"/>
      <c r="M60" s="108"/>
      <c r="N60" s="108"/>
      <c r="O60" s="108"/>
      <c r="P60" s="108"/>
      <c r="Q60" s="108"/>
      <c r="R60" s="108"/>
    </row>
    <row r="61" spans="1:21" s="111" customFormat="1" ht="25.5" customHeight="1">
      <c r="A61" s="112"/>
      <c r="C61" s="94"/>
      <c r="D61" s="94"/>
      <c r="E61" s="94"/>
      <c r="F61" s="94"/>
      <c r="G61" s="108"/>
      <c r="H61" s="108"/>
      <c r="I61" s="108"/>
      <c r="J61" s="108"/>
      <c r="K61" s="108"/>
      <c r="L61" s="108"/>
      <c r="M61" s="108"/>
      <c r="N61" s="108"/>
      <c r="O61" s="108"/>
      <c r="P61" s="108"/>
      <c r="Q61" s="108"/>
      <c r="R61" s="108"/>
    </row>
    <row r="62" spans="1:21" s="111" customFormat="1" ht="25.5" customHeight="1">
      <c r="A62" s="112"/>
      <c r="C62" s="94"/>
      <c r="D62" s="94"/>
      <c r="E62" s="94"/>
      <c r="F62" s="94"/>
      <c r="G62" s="108"/>
      <c r="H62" s="108"/>
      <c r="I62" s="108"/>
      <c r="J62" s="108"/>
      <c r="K62" s="108"/>
      <c r="L62" s="108"/>
      <c r="M62" s="108"/>
      <c r="N62" s="108"/>
      <c r="O62" s="108"/>
      <c r="P62" s="108"/>
      <c r="Q62" s="108"/>
      <c r="R62" s="108"/>
    </row>
    <row r="63" spans="1:21" s="111" customFormat="1" ht="25.5" customHeight="1">
      <c r="A63" s="112"/>
      <c r="C63" s="94"/>
      <c r="D63" s="94"/>
      <c r="E63" s="94"/>
      <c r="F63" s="94"/>
      <c r="G63" s="108"/>
      <c r="H63" s="108"/>
      <c r="I63" s="108"/>
      <c r="J63" s="108"/>
      <c r="K63" s="108"/>
      <c r="L63" s="108"/>
      <c r="M63" s="108"/>
      <c r="N63" s="108"/>
      <c r="O63" s="108"/>
      <c r="P63" s="108"/>
      <c r="Q63" s="108"/>
      <c r="R63" s="108"/>
    </row>
    <row r="64" spans="1:21" s="111" customFormat="1" ht="25.5" hidden="1" customHeight="1">
      <c r="A64" s="112"/>
      <c r="C64" s="94"/>
      <c r="D64" s="94"/>
      <c r="E64" s="94"/>
      <c r="F64" s="94"/>
      <c r="G64" s="108"/>
      <c r="H64" s="108"/>
      <c r="I64" s="108"/>
      <c r="J64" s="108"/>
      <c r="K64" s="108"/>
      <c r="L64" s="108"/>
      <c r="M64" s="108"/>
      <c r="N64" s="108"/>
      <c r="O64" s="108"/>
      <c r="P64" s="108"/>
      <c r="Q64" s="108"/>
      <c r="R64" s="108"/>
    </row>
    <row r="65" spans="1:31" s="111" customFormat="1" ht="25.5" hidden="1" customHeight="1">
      <c r="A65" s="112"/>
      <c r="C65" s="94"/>
      <c r="D65" s="94"/>
      <c r="E65" s="94"/>
      <c r="F65" s="94"/>
      <c r="G65" s="108"/>
      <c r="H65" s="108"/>
      <c r="I65" s="108"/>
      <c r="J65" s="108"/>
      <c r="K65" s="108"/>
      <c r="L65" s="108"/>
      <c r="M65" s="108"/>
      <c r="N65" s="108"/>
      <c r="O65" s="108"/>
      <c r="P65" s="108"/>
      <c r="Q65" s="108"/>
      <c r="R65" s="108"/>
    </row>
    <row r="66" spans="1:31" s="111" customFormat="1" ht="25.5" hidden="1" customHeight="1">
      <c r="C66" s="94"/>
      <c r="D66" s="94"/>
      <c r="E66" s="94"/>
      <c r="F66" s="94"/>
      <c r="G66" s="108"/>
      <c r="H66" s="108"/>
      <c r="I66" s="108"/>
      <c r="J66" s="108"/>
      <c r="K66" s="108"/>
      <c r="L66" s="108"/>
      <c r="M66" s="108"/>
      <c r="N66" s="108"/>
      <c r="O66" s="108"/>
      <c r="P66" s="108"/>
      <c r="Q66" s="108"/>
      <c r="R66" s="108"/>
    </row>
    <row r="67" spans="1:31" s="111" customFormat="1" ht="25.5" hidden="1" customHeight="1"/>
    <row r="68" spans="1:31" s="111" customFormat="1" ht="25.5" hidden="1" customHeight="1">
      <c r="A68" s="112"/>
      <c r="C68" s="83"/>
      <c r="D68" s="83"/>
      <c r="E68" s="83"/>
      <c r="F68" s="83"/>
      <c r="G68" s="84"/>
      <c r="H68" s="84"/>
      <c r="I68" s="108"/>
      <c r="J68" s="108"/>
      <c r="K68" s="108"/>
      <c r="L68" s="108"/>
      <c r="M68" s="108"/>
      <c r="N68" s="108"/>
      <c r="O68" s="108"/>
      <c r="P68" s="108"/>
      <c r="Q68" s="108"/>
      <c r="R68" s="108"/>
    </row>
    <row r="69" spans="1:31" s="111" customFormat="1" ht="25.5" hidden="1" customHeight="1">
      <c r="C69" s="83"/>
      <c r="D69" s="83"/>
      <c r="E69" s="83"/>
      <c r="F69" s="83"/>
      <c r="G69" s="84"/>
      <c r="H69" s="84"/>
      <c r="I69" s="108"/>
      <c r="J69" s="108"/>
      <c r="K69" s="108"/>
      <c r="L69" s="108"/>
      <c r="M69" s="108"/>
      <c r="N69" s="108"/>
      <c r="O69" s="108"/>
      <c r="P69" s="108"/>
      <c r="Q69" s="108"/>
      <c r="R69" s="108"/>
    </row>
    <row r="70" spans="1:31" s="111" customFormat="1" ht="25.5" hidden="1" customHeight="1">
      <c r="C70" s="83"/>
      <c r="D70" s="83"/>
      <c r="E70" s="83"/>
      <c r="F70" s="83"/>
      <c r="G70" s="84"/>
      <c r="H70" s="84"/>
      <c r="I70" s="108"/>
      <c r="J70" s="108"/>
      <c r="K70" s="108"/>
      <c r="L70" s="108"/>
      <c r="M70" s="108"/>
      <c r="N70" s="108"/>
      <c r="O70" s="108"/>
      <c r="P70" s="108"/>
      <c r="Q70" s="108"/>
      <c r="R70" s="108"/>
    </row>
    <row r="71" spans="1:31" s="111" customFormat="1" ht="25.5" hidden="1" customHeight="1">
      <c r="C71" s="61"/>
      <c r="D71" s="61"/>
      <c r="E71" s="61"/>
      <c r="F71" s="61"/>
      <c r="G71" s="61"/>
      <c r="H71" s="61"/>
      <c r="I71" s="108"/>
      <c r="J71" s="108"/>
      <c r="K71" s="108"/>
      <c r="L71" s="108"/>
      <c r="M71" s="108"/>
      <c r="N71" s="108"/>
      <c r="O71" s="108"/>
      <c r="P71" s="108"/>
      <c r="Q71" s="108"/>
      <c r="R71" s="108"/>
    </row>
    <row r="72" spans="1:31" s="111" customFormat="1" ht="25.5" hidden="1" customHeight="1">
      <c r="C72" s="61"/>
      <c r="D72" s="61"/>
      <c r="E72" s="61"/>
      <c r="F72" s="61"/>
      <c r="G72" s="61"/>
      <c r="H72" s="61"/>
      <c r="I72" s="108"/>
      <c r="J72" s="108"/>
      <c r="K72" s="108"/>
      <c r="L72" s="108"/>
      <c r="M72" s="108"/>
      <c r="N72" s="108"/>
      <c r="O72" s="108"/>
      <c r="P72" s="108"/>
      <c r="Q72" s="108"/>
      <c r="R72" s="108"/>
    </row>
    <row r="73" spans="1:31" s="111" customFormat="1" ht="25.5" hidden="1" customHeight="1">
      <c r="C73" s="61"/>
      <c r="D73" s="61"/>
      <c r="E73" s="61"/>
      <c r="F73" s="61"/>
      <c r="G73" s="61"/>
      <c r="H73" s="61"/>
      <c r="I73" s="56"/>
      <c r="J73" s="56"/>
      <c r="K73" s="56"/>
      <c r="L73" s="56"/>
      <c r="M73" s="56"/>
      <c r="N73" s="56"/>
      <c r="O73" s="56"/>
      <c r="P73" s="56"/>
      <c r="Q73" s="56"/>
      <c r="R73" s="56"/>
    </row>
    <row r="74" spans="1:31" ht="19.899999999999999" customHeight="1">
      <c r="B74" s="1001"/>
      <c r="C74" s="1001"/>
      <c r="D74" s="1001"/>
      <c r="E74" s="1001"/>
      <c r="F74" s="1001"/>
      <c r="G74" s="1001"/>
      <c r="H74" s="1001"/>
      <c r="I74" s="1001"/>
      <c r="J74" s="1001"/>
      <c r="K74" s="1001"/>
      <c r="L74" s="1001"/>
      <c r="M74" s="1001"/>
      <c r="N74" s="1001"/>
      <c r="O74" s="113"/>
      <c r="P74" s="113"/>
      <c r="Q74" s="113"/>
      <c r="R74" s="113"/>
    </row>
    <row r="75" spans="1:31" ht="19.899999999999999" customHeight="1">
      <c r="C75" s="61"/>
      <c r="D75" s="61"/>
      <c r="E75" s="61"/>
      <c r="F75" s="61"/>
      <c r="G75" s="61"/>
      <c r="H75" s="61"/>
      <c r="I75" s="61"/>
      <c r="J75" s="61"/>
      <c r="K75" s="113"/>
      <c r="L75" s="113"/>
      <c r="M75" s="113"/>
      <c r="N75" s="113"/>
      <c r="O75" s="113"/>
      <c r="P75" s="113"/>
      <c r="Q75" s="113"/>
      <c r="R75" s="113"/>
    </row>
    <row r="76" spans="1:31" ht="19.899999999999999" customHeight="1">
      <c r="C76" s="61"/>
      <c r="D76" s="61"/>
      <c r="E76" s="61"/>
      <c r="F76" s="61"/>
      <c r="G76" s="61"/>
      <c r="H76" s="61"/>
    </row>
    <row r="77" spans="1:31" ht="19.899999999999999" customHeight="1">
      <c r="C77" s="61"/>
      <c r="D77" s="61"/>
      <c r="E77" s="61"/>
      <c r="F77" s="61"/>
      <c r="G77" s="61"/>
      <c r="H77" s="61"/>
    </row>
    <row r="78" spans="1:31" ht="19.899999999999999" customHeight="1">
      <c r="C78" s="61"/>
      <c r="D78" s="61"/>
      <c r="E78" s="61"/>
      <c r="F78" s="61"/>
      <c r="G78" s="61"/>
      <c r="H78" s="61"/>
    </row>
    <row r="79" spans="1:31" ht="19.899999999999999" customHeight="1">
      <c r="C79" s="61"/>
      <c r="D79" s="61"/>
      <c r="E79" s="61"/>
      <c r="F79" s="61"/>
      <c r="G79" s="61"/>
      <c r="H79" s="61"/>
      <c r="I79" s="61"/>
      <c r="J79" s="61"/>
      <c r="K79" s="61"/>
      <c r="L79" s="61"/>
      <c r="M79" s="61"/>
      <c r="N79" s="61"/>
      <c r="O79" s="61"/>
      <c r="P79" s="61"/>
      <c r="Q79" s="61"/>
      <c r="R79" s="61"/>
    </row>
    <row r="80" spans="1:31" s="84" customFormat="1" ht="19.899999999999999" customHeight="1">
      <c r="A80" s="112"/>
      <c r="B80" s="82"/>
      <c r="C80" s="61"/>
      <c r="D80" s="61"/>
      <c r="E80" s="61"/>
      <c r="F80" s="61"/>
      <c r="G80" s="61"/>
      <c r="H80" s="61"/>
      <c r="I80" s="61"/>
      <c r="J80" s="61"/>
      <c r="K80" s="61"/>
      <c r="L80" s="61"/>
      <c r="M80" s="61"/>
      <c r="N80" s="61"/>
      <c r="O80" s="61"/>
      <c r="P80" s="61"/>
      <c r="Q80" s="61"/>
      <c r="R80" s="61"/>
      <c r="T80" s="61"/>
      <c r="U80" s="61"/>
      <c r="V80" s="61"/>
      <c r="W80" s="61"/>
      <c r="X80" s="61"/>
      <c r="Y80" s="61"/>
      <c r="Z80" s="61"/>
      <c r="AA80" s="61"/>
      <c r="AB80" s="61"/>
      <c r="AC80" s="61"/>
      <c r="AD80" s="61"/>
      <c r="AE80" s="61"/>
    </row>
    <row r="81" spans="1:31" s="84" customFormat="1" ht="19.899999999999999" customHeight="1">
      <c r="A81" s="112"/>
      <c r="B81" s="82"/>
      <c r="C81" s="61"/>
      <c r="D81" s="61"/>
      <c r="E81" s="61"/>
      <c r="F81" s="61"/>
      <c r="G81" s="61"/>
      <c r="H81" s="61"/>
      <c r="I81" s="61"/>
      <c r="J81" s="61"/>
      <c r="K81" s="61"/>
      <c r="L81" s="61"/>
      <c r="M81" s="61"/>
      <c r="N81" s="61"/>
      <c r="O81" s="61"/>
      <c r="P81" s="61"/>
      <c r="Q81" s="61"/>
      <c r="R81" s="61"/>
      <c r="T81" s="61"/>
      <c r="U81" s="61"/>
      <c r="V81" s="61"/>
      <c r="W81" s="61"/>
      <c r="X81" s="61"/>
      <c r="Y81" s="61"/>
      <c r="Z81" s="61"/>
      <c r="AA81" s="61"/>
      <c r="AB81" s="61"/>
      <c r="AC81" s="61"/>
      <c r="AD81" s="61"/>
      <c r="AE81" s="61"/>
    </row>
    <row r="82" spans="1:31" s="84" customFormat="1" ht="19.899999999999999" customHeight="1">
      <c r="A82" s="112"/>
      <c r="B82" s="82"/>
      <c r="C82" s="61"/>
      <c r="D82" s="61"/>
      <c r="E82" s="61"/>
      <c r="F82" s="61"/>
      <c r="G82" s="61"/>
      <c r="H82" s="61"/>
      <c r="I82" s="61"/>
      <c r="J82" s="61"/>
      <c r="K82" s="61"/>
      <c r="L82" s="61"/>
      <c r="M82" s="61"/>
      <c r="N82" s="61"/>
      <c r="O82" s="61"/>
      <c r="P82" s="61"/>
      <c r="Q82" s="61"/>
      <c r="R82" s="61"/>
      <c r="T82" s="61"/>
      <c r="U82" s="61"/>
      <c r="V82" s="61"/>
      <c r="W82" s="61"/>
      <c r="X82" s="61"/>
      <c r="Y82" s="61"/>
      <c r="Z82" s="61"/>
      <c r="AA82" s="61"/>
      <c r="AB82" s="61"/>
      <c r="AC82" s="61"/>
      <c r="AD82" s="61"/>
      <c r="AE82" s="61"/>
    </row>
    <row r="83" spans="1:31" s="84" customFormat="1" ht="19.899999999999999" customHeight="1">
      <c r="A83" s="112"/>
      <c r="B83" s="82"/>
      <c r="C83" s="61"/>
      <c r="D83" s="61"/>
      <c r="E83" s="61"/>
      <c r="F83" s="61"/>
      <c r="G83" s="61"/>
      <c r="H83" s="61"/>
      <c r="I83" s="61"/>
      <c r="J83" s="61"/>
      <c r="K83" s="61"/>
      <c r="L83" s="61"/>
      <c r="M83" s="61"/>
      <c r="N83" s="61"/>
      <c r="O83" s="61"/>
      <c r="P83" s="61"/>
      <c r="Q83" s="61"/>
      <c r="R83" s="61"/>
      <c r="T83" s="61"/>
      <c r="U83" s="61"/>
      <c r="V83" s="61"/>
      <c r="W83" s="61"/>
      <c r="X83" s="61"/>
      <c r="Y83" s="61"/>
      <c r="Z83" s="61"/>
      <c r="AA83" s="61"/>
      <c r="AB83" s="61"/>
      <c r="AC83" s="61"/>
      <c r="AD83" s="61"/>
      <c r="AE83" s="61"/>
    </row>
    <row r="84" spans="1:31" s="84" customFormat="1" ht="19.899999999999999" customHeight="1">
      <c r="A84" s="112"/>
      <c r="B84" s="82"/>
      <c r="C84" s="61"/>
      <c r="D84" s="61"/>
      <c r="E84" s="61"/>
      <c r="F84" s="61"/>
      <c r="G84" s="61"/>
      <c r="H84" s="61"/>
      <c r="I84" s="61"/>
      <c r="J84" s="61"/>
      <c r="K84" s="61"/>
      <c r="L84" s="61"/>
      <c r="M84" s="61"/>
      <c r="N84" s="61"/>
      <c r="O84" s="61"/>
      <c r="P84" s="61"/>
      <c r="Q84" s="61"/>
      <c r="R84" s="61"/>
      <c r="T84" s="61"/>
      <c r="U84" s="61"/>
      <c r="V84" s="61"/>
      <c r="W84" s="61"/>
      <c r="X84" s="61"/>
      <c r="Y84" s="61"/>
      <c r="Z84" s="61"/>
      <c r="AA84" s="61"/>
      <c r="AB84" s="61"/>
      <c r="AC84" s="61"/>
      <c r="AD84" s="61"/>
      <c r="AE84" s="61"/>
    </row>
    <row r="85" spans="1:31" s="84" customFormat="1" ht="19.899999999999999" customHeight="1">
      <c r="A85" s="112"/>
      <c r="B85" s="82"/>
      <c r="C85" s="61"/>
      <c r="D85" s="61"/>
      <c r="E85" s="61"/>
      <c r="F85" s="61"/>
      <c r="G85" s="61"/>
      <c r="H85" s="61"/>
      <c r="I85" s="61"/>
      <c r="J85" s="61"/>
      <c r="K85" s="61"/>
      <c r="L85" s="61"/>
      <c r="M85" s="61"/>
      <c r="N85" s="61"/>
      <c r="O85" s="61"/>
      <c r="P85" s="61"/>
      <c r="Q85" s="61"/>
      <c r="R85" s="61"/>
      <c r="T85" s="61"/>
      <c r="U85" s="61"/>
      <c r="V85" s="61"/>
      <c r="W85" s="61"/>
      <c r="X85" s="61"/>
      <c r="Y85" s="61"/>
      <c r="Z85" s="61"/>
      <c r="AA85" s="61"/>
      <c r="AB85" s="61"/>
      <c r="AC85" s="61"/>
      <c r="AD85" s="61"/>
      <c r="AE85" s="61"/>
    </row>
    <row r="86" spans="1:31" s="84" customFormat="1" ht="19.899999999999999" customHeight="1">
      <c r="A86" s="112"/>
      <c r="B86" s="82"/>
      <c r="C86" s="61"/>
      <c r="D86" s="61"/>
      <c r="E86" s="61"/>
      <c r="F86" s="61"/>
      <c r="G86" s="61"/>
      <c r="H86" s="61"/>
      <c r="I86" s="61"/>
      <c r="J86" s="61"/>
      <c r="K86" s="61"/>
      <c r="L86" s="61"/>
      <c r="M86" s="61"/>
      <c r="N86" s="61"/>
      <c r="O86" s="61"/>
      <c r="P86" s="61"/>
      <c r="Q86" s="61"/>
      <c r="R86" s="61"/>
      <c r="T86" s="61"/>
      <c r="U86" s="61"/>
      <c r="V86" s="61"/>
      <c r="W86" s="61"/>
      <c r="X86" s="61"/>
      <c r="Y86" s="61"/>
      <c r="Z86" s="61"/>
      <c r="AA86" s="61"/>
      <c r="AB86" s="61"/>
      <c r="AC86" s="61"/>
      <c r="AD86" s="61"/>
      <c r="AE86" s="61"/>
    </row>
    <row r="87" spans="1:31" s="84" customFormat="1" ht="19.899999999999999" customHeight="1">
      <c r="A87" s="112"/>
      <c r="B87" s="82"/>
      <c r="C87" s="61"/>
      <c r="D87" s="61"/>
      <c r="E87" s="61"/>
      <c r="F87" s="61"/>
      <c r="G87" s="61"/>
      <c r="H87" s="61"/>
      <c r="I87" s="61"/>
      <c r="J87" s="61"/>
      <c r="K87" s="61"/>
      <c r="L87" s="61"/>
      <c r="M87" s="61"/>
      <c r="N87" s="61"/>
      <c r="O87" s="61"/>
      <c r="P87" s="61"/>
      <c r="Q87" s="61"/>
      <c r="R87" s="61"/>
      <c r="T87" s="61"/>
      <c r="U87" s="61"/>
      <c r="V87" s="61"/>
      <c r="W87" s="61"/>
      <c r="X87" s="61"/>
      <c r="Y87" s="61"/>
      <c r="Z87" s="61"/>
      <c r="AA87" s="61"/>
      <c r="AB87" s="61"/>
      <c r="AC87" s="61"/>
      <c r="AD87" s="61"/>
      <c r="AE87" s="61"/>
    </row>
    <row r="88" spans="1:31" s="84" customFormat="1" ht="19.899999999999999" customHeight="1">
      <c r="A88" s="112"/>
      <c r="B88" s="82"/>
      <c r="C88" s="61"/>
      <c r="D88" s="61"/>
      <c r="E88" s="61"/>
      <c r="F88" s="61"/>
      <c r="G88" s="61"/>
      <c r="H88" s="61"/>
      <c r="I88" s="61"/>
      <c r="J88" s="61"/>
      <c r="K88" s="61"/>
      <c r="L88" s="61"/>
      <c r="M88" s="61"/>
      <c r="N88" s="61"/>
      <c r="O88" s="61"/>
      <c r="P88" s="61"/>
      <c r="Q88" s="61"/>
      <c r="R88" s="61"/>
      <c r="T88" s="61"/>
      <c r="U88" s="61"/>
      <c r="V88" s="61"/>
      <c r="W88" s="61"/>
      <c r="X88" s="61"/>
      <c r="Y88" s="61"/>
      <c r="Z88" s="61"/>
      <c r="AA88" s="61"/>
      <c r="AB88" s="61"/>
      <c r="AC88" s="61"/>
      <c r="AD88" s="61"/>
      <c r="AE88" s="61"/>
    </row>
    <row r="89" spans="1:31" s="84" customFormat="1">
      <c r="A89" s="112"/>
      <c r="B89" s="82"/>
      <c r="C89" s="61"/>
      <c r="D89" s="61"/>
      <c r="E89" s="61"/>
      <c r="F89" s="61"/>
      <c r="G89" s="61"/>
      <c r="H89" s="61"/>
      <c r="I89" s="61"/>
      <c r="J89" s="61"/>
      <c r="K89" s="61"/>
      <c r="L89" s="61"/>
      <c r="M89" s="61"/>
      <c r="N89" s="61"/>
      <c r="O89" s="61"/>
      <c r="P89" s="61"/>
      <c r="Q89" s="61"/>
      <c r="R89" s="61"/>
      <c r="T89" s="61"/>
      <c r="U89" s="61"/>
      <c r="V89" s="61"/>
      <c r="W89" s="61"/>
      <c r="X89" s="61"/>
      <c r="Y89" s="61"/>
      <c r="Z89" s="61"/>
      <c r="AA89" s="61"/>
      <c r="AB89" s="61"/>
      <c r="AC89" s="61"/>
      <c r="AD89" s="61"/>
      <c r="AE89" s="61"/>
    </row>
    <row r="90" spans="1:31" s="84" customFormat="1">
      <c r="A90" s="112"/>
      <c r="B90" s="82"/>
      <c r="C90" s="61"/>
      <c r="D90" s="61"/>
      <c r="E90" s="61"/>
      <c r="F90" s="61"/>
      <c r="G90" s="61"/>
      <c r="H90" s="61"/>
      <c r="I90" s="61"/>
      <c r="J90" s="61"/>
      <c r="K90" s="61"/>
      <c r="L90" s="61"/>
      <c r="M90" s="61"/>
      <c r="N90" s="61"/>
      <c r="O90" s="61"/>
      <c r="P90" s="61"/>
      <c r="Q90" s="61"/>
      <c r="R90" s="61"/>
      <c r="T90" s="61"/>
      <c r="U90" s="61"/>
      <c r="V90" s="61"/>
      <c r="W90" s="61"/>
      <c r="X90" s="61"/>
      <c r="Y90" s="61"/>
      <c r="Z90" s="61"/>
      <c r="AA90" s="61"/>
      <c r="AB90" s="61"/>
      <c r="AC90" s="61"/>
      <c r="AD90" s="61"/>
      <c r="AE90" s="61"/>
    </row>
    <row r="91" spans="1:31" s="84" customFormat="1">
      <c r="A91" s="112"/>
      <c r="B91" s="82"/>
      <c r="C91" s="61"/>
      <c r="D91" s="61"/>
      <c r="E91" s="61"/>
      <c r="F91" s="61"/>
      <c r="G91" s="61"/>
      <c r="H91" s="61"/>
      <c r="I91" s="61"/>
      <c r="J91" s="61"/>
      <c r="K91" s="61"/>
      <c r="L91" s="61"/>
      <c r="M91" s="61"/>
      <c r="N91" s="61"/>
      <c r="O91" s="61"/>
      <c r="P91" s="61"/>
      <c r="Q91" s="61"/>
      <c r="R91" s="61"/>
      <c r="T91" s="61"/>
      <c r="U91" s="61"/>
      <c r="V91" s="61"/>
      <c r="W91" s="61"/>
      <c r="X91" s="61"/>
      <c r="Y91" s="61"/>
      <c r="Z91" s="61"/>
      <c r="AA91" s="61"/>
      <c r="AB91" s="61"/>
      <c r="AC91" s="61"/>
      <c r="AD91" s="61"/>
      <c r="AE91" s="61"/>
    </row>
    <row r="92" spans="1:31" s="84" customFormat="1">
      <c r="A92" s="112"/>
      <c r="B92" s="82"/>
      <c r="C92" s="61"/>
      <c r="D92" s="61"/>
      <c r="E92" s="61"/>
      <c r="F92" s="61"/>
      <c r="G92" s="61"/>
      <c r="H92" s="61"/>
      <c r="I92" s="61"/>
      <c r="J92" s="61"/>
      <c r="K92" s="61"/>
      <c r="L92" s="61"/>
      <c r="M92" s="61"/>
      <c r="N92" s="61"/>
      <c r="O92" s="61"/>
      <c r="P92" s="61"/>
      <c r="Q92" s="61"/>
      <c r="R92" s="61"/>
      <c r="T92" s="61"/>
      <c r="U92" s="61"/>
      <c r="V92" s="61"/>
      <c r="W92" s="61"/>
      <c r="X92" s="61"/>
      <c r="Y92" s="61"/>
      <c r="Z92" s="61"/>
      <c r="AA92" s="61"/>
      <c r="AB92" s="61"/>
      <c r="AC92" s="61"/>
      <c r="AD92" s="61"/>
      <c r="AE92" s="61"/>
    </row>
    <row r="93" spans="1:31" s="84" customFormat="1">
      <c r="A93" s="112"/>
      <c r="B93" s="82"/>
      <c r="C93" s="61"/>
      <c r="D93" s="61"/>
      <c r="E93" s="61"/>
      <c r="F93" s="61"/>
      <c r="G93" s="61"/>
      <c r="H93" s="61"/>
      <c r="I93" s="61"/>
      <c r="J93" s="61"/>
      <c r="K93" s="61"/>
      <c r="L93" s="61"/>
      <c r="M93" s="61"/>
      <c r="N93" s="61"/>
      <c r="O93" s="61"/>
      <c r="P93" s="61"/>
      <c r="Q93" s="61"/>
      <c r="R93" s="61"/>
      <c r="T93" s="61"/>
      <c r="U93" s="61"/>
      <c r="V93" s="61"/>
      <c r="W93" s="61"/>
      <c r="X93" s="61"/>
      <c r="Y93" s="61"/>
      <c r="Z93" s="61"/>
      <c r="AA93" s="61"/>
      <c r="AB93" s="61"/>
      <c r="AC93" s="61"/>
      <c r="AD93" s="61"/>
      <c r="AE93" s="61"/>
    </row>
    <row r="94" spans="1:31" s="84" customFormat="1">
      <c r="A94" s="112"/>
      <c r="B94" s="82"/>
      <c r="C94" s="61"/>
      <c r="D94" s="61"/>
      <c r="E94" s="61"/>
      <c r="F94" s="61"/>
      <c r="G94" s="61"/>
      <c r="H94" s="61"/>
      <c r="I94" s="61"/>
      <c r="J94" s="61"/>
      <c r="K94" s="61"/>
      <c r="L94" s="61"/>
      <c r="M94" s="61"/>
      <c r="N94" s="61"/>
      <c r="O94" s="61"/>
      <c r="P94" s="61"/>
      <c r="Q94" s="61"/>
      <c r="R94" s="61"/>
      <c r="T94" s="61"/>
      <c r="U94" s="61"/>
      <c r="V94" s="61"/>
      <c r="W94" s="61"/>
      <c r="X94" s="61"/>
      <c r="Y94" s="61"/>
      <c r="Z94" s="61"/>
      <c r="AA94" s="61"/>
      <c r="AB94" s="61"/>
      <c r="AC94" s="61"/>
      <c r="AD94" s="61"/>
      <c r="AE94" s="61"/>
    </row>
    <row r="95" spans="1:31" s="84" customFormat="1">
      <c r="A95" s="112"/>
      <c r="B95" s="82"/>
      <c r="C95" s="61"/>
      <c r="D95" s="61"/>
      <c r="E95" s="61"/>
      <c r="F95" s="61"/>
      <c r="G95" s="61"/>
      <c r="H95" s="61"/>
      <c r="I95" s="61"/>
      <c r="J95" s="61"/>
      <c r="K95" s="61"/>
      <c r="L95" s="61"/>
      <c r="M95" s="61"/>
      <c r="N95" s="61"/>
      <c r="O95" s="61"/>
      <c r="P95" s="61"/>
      <c r="Q95" s="61"/>
      <c r="R95" s="61"/>
      <c r="T95" s="61"/>
      <c r="U95" s="61"/>
      <c r="V95" s="61"/>
      <c r="W95" s="61"/>
      <c r="X95" s="61"/>
      <c r="Y95" s="61"/>
      <c r="Z95" s="61"/>
      <c r="AA95" s="61"/>
      <c r="AB95" s="61"/>
      <c r="AC95" s="61"/>
      <c r="AD95" s="61"/>
      <c r="AE95" s="61"/>
    </row>
    <row r="96" spans="1:31" s="84" customFormat="1">
      <c r="A96" s="112"/>
      <c r="B96" s="82"/>
      <c r="C96" s="61"/>
      <c r="D96" s="61"/>
      <c r="E96" s="61"/>
      <c r="F96" s="61"/>
      <c r="G96" s="61"/>
      <c r="H96" s="61"/>
      <c r="I96" s="61"/>
      <c r="J96" s="61"/>
      <c r="K96" s="61"/>
      <c r="L96" s="61"/>
      <c r="M96" s="61"/>
      <c r="N96" s="61"/>
      <c r="O96" s="61"/>
      <c r="P96" s="61"/>
      <c r="Q96" s="61"/>
      <c r="R96" s="61"/>
      <c r="T96" s="61"/>
      <c r="U96" s="61"/>
      <c r="V96" s="61"/>
      <c r="W96" s="61"/>
      <c r="X96" s="61"/>
      <c r="Y96" s="61"/>
      <c r="Z96" s="61"/>
      <c r="AA96" s="61"/>
      <c r="AB96" s="61"/>
      <c r="AC96" s="61"/>
      <c r="AD96" s="61"/>
      <c r="AE96" s="61"/>
    </row>
    <row r="97" spans="1:31" s="84" customFormat="1">
      <c r="A97" s="112"/>
      <c r="B97" s="82"/>
      <c r="C97" s="61"/>
      <c r="D97" s="61"/>
      <c r="E97" s="61"/>
      <c r="F97" s="61"/>
      <c r="G97" s="61"/>
      <c r="H97" s="61"/>
      <c r="I97" s="61"/>
      <c r="J97" s="61"/>
      <c r="K97" s="61"/>
      <c r="L97" s="61"/>
      <c r="M97" s="61"/>
      <c r="N97" s="61"/>
      <c r="O97" s="61"/>
      <c r="P97" s="61"/>
      <c r="Q97" s="61"/>
      <c r="R97" s="61"/>
      <c r="T97" s="61"/>
      <c r="U97" s="61"/>
      <c r="V97" s="61"/>
      <c r="W97" s="61"/>
      <c r="X97" s="61"/>
      <c r="Y97" s="61"/>
      <c r="Z97" s="61"/>
      <c r="AA97" s="61"/>
      <c r="AB97" s="61"/>
      <c r="AC97" s="61"/>
      <c r="AD97" s="61"/>
      <c r="AE97" s="61"/>
    </row>
    <row r="98" spans="1:31" s="84" customFormat="1">
      <c r="A98" s="112"/>
      <c r="B98" s="82"/>
      <c r="C98" s="61"/>
      <c r="D98" s="61"/>
      <c r="E98" s="61"/>
      <c r="F98" s="61"/>
      <c r="G98" s="61"/>
      <c r="H98" s="61"/>
      <c r="I98" s="61"/>
      <c r="J98" s="61"/>
      <c r="K98" s="61"/>
      <c r="L98" s="61"/>
      <c r="M98" s="61"/>
      <c r="N98" s="61"/>
      <c r="O98" s="61"/>
      <c r="P98" s="61"/>
      <c r="Q98" s="61"/>
      <c r="R98" s="61"/>
      <c r="T98" s="61"/>
      <c r="U98" s="61"/>
      <c r="V98" s="61"/>
      <c r="W98" s="61"/>
      <c r="X98" s="61"/>
      <c r="Y98" s="61"/>
      <c r="Z98" s="61"/>
      <c r="AA98" s="61"/>
      <c r="AB98" s="61"/>
      <c r="AC98" s="61"/>
      <c r="AD98" s="61"/>
      <c r="AE98" s="61"/>
    </row>
    <row r="99" spans="1:31" s="84" customFormat="1">
      <c r="A99" s="112"/>
      <c r="B99" s="82"/>
      <c r="C99" s="61"/>
      <c r="D99" s="61"/>
      <c r="E99" s="61"/>
      <c r="F99" s="61"/>
      <c r="G99" s="61"/>
      <c r="H99" s="61"/>
      <c r="I99" s="61"/>
      <c r="J99" s="61"/>
      <c r="K99" s="61"/>
      <c r="L99" s="61"/>
      <c r="M99" s="61"/>
      <c r="N99" s="61"/>
      <c r="O99" s="61"/>
      <c r="P99" s="61"/>
      <c r="Q99" s="61"/>
      <c r="R99" s="61"/>
      <c r="T99" s="61"/>
      <c r="U99" s="61"/>
      <c r="V99" s="61"/>
      <c r="W99" s="61"/>
      <c r="X99" s="61"/>
      <c r="Y99" s="61"/>
      <c r="Z99" s="61"/>
      <c r="AA99" s="61"/>
      <c r="AB99" s="61"/>
      <c r="AC99" s="61"/>
      <c r="AD99" s="61"/>
      <c r="AE99" s="61"/>
    </row>
    <row r="100" spans="1:31" s="84" customFormat="1">
      <c r="A100" s="112"/>
      <c r="B100" s="82"/>
      <c r="C100" s="61"/>
      <c r="D100" s="61"/>
      <c r="E100" s="61"/>
      <c r="F100" s="61"/>
      <c r="G100" s="61"/>
      <c r="H100" s="61"/>
      <c r="I100" s="61"/>
      <c r="J100" s="61"/>
      <c r="K100" s="61"/>
      <c r="L100" s="61"/>
      <c r="M100" s="61"/>
      <c r="N100" s="61"/>
      <c r="O100" s="61"/>
      <c r="P100" s="61"/>
      <c r="Q100" s="61"/>
      <c r="R100" s="61"/>
      <c r="T100" s="61"/>
      <c r="U100" s="61"/>
      <c r="V100" s="61"/>
      <c r="W100" s="61"/>
      <c r="X100" s="61"/>
      <c r="Y100" s="61"/>
      <c r="Z100" s="61"/>
      <c r="AA100" s="61"/>
      <c r="AB100" s="61"/>
      <c r="AC100" s="61"/>
      <c r="AD100" s="61"/>
      <c r="AE100" s="61"/>
    </row>
    <row r="101" spans="1:31" s="84" customFormat="1">
      <c r="A101" s="112"/>
      <c r="B101" s="82"/>
      <c r="C101" s="61"/>
      <c r="D101" s="61"/>
      <c r="E101" s="61"/>
      <c r="F101" s="61"/>
      <c r="G101" s="61"/>
      <c r="H101" s="61"/>
      <c r="I101" s="61"/>
      <c r="J101" s="61"/>
      <c r="K101" s="61"/>
      <c r="L101" s="61"/>
      <c r="M101" s="61"/>
      <c r="N101" s="61"/>
      <c r="O101" s="61"/>
      <c r="P101" s="61"/>
      <c r="Q101" s="61"/>
      <c r="R101" s="61"/>
      <c r="T101" s="61"/>
      <c r="U101" s="61"/>
      <c r="V101" s="61"/>
      <c r="W101" s="61"/>
      <c r="X101" s="61"/>
      <c r="Y101" s="61"/>
      <c r="Z101" s="61"/>
      <c r="AA101" s="61"/>
      <c r="AB101" s="61"/>
      <c r="AC101" s="61"/>
      <c r="AD101" s="61"/>
      <c r="AE101" s="61"/>
    </row>
    <row r="102" spans="1:31" s="84" customFormat="1">
      <c r="A102" s="112"/>
      <c r="B102" s="82"/>
      <c r="C102" s="61"/>
      <c r="D102" s="61"/>
      <c r="E102" s="61"/>
      <c r="F102" s="61"/>
      <c r="G102" s="61"/>
      <c r="H102" s="61"/>
      <c r="I102" s="61"/>
      <c r="J102" s="61"/>
      <c r="K102" s="61"/>
      <c r="L102" s="61"/>
      <c r="M102" s="61"/>
      <c r="N102" s="61"/>
      <c r="O102" s="61"/>
      <c r="P102" s="61"/>
      <c r="Q102" s="61"/>
      <c r="R102" s="61"/>
      <c r="T102" s="61"/>
      <c r="U102" s="61"/>
      <c r="V102" s="61"/>
      <c r="W102" s="61"/>
      <c r="X102" s="61"/>
      <c r="Y102" s="61"/>
      <c r="Z102" s="61"/>
      <c r="AA102" s="61"/>
      <c r="AB102" s="61"/>
      <c r="AC102" s="61"/>
      <c r="AD102" s="61"/>
      <c r="AE102" s="61"/>
    </row>
    <row r="103" spans="1:31" s="84" customFormat="1">
      <c r="A103" s="112"/>
      <c r="B103" s="82"/>
      <c r="C103" s="61"/>
      <c r="D103" s="61"/>
      <c r="E103" s="61"/>
      <c r="F103" s="61"/>
      <c r="G103" s="61"/>
      <c r="H103" s="61"/>
      <c r="I103" s="61"/>
      <c r="J103" s="61"/>
      <c r="K103" s="61"/>
      <c r="L103" s="61"/>
      <c r="M103" s="61"/>
      <c r="N103" s="61"/>
      <c r="O103" s="61"/>
      <c r="P103" s="61"/>
      <c r="Q103" s="61"/>
      <c r="R103" s="61"/>
      <c r="T103" s="61"/>
      <c r="U103" s="61"/>
      <c r="V103" s="61"/>
      <c r="W103" s="61"/>
      <c r="X103" s="61"/>
      <c r="Y103" s="61"/>
      <c r="Z103" s="61"/>
      <c r="AA103" s="61"/>
      <c r="AB103" s="61"/>
      <c r="AC103" s="61"/>
      <c r="AD103" s="61"/>
      <c r="AE103" s="61"/>
    </row>
    <row r="104" spans="1:31" s="84" customFormat="1">
      <c r="A104" s="112"/>
      <c r="B104" s="82"/>
      <c r="C104" s="61"/>
      <c r="D104" s="61"/>
      <c r="E104" s="61"/>
      <c r="F104" s="61"/>
      <c r="G104" s="61"/>
      <c r="H104" s="61"/>
      <c r="I104" s="61"/>
      <c r="J104" s="61"/>
      <c r="K104" s="61"/>
      <c r="L104" s="61"/>
      <c r="M104" s="61"/>
      <c r="N104" s="61"/>
      <c r="O104" s="61"/>
      <c r="P104" s="61"/>
      <c r="Q104" s="61"/>
      <c r="R104" s="61"/>
      <c r="T104" s="61"/>
      <c r="U104" s="61"/>
      <c r="V104" s="61"/>
      <c r="W104" s="61"/>
      <c r="X104" s="61"/>
      <c r="Y104" s="61"/>
      <c r="Z104" s="61"/>
      <c r="AA104" s="61"/>
      <c r="AB104" s="61"/>
      <c r="AC104" s="61"/>
      <c r="AD104" s="61"/>
      <c r="AE104" s="61"/>
    </row>
    <row r="105" spans="1:31" s="84" customFormat="1">
      <c r="A105" s="112"/>
      <c r="B105" s="82"/>
      <c r="C105" s="61"/>
      <c r="D105" s="61"/>
      <c r="E105" s="61"/>
      <c r="F105" s="61"/>
      <c r="G105" s="61"/>
      <c r="H105" s="61"/>
      <c r="I105" s="61"/>
      <c r="J105" s="61"/>
      <c r="K105" s="61"/>
      <c r="L105" s="61"/>
      <c r="M105" s="61"/>
      <c r="N105" s="61"/>
      <c r="O105" s="61"/>
      <c r="P105" s="61"/>
      <c r="Q105" s="61"/>
      <c r="R105" s="61"/>
      <c r="T105" s="61"/>
      <c r="U105" s="61"/>
      <c r="V105" s="61"/>
      <c r="W105" s="61"/>
      <c r="X105" s="61"/>
      <c r="Y105" s="61"/>
      <c r="Z105" s="61"/>
      <c r="AA105" s="61"/>
      <c r="AB105" s="61"/>
      <c r="AC105" s="61"/>
      <c r="AD105" s="61"/>
      <c r="AE105" s="61"/>
    </row>
    <row r="106" spans="1:31" s="84" customFormat="1">
      <c r="A106" s="112"/>
      <c r="B106" s="82"/>
      <c r="C106" s="61"/>
      <c r="D106" s="61"/>
      <c r="E106" s="61"/>
      <c r="F106" s="61"/>
      <c r="G106" s="61"/>
      <c r="H106" s="61"/>
      <c r="I106" s="61"/>
      <c r="J106" s="61"/>
      <c r="K106" s="61"/>
      <c r="L106" s="61"/>
      <c r="M106" s="61"/>
      <c r="N106" s="61"/>
      <c r="O106" s="61"/>
      <c r="P106" s="61"/>
      <c r="Q106" s="61"/>
      <c r="R106" s="61"/>
      <c r="T106" s="61"/>
      <c r="U106" s="61"/>
      <c r="V106" s="61"/>
      <c r="W106" s="61"/>
      <c r="X106" s="61"/>
      <c r="Y106" s="61"/>
      <c r="Z106" s="61"/>
      <c r="AA106" s="61"/>
      <c r="AB106" s="61"/>
      <c r="AC106" s="61"/>
      <c r="AD106" s="61"/>
      <c r="AE106" s="61"/>
    </row>
    <row r="107" spans="1:31" s="84" customFormat="1">
      <c r="A107" s="112"/>
      <c r="B107" s="82"/>
      <c r="C107" s="61"/>
      <c r="D107" s="61"/>
      <c r="E107" s="61"/>
      <c r="F107" s="61"/>
      <c r="G107" s="61"/>
      <c r="H107" s="61"/>
      <c r="I107" s="61"/>
      <c r="J107" s="61"/>
      <c r="K107" s="61"/>
      <c r="L107" s="61"/>
      <c r="M107" s="61"/>
      <c r="N107" s="61"/>
      <c r="O107" s="61"/>
      <c r="P107" s="61"/>
      <c r="Q107" s="61"/>
      <c r="R107" s="61"/>
      <c r="T107" s="61"/>
      <c r="U107" s="61"/>
      <c r="V107" s="61"/>
      <c r="W107" s="61"/>
      <c r="X107" s="61"/>
      <c r="Y107" s="61"/>
      <c r="Z107" s="61"/>
      <c r="AA107" s="61"/>
      <c r="AB107" s="61"/>
      <c r="AC107" s="61"/>
      <c r="AD107" s="61"/>
      <c r="AE107" s="61"/>
    </row>
    <row r="108" spans="1:31" s="84" customFormat="1">
      <c r="A108" s="112"/>
      <c r="B108" s="82"/>
      <c r="C108" s="61"/>
      <c r="D108" s="61"/>
      <c r="E108" s="61"/>
      <c r="F108" s="61"/>
      <c r="G108" s="61"/>
      <c r="H108" s="61"/>
      <c r="I108" s="61"/>
      <c r="J108" s="61"/>
      <c r="K108" s="61"/>
      <c r="L108" s="61"/>
      <c r="M108" s="61"/>
      <c r="N108" s="61"/>
      <c r="O108" s="61"/>
      <c r="P108" s="61"/>
      <c r="Q108" s="61"/>
      <c r="R108" s="61"/>
      <c r="T108" s="61"/>
      <c r="U108" s="61"/>
      <c r="V108" s="61"/>
      <c r="W108" s="61"/>
      <c r="X108" s="61"/>
      <c r="Y108" s="61"/>
      <c r="Z108" s="61"/>
      <c r="AA108" s="61"/>
      <c r="AB108" s="61"/>
      <c r="AC108" s="61"/>
      <c r="AD108" s="61"/>
      <c r="AE108" s="61"/>
    </row>
    <row r="109" spans="1:31" s="84" customFormat="1">
      <c r="A109" s="112"/>
      <c r="B109" s="82"/>
      <c r="C109" s="61"/>
      <c r="D109" s="61"/>
      <c r="E109" s="61"/>
      <c r="F109" s="61"/>
      <c r="G109" s="61"/>
      <c r="H109" s="61"/>
      <c r="I109" s="61"/>
      <c r="J109" s="61"/>
      <c r="K109" s="61"/>
      <c r="L109" s="61"/>
      <c r="M109" s="61"/>
      <c r="N109" s="61"/>
      <c r="O109" s="61"/>
      <c r="P109" s="61"/>
      <c r="Q109" s="61"/>
      <c r="R109" s="61"/>
      <c r="T109" s="61"/>
      <c r="U109" s="61"/>
      <c r="V109" s="61"/>
      <c r="W109" s="61"/>
      <c r="X109" s="61"/>
      <c r="Y109" s="61"/>
      <c r="Z109" s="61"/>
      <c r="AA109" s="61"/>
      <c r="AB109" s="61"/>
      <c r="AC109" s="61"/>
      <c r="AD109" s="61"/>
      <c r="AE109" s="61"/>
    </row>
    <row r="110" spans="1:31" s="84" customFormat="1">
      <c r="A110" s="112"/>
      <c r="B110" s="82"/>
      <c r="C110" s="61"/>
      <c r="D110" s="61"/>
      <c r="E110" s="61"/>
      <c r="F110" s="61"/>
      <c r="G110" s="61"/>
      <c r="H110" s="61"/>
      <c r="I110" s="61"/>
      <c r="J110" s="61"/>
      <c r="K110" s="61"/>
      <c r="L110" s="61"/>
      <c r="M110" s="61"/>
      <c r="N110" s="61"/>
      <c r="O110" s="61"/>
      <c r="P110" s="61"/>
      <c r="Q110" s="61"/>
      <c r="R110" s="61"/>
      <c r="T110" s="61"/>
      <c r="U110" s="61"/>
      <c r="V110" s="61"/>
      <c r="W110" s="61"/>
      <c r="X110" s="61"/>
      <c r="Y110" s="61"/>
      <c r="Z110" s="61"/>
      <c r="AA110" s="61"/>
      <c r="AB110" s="61"/>
      <c r="AC110" s="61"/>
      <c r="AD110" s="61"/>
      <c r="AE110" s="61"/>
    </row>
    <row r="111" spans="1:31" s="84" customFormat="1">
      <c r="A111" s="112"/>
      <c r="B111" s="82"/>
      <c r="C111" s="61"/>
      <c r="D111" s="61"/>
      <c r="E111" s="61"/>
      <c r="F111" s="61"/>
      <c r="G111" s="61"/>
      <c r="H111" s="61"/>
      <c r="I111" s="61"/>
      <c r="J111" s="61"/>
      <c r="K111" s="61"/>
      <c r="L111" s="61"/>
      <c r="M111" s="61"/>
      <c r="N111" s="61"/>
      <c r="O111" s="61"/>
      <c r="P111" s="61"/>
      <c r="Q111" s="61"/>
      <c r="R111" s="61"/>
      <c r="T111" s="61"/>
      <c r="U111" s="61"/>
      <c r="V111" s="61"/>
      <c r="W111" s="61"/>
      <c r="X111" s="61"/>
      <c r="Y111" s="61"/>
      <c r="Z111" s="61"/>
      <c r="AA111" s="61"/>
      <c r="AB111" s="61"/>
      <c r="AC111" s="61"/>
      <c r="AD111" s="61"/>
      <c r="AE111" s="61"/>
    </row>
    <row r="112" spans="1:31" s="84" customFormat="1">
      <c r="A112" s="112"/>
      <c r="B112" s="82"/>
      <c r="C112" s="61"/>
      <c r="D112" s="61"/>
      <c r="E112" s="61"/>
      <c r="F112" s="61"/>
      <c r="G112" s="61"/>
      <c r="H112" s="61"/>
      <c r="I112" s="61"/>
      <c r="J112" s="61"/>
      <c r="K112" s="61"/>
      <c r="L112" s="61"/>
      <c r="M112" s="61"/>
      <c r="N112" s="61"/>
      <c r="O112" s="61"/>
      <c r="P112" s="61"/>
      <c r="Q112" s="61"/>
      <c r="R112" s="61"/>
      <c r="T112" s="61"/>
      <c r="U112" s="61"/>
      <c r="V112" s="61"/>
      <c r="W112" s="61"/>
      <c r="X112" s="61"/>
      <c r="Y112" s="61"/>
      <c r="Z112" s="61"/>
      <c r="AA112" s="61"/>
      <c r="AB112" s="61"/>
      <c r="AC112" s="61"/>
      <c r="AD112" s="61"/>
      <c r="AE112" s="61"/>
    </row>
    <row r="113" spans="1:31" s="84" customFormat="1">
      <c r="A113" s="112"/>
      <c r="B113" s="82"/>
      <c r="C113" s="61"/>
      <c r="D113" s="61"/>
      <c r="E113" s="61"/>
      <c r="F113" s="61"/>
      <c r="G113" s="61"/>
      <c r="H113" s="61"/>
      <c r="I113" s="61"/>
      <c r="J113" s="61"/>
      <c r="K113" s="61"/>
      <c r="L113" s="61"/>
      <c r="M113" s="61"/>
      <c r="N113" s="61"/>
      <c r="O113" s="61"/>
      <c r="P113" s="61"/>
      <c r="Q113" s="61"/>
      <c r="R113" s="61"/>
      <c r="T113" s="61"/>
      <c r="U113" s="61"/>
      <c r="V113" s="61"/>
      <c r="W113" s="61"/>
      <c r="X113" s="61"/>
      <c r="Y113" s="61"/>
      <c r="Z113" s="61"/>
      <c r="AA113" s="61"/>
      <c r="AB113" s="61"/>
      <c r="AC113" s="61"/>
      <c r="AD113" s="61"/>
      <c r="AE113" s="61"/>
    </row>
    <row r="114" spans="1:31" s="84" customFormat="1">
      <c r="A114" s="112"/>
      <c r="B114" s="82"/>
      <c r="C114" s="61"/>
      <c r="D114" s="61"/>
      <c r="E114" s="61"/>
      <c r="F114" s="61"/>
      <c r="G114" s="61"/>
      <c r="H114" s="61"/>
      <c r="I114" s="61"/>
      <c r="J114" s="61"/>
      <c r="K114" s="61"/>
      <c r="L114" s="61"/>
      <c r="M114" s="61"/>
      <c r="N114" s="61"/>
      <c r="O114" s="61"/>
      <c r="P114" s="61"/>
      <c r="Q114" s="61"/>
      <c r="R114" s="61"/>
      <c r="T114" s="61"/>
      <c r="U114" s="61"/>
      <c r="V114" s="61"/>
      <c r="W114" s="61"/>
      <c r="X114" s="61"/>
      <c r="Y114" s="61"/>
      <c r="Z114" s="61"/>
      <c r="AA114" s="61"/>
      <c r="AB114" s="61"/>
      <c r="AC114" s="61"/>
      <c r="AD114" s="61"/>
      <c r="AE114" s="61"/>
    </row>
    <row r="115" spans="1:31" s="84" customFormat="1">
      <c r="A115" s="112"/>
      <c r="B115" s="82"/>
      <c r="C115" s="61"/>
      <c r="D115" s="61"/>
      <c r="E115" s="61"/>
      <c r="F115" s="61"/>
      <c r="G115" s="61"/>
      <c r="H115" s="61"/>
      <c r="I115" s="61"/>
      <c r="J115" s="61"/>
      <c r="K115" s="61"/>
      <c r="L115" s="61"/>
      <c r="M115" s="61"/>
      <c r="N115" s="61"/>
      <c r="O115" s="61"/>
      <c r="P115" s="61"/>
      <c r="Q115" s="61"/>
      <c r="R115" s="61"/>
      <c r="T115" s="61"/>
      <c r="U115" s="61"/>
      <c r="V115" s="61"/>
      <c r="W115" s="61"/>
      <c r="X115" s="61"/>
      <c r="Y115" s="61"/>
      <c r="Z115" s="61"/>
      <c r="AA115" s="61"/>
      <c r="AB115" s="61"/>
      <c r="AC115" s="61"/>
      <c r="AD115" s="61"/>
      <c r="AE115" s="61"/>
    </row>
    <row r="116" spans="1:31" s="84" customFormat="1">
      <c r="A116" s="112"/>
      <c r="B116" s="82"/>
      <c r="C116" s="61"/>
      <c r="D116" s="61"/>
      <c r="E116" s="61"/>
      <c r="F116" s="61"/>
      <c r="G116" s="61"/>
      <c r="H116" s="61"/>
      <c r="I116" s="61"/>
      <c r="J116" s="61"/>
      <c r="K116" s="61"/>
      <c r="L116" s="61"/>
      <c r="M116" s="61"/>
      <c r="N116" s="61"/>
      <c r="O116" s="61"/>
      <c r="P116" s="61"/>
      <c r="Q116" s="61"/>
      <c r="R116" s="61"/>
      <c r="T116" s="61"/>
      <c r="U116" s="61"/>
      <c r="V116" s="61"/>
      <c r="W116" s="61"/>
      <c r="X116" s="61"/>
      <c r="Y116" s="61"/>
      <c r="Z116" s="61"/>
      <c r="AA116" s="61"/>
      <c r="AB116" s="61"/>
      <c r="AC116" s="61"/>
      <c r="AD116" s="61"/>
      <c r="AE116" s="61"/>
    </row>
    <row r="117" spans="1:31" s="84" customFormat="1">
      <c r="A117" s="112"/>
      <c r="B117" s="82"/>
      <c r="C117" s="61"/>
      <c r="D117" s="61"/>
      <c r="E117" s="61"/>
      <c r="F117" s="61"/>
      <c r="G117" s="61"/>
      <c r="H117" s="61"/>
      <c r="I117" s="61"/>
      <c r="J117" s="61"/>
      <c r="K117" s="61"/>
      <c r="L117" s="61"/>
      <c r="M117" s="61"/>
      <c r="N117" s="61"/>
      <c r="O117" s="61"/>
      <c r="P117" s="61"/>
      <c r="Q117" s="61"/>
      <c r="R117" s="61"/>
      <c r="T117" s="61"/>
      <c r="U117" s="61"/>
      <c r="V117" s="61"/>
      <c r="W117" s="61"/>
      <c r="X117" s="61"/>
      <c r="Y117" s="61"/>
      <c r="Z117" s="61"/>
      <c r="AA117" s="61"/>
      <c r="AB117" s="61"/>
      <c r="AC117" s="61"/>
      <c r="AD117" s="61"/>
      <c r="AE117" s="61"/>
    </row>
    <row r="118" spans="1:31" s="84" customFormat="1">
      <c r="A118" s="112"/>
      <c r="B118" s="82"/>
      <c r="C118" s="61"/>
      <c r="D118" s="61"/>
      <c r="E118" s="61"/>
      <c r="F118" s="61"/>
      <c r="G118" s="61"/>
      <c r="H118" s="61"/>
      <c r="I118" s="61"/>
      <c r="J118" s="61"/>
      <c r="K118" s="61"/>
      <c r="L118" s="61"/>
      <c r="M118" s="61"/>
      <c r="N118" s="61"/>
      <c r="O118" s="61"/>
      <c r="P118" s="61"/>
      <c r="Q118" s="61"/>
      <c r="R118" s="61"/>
      <c r="T118" s="61"/>
      <c r="U118" s="61"/>
      <c r="V118" s="61"/>
      <c r="W118" s="61"/>
      <c r="X118" s="61"/>
      <c r="Y118" s="61"/>
      <c r="Z118" s="61"/>
      <c r="AA118" s="61"/>
      <c r="AB118" s="61"/>
      <c r="AC118" s="61"/>
      <c r="AD118" s="61"/>
      <c r="AE118" s="61"/>
    </row>
    <row r="119" spans="1:31" s="84" customFormat="1">
      <c r="A119" s="112"/>
      <c r="B119" s="82"/>
      <c r="C119" s="61"/>
      <c r="D119" s="61"/>
      <c r="E119" s="61"/>
      <c r="F119" s="61"/>
      <c r="G119" s="61"/>
      <c r="H119" s="61"/>
      <c r="I119" s="61"/>
      <c r="J119" s="61"/>
      <c r="K119" s="61"/>
      <c r="L119" s="61"/>
      <c r="M119" s="61"/>
      <c r="N119" s="61"/>
      <c r="O119" s="61"/>
      <c r="P119" s="61"/>
      <c r="Q119" s="61"/>
      <c r="R119" s="61"/>
      <c r="T119" s="61"/>
      <c r="U119" s="61"/>
      <c r="V119" s="61"/>
      <c r="W119" s="61"/>
      <c r="X119" s="61"/>
      <c r="Y119" s="61"/>
      <c r="Z119" s="61"/>
      <c r="AA119" s="61"/>
      <c r="AB119" s="61"/>
      <c r="AC119" s="61"/>
      <c r="AD119" s="61"/>
      <c r="AE119" s="61"/>
    </row>
    <row r="120" spans="1:31" s="84" customFormat="1">
      <c r="A120" s="112"/>
      <c r="B120" s="82"/>
      <c r="C120" s="61"/>
      <c r="D120" s="61"/>
      <c r="E120" s="61"/>
      <c r="F120" s="61"/>
      <c r="G120" s="61"/>
      <c r="H120" s="61"/>
      <c r="I120" s="61"/>
      <c r="J120" s="61"/>
      <c r="K120" s="61"/>
      <c r="L120" s="61"/>
      <c r="M120" s="61"/>
      <c r="N120" s="61"/>
      <c r="O120" s="61"/>
      <c r="P120" s="61"/>
      <c r="Q120" s="61"/>
      <c r="R120" s="61"/>
      <c r="T120" s="61"/>
      <c r="U120" s="61"/>
      <c r="V120" s="61"/>
      <c r="W120" s="61"/>
      <c r="X120" s="61"/>
      <c r="Y120" s="61"/>
      <c r="Z120" s="61"/>
      <c r="AA120" s="61"/>
      <c r="AB120" s="61"/>
      <c r="AC120" s="61"/>
      <c r="AD120" s="61"/>
      <c r="AE120" s="61"/>
    </row>
    <row r="121" spans="1:31" s="84" customFormat="1">
      <c r="A121" s="112"/>
      <c r="B121" s="82"/>
      <c r="C121" s="61"/>
      <c r="D121" s="61"/>
      <c r="E121" s="61"/>
      <c r="F121" s="61"/>
      <c r="G121" s="61"/>
      <c r="H121" s="61"/>
      <c r="I121" s="61"/>
      <c r="J121" s="61"/>
      <c r="K121" s="61"/>
      <c r="L121" s="61"/>
      <c r="M121" s="61"/>
      <c r="N121" s="61"/>
      <c r="O121" s="61"/>
      <c r="P121" s="61"/>
      <c r="Q121" s="61"/>
      <c r="R121" s="61"/>
      <c r="T121" s="61"/>
      <c r="U121" s="61"/>
      <c r="V121" s="61"/>
      <c r="W121" s="61"/>
      <c r="X121" s="61"/>
      <c r="Y121" s="61"/>
      <c r="Z121" s="61"/>
      <c r="AA121" s="61"/>
      <c r="AB121" s="61"/>
      <c r="AC121" s="61"/>
      <c r="AD121" s="61"/>
      <c r="AE121" s="61"/>
    </row>
    <row r="122" spans="1:31" s="84" customFormat="1">
      <c r="A122" s="112"/>
      <c r="B122" s="82"/>
      <c r="C122" s="61"/>
      <c r="D122" s="61"/>
      <c r="E122" s="61"/>
      <c r="F122" s="61"/>
      <c r="G122" s="61"/>
      <c r="H122" s="61"/>
      <c r="I122" s="61"/>
      <c r="J122" s="61"/>
      <c r="K122" s="61"/>
      <c r="L122" s="61"/>
      <c r="M122" s="61"/>
      <c r="N122" s="61"/>
      <c r="O122" s="61"/>
      <c r="P122" s="61"/>
      <c r="Q122" s="61"/>
      <c r="R122" s="61"/>
      <c r="T122" s="61"/>
      <c r="U122" s="61"/>
      <c r="V122" s="61"/>
      <c r="W122" s="61"/>
      <c r="X122" s="61"/>
      <c r="Y122" s="61"/>
      <c r="Z122" s="61"/>
      <c r="AA122" s="61"/>
      <c r="AB122" s="61"/>
      <c r="AC122" s="61"/>
      <c r="AD122" s="61"/>
      <c r="AE122" s="61"/>
    </row>
    <row r="123" spans="1:31" s="84" customFormat="1">
      <c r="A123" s="112"/>
      <c r="B123" s="82"/>
      <c r="C123" s="61"/>
      <c r="D123" s="61"/>
      <c r="E123" s="61"/>
      <c r="F123" s="61"/>
      <c r="G123" s="61"/>
      <c r="H123" s="61"/>
      <c r="I123" s="61"/>
      <c r="J123" s="61"/>
      <c r="K123" s="61"/>
      <c r="L123" s="61"/>
      <c r="M123" s="61"/>
      <c r="N123" s="61"/>
      <c r="O123" s="61"/>
      <c r="P123" s="61"/>
      <c r="Q123" s="61"/>
      <c r="R123" s="61"/>
      <c r="T123" s="61"/>
      <c r="U123" s="61"/>
      <c r="V123" s="61"/>
      <c r="W123" s="61"/>
      <c r="X123" s="61"/>
      <c r="Y123" s="61"/>
      <c r="Z123" s="61"/>
      <c r="AA123" s="61"/>
      <c r="AB123" s="61"/>
      <c r="AC123" s="61"/>
      <c r="AD123" s="61"/>
      <c r="AE123" s="61"/>
    </row>
    <row r="124" spans="1:31" s="84" customFormat="1">
      <c r="A124" s="112"/>
      <c r="B124" s="82"/>
      <c r="C124" s="61"/>
      <c r="D124" s="61"/>
      <c r="E124" s="61"/>
      <c r="F124" s="61"/>
      <c r="G124" s="61"/>
      <c r="H124" s="61"/>
      <c r="I124" s="61"/>
      <c r="J124" s="61"/>
      <c r="K124" s="61"/>
      <c r="L124" s="61"/>
      <c r="M124" s="61"/>
      <c r="N124" s="61"/>
      <c r="O124" s="61"/>
      <c r="P124" s="61"/>
      <c r="Q124" s="61"/>
      <c r="R124" s="61"/>
      <c r="T124" s="61"/>
      <c r="U124" s="61"/>
      <c r="V124" s="61"/>
      <c r="W124" s="61"/>
      <c r="X124" s="61"/>
      <c r="Y124" s="61"/>
      <c r="Z124" s="61"/>
      <c r="AA124" s="61"/>
      <c r="AB124" s="61"/>
      <c r="AC124" s="61"/>
      <c r="AD124" s="61"/>
      <c r="AE124" s="61"/>
    </row>
    <row r="125" spans="1:31" s="84" customFormat="1">
      <c r="A125" s="112"/>
      <c r="B125" s="82"/>
      <c r="C125" s="61"/>
      <c r="D125" s="61"/>
      <c r="E125" s="61"/>
      <c r="F125" s="61"/>
      <c r="G125" s="61"/>
      <c r="H125" s="61"/>
      <c r="I125" s="61"/>
      <c r="J125" s="61"/>
      <c r="K125" s="61"/>
      <c r="L125" s="61"/>
      <c r="M125" s="61"/>
      <c r="N125" s="61"/>
      <c r="O125" s="61"/>
      <c r="P125" s="61"/>
      <c r="Q125" s="61"/>
      <c r="R125" s="61"/>
      <c r="T125" s="61"/>
      <c r="U125" s="61"/>
      <c r="V125" s="61"/>
      <c r="W125" s="61"/>
      <c r="X125" s="61"/>
      <c r="Y125" s="61"/>
      <c r="Z125" s="61"/>
      <c r="AA125" s="61"/>
      <c r="AB125" s="61"/>
      <c r="AC125" s="61"/>
      <c r="AD125" s="61"/>
      <c r="AE125" s="61"/>
    </row>
    <row r="126" spans="1:31" s="84" customFormat="1">
      <c r="A126" s="112"/>
      <c r="B126" s="82"/>
      <c r="C126" s="61"/>
      <c r="D126" s="61"/>
      <c r="E126" s="61"/>
      <c r="F126" s="61"/>
      <c r="G126" s="61"/>
      <c r="H126" s="61"/>
      <c r="I126" s="61"/>
      <c r="J126" s="61"/>
      <c r="K126" s="61"/>
      <c r="L126" s="61"/>
      <c r="M126" s="61"/>
      <c r="N126" s="61"/>
      <c r="O126" s="61"/>
      <c r="P126" s="61"/>
      <c r="Q126" s="61"/>
      <c r="R126" s="61"/>
      <c r="T126" s="61"/>
      <c r="U126" s="61"/>
      <c r="V126" s="61"/>
      <c r="W126" s="61"/>
      <c r="X126" s="61"/>
      <c r="Y126" s="61"/>
      <c r="Z126" s="61"/>
      <c r="AA126" s="61"/>
      <c r="AB126" s="61"/>
      <c r="AC126" s="61"/>
      <c r="AD126" s="61"/>
      <c r="AE126" s="61"/>
    </row>
    <row r="127" spans="1:31" s="84" customFormat="1">
      <c r="A127" s="112"/>
      <c r="B127" s="82"/>
      <c r="C127" s="61"/>
      <c r="D127" s="61"/>
      <c r="E127" s="61"/>
      <c r="F127" s="61"/>
      <c r="G127" s="61"/>
      <c r="H127" s="61"/>
      <c r="I127" s="61"/>
      <c r="J127" s="61"/>
      <c r="K127" s="61"/>
      <c r="L127" s="61"/>
      <c r="M127" s="61"/>
      <c r="N127" s="61"/>
      <c r="O127" s="61"/>
      <c r="P127" s="61"/>
      <c r="Q127" s="61"/>
      <c r="R127" s="61"/>
      <c r="T127" s="61"/>
      <c r="U127" s="61"/>
      <c r="V127" s="61"/>
      <c r="W127" s="61"/>
      <c r="X127" s="61"/>
      <c r="Y127" s="61"/>
      <c r="Z127" s="61"/>
      <c r="AA127" s="61"/>
      <c r="AB127" s="61"/>
      <c r="AC127" s="61"/>
      <c r="AD127" s="61"/>
      <c r="AE127" s="61"/>
    </row>
    <row r="128" spans="1:31" s="84" customFormat="1">
      <c r="A128" s="112"/>
      <c r="B128" s="82"/>
      <c r="C128" s="61"/>
      <c r="D128" s="61"/>
      <c r="E128" s="61"/>
      <c r="F128" s="61"/>
      <c r="G128" s="61"/>
      <c r="H128" s="61"/>
      <c r="I128" s="61"/>
      <c r="J128" s="61"/>
      <c r="K128" s="61"/>
      <c r="L128" s="61"/>
      <c r="M128" s="61"/>
      <c r="N128" s="61"/>
      <c r="O128" s="61"/>
      <c r="P128" s="61"/>
      <c r="Q128" s="61"/>
      <c r="R128" s="61"/>
      <c r="T128" s="61"/>
      <c r="U128" s="61"/>
      <c r="V128" s="61"/>
      <c r="W128" s="61"/>
      <c r="X128" s="61"/>
      <c r="Y128" s="61"/>
      <c r="Z128" s="61"/>
      <c r="AA128" s="61"/>
      <c r="AB128" s="61"/>
      <c r="AC128" s="61"/>
      <c r="AD128" s="61"/>
      <c r="AE128" s="61"/>
    </row>
    <row r="129" spans="1:31" s="84" customFormat="1">
      <c r="A129" s="112"/>
      <c r="B129" s="82"/>
      <c r="C129" s="61"/>
      <c r="D129" s="61"/>
      <c r="E129" s="61"/>
      <c r="F129" s="61"/>
      <c r="G129" s="61"/>
      <c r="H129" s="61"/>
      <c r="I129" s="61"/>
      <c r="J129" s="61"/>
      <c r="K129" s="61"/>
      <c r="L129" s="61"/>
      <c r="M129" s="61"/>
      <c r="N129" s="61"/>
      <c r="O129" s="61"/>
      <c r="P129" s="61"/>
      <c r="Q129" s="61"/>
      <c r="R129" s="61"/>
      <c r="T129" s="61"/>
      <c r="U129" s="61"/>
      <c r="V129" s="61"/>
      <c r="W129" s="61"/>
      <c r="X129" s="61"/>
      <c r="Y129" s="61"/>
      <c r="Z129" s="61"/>
      <c r="AA129" s="61"/>
      <c r="AB129" s="61"/>
      <c r="AC129" s="61"/>
      <c r="AD129" s="61"/>
      <c r="AE129" s="61"/>
    </row>
    <row r="130" spans="1:31" s="84" customFormat="1">
      <c r="A130" s="112"/>
      <c r="B130" s="82"/>
      <c r="C130" s="61"/>
      <c r="D130" s="61"/>
      <c r="E130" s="61"/>
      <c r="F130" s="61"/>
      <c r="G130" s="61"/>
      <c r="H130" s="61"/>
      <c r="I130" s="61"/>
      <c r="J130" s="61"/>
      <c r="K130" s="61"/>
      <c r="L130" s="61"/>
      <c r="M130" s="61"/>
      <c r="N130" s="61"/>
      <c r="O130" s="61"/>
      <c r="P130" s="61"/>
      <c r="Q130" s="61"/>
      <c r="R130" s="61"/>
      <c r="T130" s="61"/>
      <c r="U130" s="61"/>
      <c r="V130" s="61"/>
      <c r="W130" s="61"/>
      <c r="X130" s="61"/>
      <c r="Y130" s="61"/>
      <c r="Z130" s="61"/>
      <c r="AA130" s="61"/>
      <c r="AB130" s="61"/>
      <c r="AC130" s="61"/>
      <c r="AD130" s="61"/>
      <c r="AE130" s="61"/>
    </row>
    <row r="131" spans="1:31" s="84" customFormat="1">
      <c r="A131" s="112"/>
      <c r="B131" s="82"/>
      <c r="C131" s="61"/>
      <c r="D131" s="61"/>
      <c r="E131" s="61"/>
      <c r="F131" s="61"/>
      <c r="G131" s="61"/>
      <c r="H131" s="61"/>
      <c r="I131" s="61"/>
      <c r="J131" s="61"/>
      <c r="K131" s="61"/>
      <c r="L131" s="61"/>
      <c r="M131" s="61"/>
      <c r="N131" s="61"/>
      <c r="O131" s="61"/>
      <c r="P131" s="61"/>
      <c r="Q131" s="61"/>
      <c r="R131" s="61"/>
      <c r="T131" s="61"/>
      <c r="U131" s="61"/>
      <c r="V131" s="61"/>
      <c r="W131" s="61"/>
      <c r="X131" s="61"/>
      <c r="Y131" s="61"/>
      <c r="Z131" s="61"/>
      <c r="AA131" s="61"/>
      <c r="AB131" s="61"/>
      <c r="AC131" s="61"/>
      <c r="AD131" s="61"/>
      <c r="AE131" s="61"/>
    </row>
    <row r="132" spans="1:31" s="84" customFormat="1">
      <c r="A132" s="112"/>
      <c r="B132" s="82"/>
      <c r="C132" s="61"/>
      <c r="D132" s="61"/>
      <c r="E132" s="61"/>
      <c r="F132" s="61"/>
      <c r="G132" s="61"/>
      <c r="H132" s="61"/>
      <c r="I132" s="61"/>
      <c r="J132" s="61"/>
      <c r="K132" s="61"/>
      <c r="L132" s="61"/>
      <c r="M132" s="61"/>
      <c r="N132" s="61"/>
      <c r="O132" s="61"/>
      <c r="P132" s="61"/>
      <c r="Q132" s="61"/>
      <c r="R132" s="61"/>
      <c r="T132" s="61"/>
      <c r="U132" s="61"/>
      <c r="V132" s="61"/>
      <c r="W132" s="61"/>
      <c r="X132" s="61"/>
      <c r="Y132" s="61"/>
      <c r="Z132" s="61"/>
      <c r="AA132" s="61"/>
      <c r="AB132" s="61"/>
      <c r="AC132" s="61"/>
      <c r="AD132" s="61"/>
      <c r="AE132" s="61"/>
    </row>
    <row r="133" spans="1:31" s="84" customFormat="1">
      <c r="A133" s="112"/>
      <c r="B133" s="82"/>
      <c r="C133" s="61"/>
      <c r="D133" s="61"/>
      <c r="E133" s="61"/>
      <c r="F133" s="61"/>
      <c r="G133" s="61"/>
      <c r="H133" s="61"/>
      <c r="I133" s="61"/>
      <c r="J133" s="61"/>
      <c r="K133" s="61"/>
      <c r="L133" s="61"/>
      <c r="M133" s="61"/>
      <c r="N133" s="61"/>
      <c r="O133" s="61"/>
      <c r="P133" s="61"/>
      <c r="Q133" s="61"/>
      <c r="R133" s="61"/>
      <c r="T133" s="61"/>
      <c r="U133" s="61"/>
      <c r="V133" s="61"/>
      <c r="W133" s="61"/>
      <c r="X133" s="61"/>
      <c r="Y133" s="61"/>
      <c r="Z133" s="61"/>
      <c r="AA133" s="61"/>
      <c r="AB133" s="61"/>
      <c r="AC133" s="61"/>
      <c r="AD133" s="61"/>
      <c r="AE133" s="61"/>
    </row>
    <row r="134" spans="1:31" s="84" customFormat="1">
      <c r="A134" s="112"/>
      <c r="B134" s="82"/>
      <c r="C134" s="61"/>
      <c r="D134" s="61"/>
      <c r="E134" s="61"/>
      <c r="F134" s="61"/>
      <c r="G134" s="61"/>
      <c r="H134" s="61"/>
      <c r="I134" s="61"/>
      <c r="J134" s="61"/>
      <c r="K134" s="61"/>
      <c r="L134" s="61"/>
      <c r="M134" s="61"/>
      <c r="N134" s="61"/>
      <c r="O134" s="61"/>
      <c r="P134" s="61"/>
      <c r="Q134" s="61"/>
      <c r="R134" s="61"/>
      <c r="T134" s="61"/>
      <c r="U134" s="61"/>
      <c r="V134" s="61"/>
      <c r="W134" s="61"/>
      <c r="X134" s="61"/>
      <c r="Y134" s="61"/>
      <c r="Z134" s="61"/>
      <c r="AA134" s="61"/>
      <c r="AB134" s="61"/>
      <c r="AC134" s="61"/>
      <c r="AD134" s="61"/>
      <c r="AE134" s="61"/>
    </row>
    <row r="135" spans="1:31" s="84" customFormat="1">
      <c r="A135" s="112"/>
      <c r="B135" s="82"/>
      <c r="C135" s="61"/>
      <c r="D135" s="61"/>
      <c r="E135" s="61"/>
      <c r="F135" s="61"/>
      <c r="G135" s="61"/>
      <c r="H135" s="61"/>
      <c r="I135" s="61"/>
      <c r="J135" s="61"/>
      <c r="K135" s="61"/>
      <c r="L135" s="61"/>
      <c r="M135" s="61"/>
      <c r="N135" s="61"/>
      <c r="O135" s="61"/>
      <c r="P135" s="61"/>
      <c r="Q135" s="61"/>
      <c r="R135" s="61"/>
      <c r="T135" s="61"/>
      <c r="U135" s="61"/>
      <c r="V135" s="61"/>
      <c r="W135" s="61"/>
      <c r="X135" s="61"/>
      <c r="Y135" s="61"/>
      <c r="Z135" s="61"/>
      <c r="AA135" s="61"/>
      <c r="AB135" s="61"/>
      <c r="AC135" s="61"/>
      <c r="AD135" s="61"/>
      <c r="AE135" s="61"/>
    </row>
    <row r="136" spans="1:31" s="84" customFormat="1">
      <c r="A136" s="112"/>
      <c r="B136" s="82"/>
      <c r="C136" s="61"/>
      <c r="D136" s="61"/>
      <c r="E136" s="61"/>
      <c r="F136" s="61"/>
      <c r="G136" s="61"/>
      <c r="H136" s="61"/>
      <c r="I136" s="61"/>
      <c r="J136" s="61"/>
      <c r="K136" s="61"/>
      <c r="L136" s="61"/>
      <c r="M136" s="61"/>
      <c r="N136" s="61"/>
      <c r="O136" s="61"/>
      <c r="P136" s="61"/>
      <c r="Q136" s="61"/>
      <c r="R136" s="61"/>
      <c r="T136" s="61"/>
      <c r="U136" s="61"/>
      <c r="V136" s="61"/>
      <c r="W136" s="61"/>
      <c r="X136" s="61"/>
      <c r="Y136" s="61"/>
      <c r="Z136" s="61"/>
      <c r="AA136" s="61"/>
      <c r="AB136" s="61"/>
      <c r="AC136" s="61"/>
      <c r="AD136" s="61"/>
      <c r="AE136" s="61"/>
    </row>
    <row r="137" spans="1:31" s="84" customFormat="1">
      <c r="A137" s="112"/>
      <c r="B137" s="82"/>
      <c r="C137" s="61"/>
      <c r="D137" s="61"/>
      <c r="E137" s="61"/>
      <c r="F137" s="61"/>
      <c r="G137" s="61"/>
      <c r="H137" s="61"/>
      <c r="I137" s="61"/>
      <c r="J137" s="61"/>
      <c r="K137" s="61"/>
      <c r="L137" s="61"/>
      <c r="M137" s="61"/>
      <c r="N137" s="61"/>
      <c r="O137" s="61"/>
      <c r="P137" s="61"/>
      <c r="Q137" s="61"/>
      <c r="R137" s="61"/>
      <c r="T137" s="61"/>
      <c r="U137" s="61"/>
      <c r="V137" s="61"/>
      <c r="W137" s="61"/>
      <c r="X137" s="61"/>
      <c r="Y137" s="61"/>
      <c r="Z137" s="61"/>
      <c r="AA137" s="61"/>
      <c r="AB137" s="61"/>
      <c r="AC137" s="61"/>
      <c r="AD137" s="61"/>
      <c r="AE137" s="61"/>
    </row>
    <row r="138" spans="1:31" s="84" customFormat="1">
      <c r="A138" s="112"/>
      <c r="B138" s="82"/>
      <c r="C138" s="61"/>
      <c r="D138" s="61"/>
      <c r="E138" s="61"/>
      <c r="F138" s="61"/>
      <c r="G138" s="61"/>
      <c r="H138" s="61"/>
      <c r="I138" s="61"/>
      <c r="J138" s="61"/>
      <c r="K138" s="61"/>
      <c r="L138" s="61"/>
      <c r="M138" s="61"/>
      <c r="N138" s="61"/>
      <c r="O138" s="61"/>
      <c r="P138" s="61"/>
      <c r="Q138" s="61"/>
      <c r="R138" s="61"/>
      <c r="T138" s="61"/>
      <c r="U138" s="61"/>
      <c r="V138" s="61"/>
      <c r="W138" s="61"/>
      <c r="X138" s="61"/>
      <c r="Y138" s="61"/>
      <c r="Z138" s="61"/>
      <c r="AA138" s="61"/>
      <c r="AB138" s="61"/>
      <c r="AC138" s="61"/>
      <c r="AD138" s="61"/>
      <c r="AE138" s="61"/>
    </row>
    <row r="139" spans="1:31" s="84" customFormat="1">
      <c r="A139" s="112"/>
      <c r="B139" s="82"/>
      <c r="C139" s="61"/>
      <c r="D139" s="61"/>
      <c r="E139" s="61"/>
      <c r="F139" s="61"/>
      <c r="G139" s="61"/>
      <c r="H139" s="61"/>
      <c r="I139" s="61"/>
      <c r="J139" s="61"/>
      <c r="K139" s="61"/>
      <c r="L139" s="61"/>
      <c r="M139" s="61"/>
      <c r="N139" s="61"/>
      <c r="O139" s="61"/>
      <c r="P139" s="61"/>
      <c r="Q139" s="61"/>
      <c r="R139" s="61"/>
      <c r="T139" s="61"/>
      <c r="U139" s="61"/>
      <c r="V139" s="61"/>
      <c r="W139" s="61"/>
      <c r="X139" s="61"/>
      <c r="Y139" s="61"/>
      <c r="Z139" s="61"/>
      <c r="AA139" s="61"/>
      <c r="AB139" s="61"/>
      <c r="AC139" s="61"/>
      <c r="AD139" s="61"/>
      <c r="AE139" s="61"/>
    </row>
    <row r="140" spans="1:31" s="84" customFormat="1">
      <c r="A140" s="112"/>
      <c r="B140" s="82"/>
      <c r="C140" s="61"/>
      <c r="D140" s="61"/>
      <c r="E140" s="61"/>
      <c r="F140" s="61"/>
      <c r="G140" s="61"/>
      <c r="H140" s="61"/>
      <c r="I140" s="61"/>
      <c r="J140" s="61"/>
      <c r="K140" s="61"/>
      <c r="L140" s="61"/>
      <c r="M140" s="61"/>
      <c r="N140" s="61"/>
      <c r="O140" s="61"/>
      <c r="P140" s="61"/>
      <c r="Q140" s="61"/>
      <c r="R140" s="61"/>
      <c r="T140" s="61"/>
      <c r="U140" s="61"/>
      <c r="V140" s="61"/>
      <c r="W140" s="61"/>
      <c r="X140" s="61"/>
      <c r="Y140" s="61"/>
      <c r="Z140" s="61"/>
      <c r="AA140" s="61"/>
      <c r="AB140" s="61"/>
      <c r="AC140" s="61"/>
      <c r="AD140" s="61"/>
      <c r="AE140" s="61"/>
    </row>
    <row r="141" spans="1:31" s="84" customFormat="1">
      <c r="A141" s="112"/>
      <c r="B141" s="82"/>
      <c r="C141" s="61"/>
      <c r="D141" s="61"/>
      <c r="E141" s="61"/>
      <c r="F141" s="61"/>
      <c r="G141" s="61"/>
      <c r="H141" s="61"/>
      <c r="I141" s="61"/>
      <c r="J141" s="61"/>
      <c r="K141" s="61"/>
      <c r="L141" s="61"/>
      <c r="M141" s="61"/>
      <c r="N141" s="61"/>
      <c r="O141" s="61"/>
      <c r="P141" s="61"/>
      <c r="Q141" s="61"/>
      <c r="R141" s="61"/>
      <c r="T141" s="61"/>
      <c r="U141" s="61"/>
      <c r="V141" s="61"/>
      <c r="W141" s="61"/>
      <c r="X141" s="61"/>
      <c r="Y141" s="61"/>
      <c r="Z141" s="61"/>
      <c r="AA141" s="61"/>
      <c r="AB141" s="61"/>
      <c r="AC141" s="61"/>
      <c r="AD141" s="61"/>
      <c r="AE141" s="61"/>
    </row>
    <row r="142" spans="1:31" s="84" customFormat="1">
      <c r="A142" s="112"/>
      <c r="B142" s="82"/>
      <c r="C142" s="61"/>
      <c r="D142" s="61"/>
      <c r="E142" s="61"/>
      <c r="F142" s="61"/>
      <c r="G142" s="61"/>
      <c r="H142" s="61"/>
      <c r="I142" s="61"/>
      <c r="J142" s="61"/>
      <c r="K142" s="61"/>
      <c r="L142" s="61"/>
      <c r="M142" s="61"/>
      <c r="N142" s="61"/>
      <c r="O142" s="61"/>
      <c r="P142" s="61"/>
      <c r="Q142" s="61"/>
      <c r="R142" s="61"/>
      <c r="T142" s="61"/>
      <c r="U142" s="61"/>
      <c r="V142" s="61"/>
      <c r="W142" s="61"/>
      <c r="X142" s="61"/>
      <c r="Y142" s="61"/>
      <c r="Z142" s="61"/>
      <c r="AA142" s="61"/>
      <c r="AB142" s="61"/>
      <c r="AC142" s="61"/>
      <c r="AD142" s="61"/>
      <c r="AE142" s="61"/>
    </row>
    <row r="143" spans="1:31" s="84" customFormat="1">
      <c r="A143" s="112"/>
      <c r="B143" s="82"/>
      <c r="C143" s="61"/>
      <c r="D143" s="61"/>
      <c r="E143" s="61"/>
      <c r="F143" s="61"/>
      <c r="G143" s="61"/>
      <c r="H143" s="61"/>
      <c r="I143" s="61"/>
      <c r="J143" s="61"/>
      <c r="K143" s="61"/>
      <c r="L143" s="61"/>
      <c r="M143" s="61"/>
      <c r="N143" s="61"/>
      <c r="O143" s="61"/>
      <c r="P143" s="61"/>
      <c r="Q143" s="61"/>
      <c r="R143" s="61"/>
      <c r="T143" s="61"/>
      <c r="U143" s="61"/>
      <c r="V143" s="61"/>
      <c r="W143" s="61"/>
      <c r="X143" s="61"/>
      <c r="Y143" s="61"/>
      <c r="Z143" s="61"/>
      <c r="AA143" s="61"/>
      <c r="AB143" s="61"/>
      <c r="AC143" s="61"/>
      <c r="AD143" s="61"/>
      <c r="AE143" s="61"/>
    </row>
    <row r="144" spans="1:31" s="84" customFormat="1">
      <c r="A144" s="112"/>
      <c r="B144" s="82"/>
      <c r="C144" s="61"/>
      <c r="D144" s="61"/>
      <c r="E144" s="61"/>
      <c r="F144" s="61"/>
      <c r="G144" s="61"/>
      <c r="H144" s="61"/>
      <c r="I144" s="61"/>
      <c r="J144" s="61"/>
      <c r="K144" s="61"/>
      <c r="L144" s="61"/>
      <c r="M144" s="61"/>
      <c r="N144" s="61"/>
      <c r="O144" s="61"/>
      <c r="P144" s="61"/>
      <c r="Q144" s="61"/>
      <c r="R144" s="61"/>
      <c r="T144" s="61"/>
      <c r="U144" s="61"/>
      <c r="V144" s="61"/>
      <c r="W144" s="61"/>
      <c r="X144" s="61"/>
      <c r="Y144" s="61"/>
      <c r="Z144" s="61"/>
      <c r="AA144" s="61"/>
      <c r="AB144" s="61"/>
      <c r="AC144" s="61"/>
      <c r="AD144" s="61"/>
      <c r="AE144" s="61"/>
    </row>
    <row r="145" spans="1:31" s="84" customFormat="1">
      <c r="A145" s="112"/>
      <c r="B145" s="82"/>
      <c r="C145" s="61"/>
      <c r="D145" s="61"/>
      <c r="E145" s="61"/>
      <c r="F145" s="61"/>
      <c r="G145" s="61"/>
      <c r="H145" s="61"/>
      <c r="I145" s="61"/>
      <c r="J145" s="61"/>
      <c r="K145" s="61"/>
      <c r="L145" s="61"/>
      <c r="M145" s="61"/>
      <c r="N145" s="61"/>
      <c r="O145" s="61"/>
      <c r="P145" s="61"/>
      <c r="Q145" s="61"/>
      <c r="R145" s="61"/>
      <c r="T145" s="61"/>
      <c r="U145" s="61"/>
      <c r="V145" s="61"/>
      <c r="W145" s="61"/>
      <c r="X145" s="61"/>
      <c r="Y145" s="61"/>
      <c r="Z145" s="61"/>
      <c r="AA145" s="61"/>
      <c r="AB145" s="61"/>
      <c r="AC145" s="61"/>
      <c r="AD145" s="61"/>
      <c r="AE145" s="61"/>
    </row>
    <row r="146" spans="1:31" s="84" customFormat="1">
      <c r="A146" s="112"/>
      <c r="B146" s="82"/>
      <c r="C146" s="61"/>
      <c r="D146" s="61"/>
      <c r="E146" s="61"/>
      <c r="F146" s="61"/>
      <c r="G146" s="61"/>
      <c r="H146" s="61"/>
      <c r="I146" s="61"/>
      <c r="J146" s="61"/>
      <c r="K146" s="61"/>
      <c r="L146" s="61"/>
      <c r="M146" s="61"/>
      <c r="N146" s="61"/>
      <c r="O146" s="61"/>
      <c r="P146" s="61"/>
      <c r="Q146" s="61"/>
      <c r="R146" s="61"/>
      <c r="T146" s="61"/>
      <c r="U146" s="61"/>
      <c r="V146" s="61"/>
      <c r="W146" s="61"/>
      <c r="X146" s="61"/>
      <c r="Y146" s="61"/>
      <c r="Z146" s="61"/>
      <c r="AA146" s="61"/>
      <c r="AB146" s="61"/>
      <c r="AC146" s="61"/>
      <c r="AD146" s="61"/>
      <c r="AE146" s="61"/>
    </row>
    <row r="147" spans="1:31" s="84" customFormat="1">
      <c r="A147" s="112"/>
      <c r="B147" s="82"/>
      <c r="C147" s="61"/>
      <c r="D147" s="61"/>
      <c r="E147" s="61"/>
      <c r="F147" s="61"/>
      <c r="G147" s="61"/>
      <c r="H147" s="61"/>
      <c r="I147" s="61"/>
      <c r="J147" s="61"/>
      <c r="K147" s="61"/>
      <c r="L147" s="61"/>
      <c r="M147" s="61"/>
      <c r="N147" s="61"/>
      <c r="O147" s="61"/>
      <c r="P147" s="61"/>
      <c r="Q147" s="61"/>
      <c r="R147" s="61"/>
      <c r="T147" s="61"/>
      <c r="U147" s="61"/>
      <c r="V147" s="61"/>
      <c r="W147" s="61"/>
      <c r="X147" s="61"/>
      <c r="Y147" s="61"/>
      <c r="Z147" s="61"/>
      <c r="AA147" s="61"/>
      <c r="AB147" s="61"/>
      <c r="AC147" s="61"/>
      <c r="AD147" s="61"/>
      <c r="AE147" s="61"/>
    </row>
    <row r="148" spans="1:31" s="84" customFormat="1">
      <c r="A148" s="112"/>
      <c r="B148" s="82"/>
      <c r="C148" s="61"/>
      <c r="D148" s="61"/>
      <c r="E148" s="61"/>
      <c r="F148" s="61"/>
      <c r="G148" s="61"/>
      <c r="H148" s="61"/>
      <c r="I148" s="61"/>
      <c r="J148" s="61"/>
      <c r="K148" s="61"/>
      <c r="L148" s="61"/>
      <c r="M148" s="61"/>
      <c r="N148" s="61"/>
      <c r="O148" s="61"/>
      <c r="P148" s="61"/>
      <c r="Q148" s="61"/>
      <c r="R148" s="61"/>
      <c r="T148" s="61"/>
      <c r="U148" s="61"/>
      <c r="V148" s="61"/>
      <c r="W148" s="61"/>
      <c r="X148" s="61"/>
      <c r="Y148" s="61"/>
      <c r="Z148" s="61"/>
      <c r="AA148" s="61"/>
      <c r="AB148" s="61"/>
      <c r="AC148" s="61"/>
      <c r="AD148" s="61"/>
      <c r="AE148" s="61"/>
    </row>
    <row r="149" spans="1:31" s="84" customFormat="1">
      <c r="A149" s="112"/>
      <c r="B149" s="82"/>
      <c r="C149" s="61"/>
      <c r="D149" s="61"/>
      <c r="E149" s="61"/>
      <c r="F149" s="61"/>
      <c r="G149" s="61"/>
      <c r="H149" s="61"/>
      <c r="I149" s="61"/>
      <c r="J149" s="61"/>
      <c r="K149" s="61"/>
      <c r="L149" s="61"/>
      <c r="M149" s="61"/>
      <c r="N149" s="61"/>
      <c r="O149" s="61"/>
      <c r="P149" s="61"/>
      <c r="Q149" s="61"/>
      <c r="R149" s="61"/>
      <c r="T149" s="61"/>
      <c r="U149" s="61"/>
      <c r="V149" s="61"/>
      <c r="W149" s="61"/>
      <c r="X149" s="61"/>
      <c r="Y149" s="61"/>
      <c r="Z149" s="61"/>
      <c r="AA149" s="61"/>
      <c r="AB149" s="61"/>
      <c r="AC149" s="61"/>
      <c r="AD149" s="61"/>
      <c r="AE149" s="61"/>
    </row>
    <row r="150" spans="1:31" s="84" customFormat="1">
      <c r="A150" s="112"/>
      <c r="B150" s="82"/>
      <c r="C150" s="61"/>
      <c r="D150" s="61"/>
      <c r="E150" s="61"/>
      <c r="F150" s="61"/>
      <c r="G150" s="61"/>
      <c r="H150" s="61"/>
      <c r="I150" s="61"/>
      <c r="J150" s="61"/>
      <c r="K150" s="61"/>
      <c r="L150" s="61"/>
      <c r="M150" s="61"/>
      <c r="N150" s="61"/>
      <c r="O150" s="61"/>
      <c r="P150" s="61"/>
      <c r="Q150" s="61"/>
      <c r="R150" s="61"/>
      <c r="T150" s="61"/>
      <c r="U150" s="61"/>
      <c r="V150" s="61"/>
      <c r="W150" s="61"/>
      <c r="X150" s="61"/>
      <c r="Y150" s="61"/>
      <c r="Z150" s="61"/>
      <c r="AA150" s="61"/>
      <c r="AB150" s="61"/>
      <c r="AC150" s="61"/>
      <c r="AD150" s="61"/>
      <c r="AE150" s="61"/>
    </row>
    <row r="151" spans="1:31" s="84" customFormat="1">
      <c r="A151" s="112"/>
      <c r="B151" s="82"/>
      <c r="C151" s="61"/>
      <c r="D151" s="61"/>
      <c r="E151" s="61"/>
      <c r="F151" s="61"/>
      <c r="G151" s="61"/>
      <c r="H151" s="61"/>
      <c r="I151" s="61"/>
      <c r="J151" s="61"/>
      <c r="K151" s="61"/>
      <c r="L151" s="61"/>
      <c r="M151" s="61"/>
      <c r="N151" s="61"/>
      <c r="O151" s="61"/>
      <c r="P151" s="61"/>
      <c r="Q151" s="61"/>
      <c r="R151" s="61"/>
      <c r="T151" s="61"/>
      <c r="U151" s="61"/>
      <c r="V151" s="61"/>
      <c r="W151" s="61"/>
      <c r="X151" s="61"/>
      <c r="Y151" s="61"/>
      <c r="Z151" s="61"/>
      <c r="AA151" s="61"/>
      <c r="AB151" s="61"/>
      <c r="AC151" s="61"/>
      <c r="AD151" s="61"/>
      <c r="AE151" s="61"/>
    </row>
    <row r="152" spans="1:31" s="84" customFormat="1">
      <c r="A152" s="112"/>
      <c r="B152" s="82"/>
      <c r="C152" s="61"/>
      <c r="D152" s="61"/>
      <c r="E152" s="61"/>
      <c r="F152" s="61"/>
      <c r="G152" s="61"/>
      <c r="H152" s="61"/>
      <c r="I152" s="61"/>
      <c r="J152" s="61"/>
      <c r="K152" s="61"/>
      <c r="L152" s="61"/>
      <c r="M152" s="61"/>
      <c r="N152" s="61"/>
      <c r="O152" s="61"/>
      <c r="P152" s="61"/>
      <c r="Q152" s="61"/>
      <c r="R152" s="61"/>
      <c r="T152" s="61"/>
      <c r="U152" s="61"/>
      <c r="V152" s="61"/>
      <c r="W152" s="61"/>
      <c r="X152" s="61"/>
      <c r="Y152" s="61"/>
      <c r="Z152" s="61"/>
      <c r="AA152" s="61"/>
      <c r="AB152" s="61"/>
      <c r="AC152" s="61"/>
      <c r="AD152" s="61"/>
      <c r="AE152" s="61"/>
    </row>
    <row r="153" spans="1:31" s="84" customFormat="1">
      <c r="A153" s="112"/>
      <c r="B153" s="82"/>
      <c r="C153" s="61"/>
      <c r="D153" s="61"/>
      <c r="E153" s="61"/>
      <c r="F153" s="61"/>
      <c r="G153" s="61"/>
      <c r="H153" s="61"/>
      <c r="I153" s="61"/>
      <c r="J153" s="61"/>
      <c r="K153" s="61"/>
      <c r="L153" s="61"/>
      <c r="M153" s="61"/>
      <c r="N153" s="61"/>
      <c r="O153" s="61"/>
      <c r="P153" s="61"/>
      <c r="Q153" s="61"/>
      <c r="R153" s="61"/>
      <c r="T153" s="61"/>
      <c r="U153" s="61"/>
      <c r="V153" s="61"/>
      <c r="W153" s="61"/>
      <c r="X153" s="61"/>
      <c r="Y153" s="61"/>
      <c r="Z153" s="61"/>
      <c r="AA153" s="61"/>
      <c r="AB153" s="61"/>
      <c r="AC153" s="61"/>
      <c r="AD153" s="61"/>
      <c r="AE153" s="61"/>
    </row>
    <row r="154" spans="1:31" s="84" customFormat="1">
      <c r="A154" s="112"/>
      <c r="B154" s="82"/>
      <c r="C154" s="61"/>
      <c r="D154" s="61"/>
      <c r="E154" s="61"/>
      <c r="F154" s="61"/>
      <c r="G154" s="61"/>
      <c r="H154" s="61"/>
      <c r="I154" s="61"/>
      <c r="J154" s="61"/>
      <c r="K154" s="61"/>
      <c r="L154" s="61"/>
      <c r="M154" s="61"/>
      <c r="N154" s="61"/>
      <c r="O154" s="61"/>
      <c r="P154" s="61"/>
      <c r="Q154" s="61"/>
      <c r="R154" s="61"/>
      <c r="T154" s="61"/>
      <c r="U154" s="61"/>
      <c r="V154" s="61"/>
      <c r="W154" s="61"/>
      <c r="X154" s="61"/>
      <c r="Y154" s="61"/>
      <c r="Z154" s="61"/>
      <c r="AA154" s="61"/>
      <c r="AB154" s="61"/>
      <c r="AC154" s="61"/>
      <c r="AD154" s="61"/>
      <c r="AE154" s="61"/>
    </row>
    <row r="155" spans="1:31" s="84" customFormat="1">
      <c r="A155" s="112"/>
      <c r="B155" s="82"/>
      <c r="C155" s="61"/>
      <c r="D155" s="61"/>
      <c r="E155" s="61"/>
      <c r="F155" s="61"/>
      <c r="G155" s="61"/>
      <c r="H155" s="61"/>
      <c r="I155" s="61"/>
      <c r="J155" s="61"/>
      <c r="K155" s="61"/>
      <c r="L155" s="61"/>
      <c r="M155" s="61"/>
      <c r="N155" s="61"/>
      <c r="O155" s="61"/>
      <c r="P155" s="61"/>
      <c r="Q155" s="61"/>
      <c r="R155" s="61"/>
      <c r="T155" s="61"/>
      <c r="U155" s="61"/>
      <c r="V155" s="61"/>
      <c r="W155" s="61"/>
      <c r="X155" s="61"/>
      <c r="Y155" s="61"/>
      <c r="Z155" s="61"/>
      <c r="AA155" s="61"/>
      <c r="AB155" s="61"/>
      <c r="AC155" s="61"/>
      <c r="AD155" s="61"/>
      <c r="AE155" s="61"/>
    </row>
    <row r="156" spans="1:31" s="84" customFormat="1">
      <c r="A156" s="112"/>
      <c r="B156" s="82"/>
      <c r="C156" s="61"/>
      <c r="D156" s="61"/>
      <c r="E156" s="61"/>
      <c r="F156" s="61"/>
      <c r="G156" s="61"/>
      <c r="H156" s="61"/>
      <c r="I156" s="61"/>
      <c r="J156" s="61"/>
      <c r="K156" s="61"/>
      <c r="L156" s="61"/>
      <c r="M156" s="61"/>
      <c r="N156" s="61"/>
      <c r="O156" s="61"/>
      <c r="P156" s="61"/>
      <c r="Q156" s="61"/>
      <c r="R156" s="61"/>
      <c r="T156" s="61"/>
      <c r="U156" s="61"/>
      <c r="V156" s="61"/>
      <c r="W156" s="61"/>
      <c r="X156" s="61"/>
      <c r="Y156" s="61"/>
      <c r="Z156" s="61"/>
      <c r="AA156" s="61"/>
      <c r="AB156" s="61"/>
      <c r="AC156" s="61"/>
      <c r="AD156" s="61"/>
      <c r="AE156" s="61"/>
    </row>
    <row r="157" spans="1:31" s="84" customFormat="1">
      <c r="A157" s="112"/>
      <c r="B157" s="82"/>
      <c r="C157" s="61"/>
      <c r="D157" s="61"/>
      <c r="E157" s="61"/>
      <c r="F157" s="61"/>
      <c r="G157" s="61"/>
      <c r="H157" s="61"/>
      <c r="I157" s="61"/>
      <c r="J157" s="61"/>
      <c r="K157" s="61"/>
      <c r="L157" s="61"/>
      <c r="M157" s="61"/>
      <c r="N157" s="61"/>
      <c r="O157" s="61"/>
      <c r="P157" s="61"/>
      <c r="Q157" s="61"/>
      <c r="R157" s="61"/>
      <c r="T157" s="61"/>
      <c r="U157" s="61"/>
      <c r="V157" s="61"/>
      <c r="W157" s="61"/>
      <c r="X157" s="61"/>
      <c r="Y157" s="61"/>
      <c r="Z157" s="61"/>
      <c r="AA157" s="61"/>
      <c r="AB157" s="61"/>
      <c r="AC157" s="61"/>
      <c r="AD157" s="61"/>
      <c r="AE157" s="61"/>
    </row>
    <row r="158" spans="1:31" s="84" customFormat="1">
      <c r="A158" s="112"/>
      <c r="B158" s="82"/>
      <c r="C158" s="61"/>
      <c r="D158" s="61"/>
      <c r="E158" s="61"/>
      <c r="F158" s="61"/>
      <c r="G158" s="61"/>
      <c r="H158" s="61"/>
      <c r="I158" s="61"/>
      <c r="J158" s="61"/>
      <c r="K158" s="61"/>
      <c r="L158" s="61"/>
      <c r="M158" s="61"/>
      <c r="N158" s="61"/>
      <c r="O158" s="61"/>
      <c r="P158" s="61"/>
      <c r="Q158" s="61"/>
      <c r="R158" s="61"/>
      <c r="T158" s="61"/>
      <c r="U158" s="61"/>
      <c r="V158" s="61"/>
      <c r="W158" s="61"/>
      <c r="X158" s="61"/>
      <c r="Y158" s="61"/>
      <c r="Z158" s="61"/>
      <c r="AA158" s="61"/>
      <c r="AB158" s="61"/>
      <c r="AC158" s="61"/>
      <c r="AD158" s="61"/>
      <c r="AE158" s="61"/>
    </row>
    <row r="159" spans="1:31" s="84" customFormat="1">
      <c r="A159" s="112"/>
      <c r="B159" s="82"/>
      <c r="C159" s="61"/>
      <c r="D159" s="61"/>
      <c r="E159" s="61"/>
      <c r="F159" s="61"/>
      <c r="G159" s="61"/>
      <c r="H159" s="61"/>
      <c r="I159" s="61"/>
      <c r="J159" s="61"/>
      <c r="K159" s="61"/>
      <c r="L159" s="61"/>
      <c r="M159" s="61"/>
      <c r="N159" s="61"/>
      <c r="O159" s="61"/>
      <c r="P159" s="61"/>
      <c r="Q159" s="61"/>
      <c r="R159" s="61"/>
      <c r="T159" s="61"/>
      <c r="U159" s="61"/>
      <c r="V159" s="61"/>
      <c r="W159" s="61"/>
      <c r="X159" s="61"/>
      <c r="Y159" s="61"/>
      <c r="Z159" s="61"/>
      <c r="AA159" s="61"/>
      <c r="AB159" s="61"/>
      <c r="AC159" s="61"/>
      <c r="AD159" s="61"/>
      <c r="AE159" s="61"/>
    </row>
    <row r="160" spans="1:31" s="84" customFormat="1">
      <c r="A160" s="112"/>
      <c r="B160" s="82"/>
      <c r="C160" s="61"/>
      <c r="D160" s="61"/>
      <c r="E160" s="61"/>
      <c r="F160" s="61"/>
      <c r="G160" s="61"/>
      <c r="H160" s="61"/>
      <c r="I160" s="61"/>
      <c r="J160" s="61"/>
      <c r="K160" s="61"/>
      <c r="L160" s="61"/>
      <c r="M160" s="61"/>
      <c r="N160" s="61"/>
      <c r="O160" s="61"/>
      <c r="P160" s="61"/>
      <c r="Q160" s="61"/>
      <c r="R160" s="61"/>
      <c r="T160" s="61"/>
      <c r="U160" s="61"/>
      <c r="V160" s="61"/>
      <c r="W160" s="61"/>
      <c r="X160" s="61"/>
      <c r="Y160" s="61"/>
      <c r="Z160" s="61"/>
      <c r="AA160" s="61"/>
      <c r="AB160" s="61"/>
      <c r="AC160" s="61"/>
      <c r="AD160" s="61"/>
      <c r="AE160" s="61"/>
    </row>
    <row r="161" spans="1:31" s="84" customFormat="1">
      <c r="A161" s="112"/>
      <c r="B161" s="82"/>
      <c r="C161" s="61"/>
      <c r="D161" s="61"/>
      <c r="E161" s="61"/>
      <c r="F161" s="61"/>
      <c r="G161" s="61"/>
      <c r="H161" s="61"/>
      <c r="I161" s="61"/>
      <c r="J161" s="61"/>
      <c r="K161" s="61"/>
      <c r="L161" s="61"/>
      <c r="M161" s="61"/>
      <c r="N161" s="61"/>
      <c r="O161" s="61"/>
      <c r="P161" s="61"/>
      <c r="Q161" s="61"/>
      <c r="R161" s="61"/>
      <c r="T161" s="61"/>
      <c r="U161" s="61"/>
      <c r="V161" s="61"/>
      <c r="W161" s="61"/>
      <c r="X161" s="61"/>
      <c r="Y161" s="61"/>
      <c r="Z161" s="61"/>
      <c r="AA161" s="61"/>
      <c r="AB161" s="61"/>
      <c r="AC161" s="61"/>
      <c r="AD161" s="61"/>
      <c r="AE161" s="61"/>
    </row>
    <row r="162" spans="1:31" s="84" customFormat="1">
      <c r="A162" s="112"/>
      <c r="B162" s="82"/>
      <c r="C162" s="61"/>
      <c r="D162" s="61"/>
      <c r="E162" s="61"/>
      <c r="F162" s="61"/>
      <c r="G162" s="61"/>
      <c r="H162" s="61"/>
      <c r="I162" s="61"/>
      <c r="J162" s="61"/>
      <c r="K162" s="61"/>
      <c r="L162" s="61"/>
      <c r="M162" s="61"/>
      <c r="N162" s="61"/>
      <c r="O162" s="61"/>
      <c r="P162" s="61"/>
      <c r="Q162" s="61"/>
      <c r="R162" s="61"/>
      <c r="T162" s="61"/>
      <c r="U162" s="61"/>
      <c r="V162" s="61"/>
      <c r="W162" s="61"/>
      <c r="X162" s="61"/>
      <c r="Y162" s="61"/>
      <c r="Z162" s="61"/>
      <c r="AA162" s="61"/>
      <c r="AB162" s="61"/>
      <c r="AC162" s="61"/>
      <c r="AD162" s="61"/>
      <c r="AE162" s="61"/>
    </row>
    <row r="163" spans="1:31" s="84" customFormat="1">
      <c r="A163" s="112"/>
      <c r="B163" s="82"/>
      <c r="C163" s="61"/>
      <c r="D163" s="61"/>
      <c r="E163" s="61"/>
      <c r="F163" s="61"/>
      <c r="G163" s="61"/>
      <c r="H163" s="61"/>
      <c r="I163" s="61"/>
      <c r="J163" s="61"/>
      <c r="K163" s="61"/>
      <c r="L163" s="61"/>
      <c r="M163" s="61"/>
      <c r="N163" s="61"/>
      <c r="O163" s="61"/>
      <c r="P163" s="61"/>
      <c r="Q163" s="61"/>
      <c r="R163" s="61"/>
      <c r="T163" s="61"/>
      <c r="U163" s="61"/>
      <c r="V163" s="61"/>
      <c r="W163" s="61"/>
      <c r="X163" s="61"/>
      <c r="Y163" s="61"/>
      <c r="Z163" s="61"/>
      <c r="AA163" s="61"/>
      <c r="AB163" s="61"/>
      <c r="AC163" s="61"/>
      <c r="AD163" s="61"/>
      <c r="AE163" s="61"/>
    </row>
    <row r="164" spans="1:31" s="84" customFormat="1">
      <c r="A164" s="112"/>
      <c r="B164" s="82"/>
      <c r="C164" s="61"/>
      <c r="D164" s="61"/>
      <c r="E164" s="61"/>
      <c r="F164" s="61"/>
      <c r="G164" s="61"/>
      <c r="H164" s="61"/>
      <c r="I164" s="61"/>
      <c r="J164" s="61"/>
      <c r="K164" s="61"/>
      <c r="L164" s="61"/>
      <c r="M164" s="61"/>
      <c r="N164" s="61"/>
      <c r="O164" s="61"/>
      <c r="P164" s="61"/>
      <c r="Q164" s="61"/>
      <c r="R164" s="61"/>
      <c r="T164" s="61"/>
      <c r="U164" s="61"/>
      <c r="V164" s="61"/>
      <c r="W164" s="61"/>
      <c r="X164" s="61"/>
      <c r="Y164" s="61"/>
      <c r="Z164" s="61"/>
      <c r="AA164" s="61"/>
      <c r="AB164" s="61"/>
      <c r="AC164" s="61"/>
      <c r="AD164" s="61"/>
      <c r="AE164" s="61"/>
    </row>
    <row r="165" spans="1:31" s="84" customFormat="1">
      <c r="A165" s="112"/>
      <c r="B165" s="82"/>
      <c r="C165" s="61"/>
      <c r="D165" s="61"/>
      <c r="E165" s="61"/>
      <c r="F165" s="61"/>
      <c r="G165" s="61"/>
      <c r="H165" s="61"/>
      <c r="I165" s="61"/>
      <c r="J165" s="61"/>
      <c r="K165" s="61"/>
      <c r="L165" s="61"/>
      <c r="M165" s="61"/>
      <c r="N165" s="61"/>
      <c r="O165" s="61"/>
      <c r="P165" s="61"/>
      <c r="Q165" s="61"/>
      <c r="R165" s="61"/>
      <c r="T165" s="61"/>
      <c r="U165" s="61"/>
      <c r="V165" s="61"/>
      <c r="W165" s="61"/>
      <c r="X165" s="61"/>
      <c r="Y165" s="61"/>
      <c r="Z165" s="61"/>
      <c r="AA165" s="61"/>
      <c r="AB165" s="61"/>
      <c r="AC165" s="61"/>
      <c r="AD165" s="61"/>
      <c r="AE165" s="61"/>
    </row>
    <row r="166" spans="1:31" s="84" customFormat="1">
      <c r="A166" s="112"/>
      <c r="B166" s="82"/>
      <c r="C166" s="61"/>
      <c r="D166" s="61"/>
      <c r="E166" s="61"/>
      <c r="F166" s="61"/>
      <c r="G166" s="61"/>
      <c r="H166" s="61"/>
      <c r="I166" s="61"/>
      <c r="J166" s="61"/>
      <c r="K166" s="61"/>
      <c r="L166" s="61"/>
      <c r="M166" s="61"/>
      <c r="N166" s="61"/>
      <c r="O166" s="61"/>
      <c r="P166" s="61"/>
      <c r="Q166" s="61"/>
      <c r="R166" s="61"/>
      <c r="T166" s="61"/>
      <c r="U166" s="61"/>
      <c r="V166" s="61"/>
      <c r="W166" s="61"/>
      <c r="X166" s="61"/>
      <c r="Y166" s="61"/>
      <c r="Z166" s="61"/>
      <c r="AA166" s="61"/>
      <c r="AB166" s="61"/>
      <c r="AC166" s="61"/>
      <c r="AD166" s="61"/>
      <c r="AE166" s="61"/>
    </row>
    <row r="167" spans="1:31" s="84" customFormat="1">
      <c r="A167" s="112"/>
      <c r="B167" s="82"/>
      <c r="C167" s="61"/>
      <c r="D167" s="61"/>
      <c r="E167" s="61"/>
      <c r="F167" s="61"/>
      <c r="G167" s="61"/>
      <c r="H167" s="61"/>
      <c r="I167" s="61"/>
      <c r="J167" s="61"/>
      <c r="K167" s="61"/>
      <c r="L167" s="61"/>
      <c r="M167" s="61"/>
      <c r="N167" s="61"/>
      <c r="O167" s="61"/>
      <c r="P167" s="61"/>
      <c r="Q167" s="61"/>
      <c r="R167" s="61"/>
      <c r="T167" s="61"/>
      <c r="U167" s="61"/>
      <c r="V167" s="61"/>
      <c r="W167" s="61"/>
      <c r="X167" s="61"/>
      <c r="Y167" s="61"/>
      <c r="Z167" s="61"/>
      <c r="AA167" s="61"/>
      <c r="AB167" s="61"/>
      <c r="AC167" s="61"/>
      <c r="AD167" s="61"/>
      <c r="AE167" s="61"/>
    </row>
    <row r="168" spans="1:31" s="84" customFormat="1">
      <c r="A168" s="112"/>
      <c r="B168" s="82"/>
      <c r="C168" s="61"/>
      <c r="D168" s="61"/>
      <c r="E168" s="61"/>
      <c r="F168" s="61"/>
      <c r="G168" s="61"/>
      <c r="H168" s="61"/>
      <c r="I168" s="61"/>
      <c r="J168" s="61"/>
      <c r="K168" s="61"/>
      <c r="L168" s="61"/>
      <c r="M168" s="61"/>
      <c r="N168" s="61"/>
      <c r="O168" s="61"/>
      <c r="P168" s="61"/>
      <c r="Q168" s="61"/>
      <c r="R168" s="61"/>
      <c r="T168" s="61"/>
      <c r="U168" s="61"/>
      <c r="V168" s="61"/>
      <c r="W168" s="61"/>
      <c r="X168" s="61"/>
      <c r="Y168" s="61"/>
      <c r="Z168" s="61"/>
      <c r="AA168" s="61"/>
      <c r="AB168" s="61"/>
      <c r="AC168" s="61"/>
      <c r="AD168" s="61"/>
      <c r="AE168" s="61"/>
    </row>
    <row r="169" spans="1:31" s="84" customFormat="1">
      <c r="A169" s="112"/>
      <c r="B169" s="82"/>
      <c r="C169" s="61"/>
      <c r="D169" s="61"/>
      <c r="E169" s="61"/>
      <c r="F169" s="61"/>
      <c r="G169" s="61"/>
      <c r="H169" s="61"/>
      <c r="I169" s="61"/>
      <c r="J169" s="61"/>
      <c r="K169" s="61"/>
      <c r="L169" s="61"/>
      <c r="M169" s="61"/>
      <c r="N169" s="61"/>
      <c r="O169" s="61"/>
      <c r="P169" s="61"/>
      <c r="Q169" s="61"/>
      <c r="R169" s="61"/>
      <c r="T169" s="61"/>
      <c r="U169" s="61"/>
      <c r="V169" s="61"/>
      <c r="W169" s="61"/>
      <c r="X169" s="61"/>
      <c r="Y169" s="61"/>
      <c r="Z169" s="61"/>
      <c r="AA169" s="61"/>
      <c r="AB169" s="61"/>
      <c r="AC169" s="61"/>
      <c r="AD169" s="61"/>
      <c r="AE169" s="61"/>
    </row>
    <row r="170" spans="1:31" s="84" customFormat="1">
      <c r="A170" s="112"/>
      <c r="B170" s="82"/>
      <c r="C170" s="61"/>
      <c r="D170" s="61"/>
      <c r="E170" s="61"/>
      <c r="F170" s="61"/>
      <c r="G170" s="61"/>
      <c r="H170" s="61"/>
      <c r="I170" s="61"/>
      <c r="J170" s="61"/>
      <c r="K170" s="61"/>
      <c r="L170" s="61"/>
      <c r="M170" s="61"/>
      <c r="N170" s="61"/>
      <c r="O170" s="61"/>
      <c r="P170" s="61"/>
      <c r="Q170" s="61"/>
      <c r="R170" s="61"/>
      <c r="T170" s="61"/>
      <c r="U170" s="61"/>
      <c r="V170" s="61"/>
      <c r="W170" s="61"/>
      <c r="X170" s="61"/>
      <c r="Y170" s="61"/>
      <c r="Z170" s="61"/>
      <c r="AA170" s="61"/>
      <c r="AB170" s="61"/>
      <c r="AC170" s="61"/>
      <c r="AD170" s="61"/>
      <c r="AE170" s="61"/>
    </row>
    <row r="171" spans="1:31" s="84" customFormat="1">
      <c r="A171" s="112"/>
      <c r="B171" s="82"/>
      <c r="C171" s="61"/>
      <c r="D171" s="61"/>
      <c r="E171" s="61"/>
      <c r="F171" s="61"/>
      <c r="G171" s="61"/>
      <c r="H171" s="61"/>
      <c r="I171" s="61"/>
      <c r="J171" s="61"/>
      <c r="K171" s="61"/>
      <c r="L171" s="61"/>
      <c r="M171" s="61"/>
      <c r="N171" s="61"/>
      <c r="O171" s="61"/>
      <c r="P171" s="61"/>
      <c r="Q171" s="61"/>
      <c r="R171" s="61"/>
      <c r="T171" s="61"/>
      <c r="U171" s="61"/>
      <c r="V171" s="61"/>
      <c r="W171" s="61"/>
      <c r="X171" s="61"/>
      <c r="Y171" s="61"/>
      <c r="Z171" s="61"/>
      <c r="AA171" s="61"/>
      <c r="AB171" s="61"/>
      <c r="AC171" s="61"/>
      <c r="AD171" s="61"/>
      <c r="AE171" s="61"/>
    </row>
    <row r="172" spans="1:31" s="84" customFormat="1">
      <c r="A172" s="112"/>
      <c r="B172" s="82"/>
      <c r="C172" s="61"/>
      <c r="D172" s="61"/>
      <c r="E172" s="61"/>
      <c r="F172" s="61"/>
      <c r="G172" s="61"/>
      <c r="H172" s="61"/>
      <c r="I172" s="61"/>
      <c r="J172" s="61"/>
      <c r="K172" s="61"/>
      <c r="L172" s="61"/>
      <c r="M172" s="61"/>
      <c r="N172" s="61"/>
      <c r="O172" s="61"/>
      <c r="P172" s="61"/>
      <c r="Q172" s="61"/>
      <c r="R172" s="61"/>
      <c r="T172" s="61"/>
      <c r="U172" s="61"/>
      <c r="V172" s="61"/>
      <c r="W172" s="61"/>
      <c r="X172" s="61"/>
      <c r="Y172" s="61"/>
      <c r="Z172" s="61"/>
      <c r="AA172" s="61"/>
      <c r="AB172" s="61"/>
      <c r="AC172" s="61"/>
      <c r="AD172" s="61"/>
      <c r="AE172" s="61"/>
    </row>
    <row r="173" spans="1:31" s="84" customFormat="1">
      <c r="A173" s="112"/>
      <c r="B173" s="82"/>
      <c r="C173" s="61"/>
      <c r="D173" s="61"/>
      <c r="E173" s="61"/>
      <c r="F173" s="61"/>
      <c r="G173" s="61"/>
      <c r="H173" s="61"/>
      <c r="I173" s="61"/>
      <c r="J173" s="61"/>
      <c r="K173" s="61"/>
      <c r="L173" s="61"/>
      <c r="M173" s="61"/>
      <c r="N173" s="61"/>
      <c r="O173" s="61"/>
      <c r="P173" s="61"/>
      <c r="Q173" s="61"/>
      <c r="R173" s="61"/>
      <c r="T173" s="61"/>
      <c r="U173" s="61"/>
      <c r="V173" s="61"/>
      <c r="W173" s="61"/>
      <c r="X173" s="61"/>
      <c r="Y173" s="61"/>
      <c r="Z173" s="61"/>
      <c r="AA173" s="61"/>
      <c r="AB173" s="61"/>
      <c r="AC173" s="61"/>
      <c r="AD173" s="61"/>
      <c r="AE173" s="61"/>
    </row>
    <row r="174" spans="1:31" s="84" customFormat="1">
      <c r="A174" s="112"/>
      <c r="B174" s="82"/>
      <c r="C174" s="61"/>
      <c r="D174" s="61"/>
      <c r="E174" s="61"/>
      <c r="F174" s="61"/>
      <c r="G174" s="61"/>
      <c r="H174" s="61"/>
      <c r="I174" s="61"/>
      <c r="J174" s="61"/>
      <c r="K174" s="61"/>
      <c r="L174" s="61"/>
      <c r="M174" s="61"/>
      <c r="N174" s="61"/>
      <c r="O174" s="61"/>
      <c r="P174" s="61"/>
      <c r="Q174" s="61"/>
      <c r="R174" s="61"/>
      <c r="T174" s="61"/>
      <c r="U174" s="61"/>
      <c r="V174" s="61"/>
      <c r="W174" s="61"/>
      <c r="X174" s="61"/>
      <c r="Y174" s="61"/>
      <c r="Z174" s="61"/>
      <c r="AA174" s="61"/>
      <c r="AB174" s="61"/>
      <c r="AC174" s="61"/>
      <c r="AD174" s="61"/>
      <c r="AE174" s="61"/>
    </row>
    <row r="175" spans="1:31" s="84" customFormat="1">
      <c r="A175" s="112"/>
      <c r="B175" s="82"/>
      <c r="C175" s="61"/>
      <c r="D175" s="61"/>
      <c r="E175" s="61"/>
      <c r="F175" s="61"/>
      <c r="G175" s="61"/>
      <c r="H175" s="61"/>
      <c r="I175" s="61"/>
      <c r="J175" s="61"/>
      <c r="K175" s="61"/>
      <c r="L175" s="61"/>
      <c r="M175" s="61"/>
      <c r="N175" s="61"/>
      <c r="O175" s="61"/>
      <c r="P175" s="61"/>
      <c r="Q175" s="61"/>
      <c r="R175" s="61"/>
      <c r="T175" s="61"/>
      <c r="U175" s="61"/>
      <c r="V175" s="61"/>
      <c r="W175" s="61"/>
      <c r="X175" s="61"/>
      <c r="Y175" s="61"/>
      <c r="Z175" s="61"/>
      <c r="AA175" s="61"/>
      <c r="AB175" s="61"/>
      <c r="AC175" s="61"/>
      <c r="AD175" s="61"/>
      <c r="AE175" s="61"/>
    </row>
    <row r="176" spans="1:31" s="84" customFormat="1">
      <c r="A176" s="112"/>
      <c r="B176" s="82"/>
      <c r="C176" s="61"/>
      <c r="D176" s="61"/>
      <c r="E176" s="61"/>
      <c r="F176" s="61"/>
      <c r="G176" s="61"/>
      <c r="H176" s="61"/>
      <c r="I176" s="61"/>
      <c r="J176" s="61"/>
      <c r="K176" s="61"/>
      <c r="L176" s="61"/>
      <c r="M176" s="61"/>
      <c r="N176" s="61"/>
      <c r="O176" s="61"/>
      <c r="P176" s="61"/>
      <c r="Q176" s="61"/>
      <c r="R176" s="61"/>
      <c r="T176" s="61"/>
      <c r="U176" s="61"/>
      <c r="V176" s="61"/>
      <c r="W176" s="61"/>
      <c r="X176" s="61"/>
      <c r="Y176" s="61"/>
      <c r="Z176" s="61"/>
      <c r="AA176" s="61"/>
      <c r="AB176" s="61"/>
      <c r="AC176" s="61"/>
      <c r="AD176" s="61"/>
      <c r="AE176" s="61"/>
    </row>
    <row r="177" spans="1:31" s="84" customFormat="1">
      <c r="A177" s="112"/>
      <c r="B177" s="82"/>
      <c r="C177" s="61"/>
      <c r="D177" s="61"/>
      <c r="E177" s="61"/>
      <c r="F177" s="61"/>
      <c r="G177" s="61"/>
      <c r="H177" s="61"/>
      <c r="I177" s="61"/>
      <c r="J177" s="61"/>
      <c r="K177" s="61"/>
      <c r="L177" s="61"/>
      <c r="M177" s="61"/>
      <c r="N177" s="61"/>
      <c r="O177" s="61"/>
      <c r="P177" s="61"/>
      <c r="Q177" s="61"/>
      <c r="R177" s="61"/>
      <c r="T177" s="61"/>
      <c r="U177" s="61"/>
      <c r="V177" s="61"/>
      <c r="W177" s="61"/>
      <c r="X177" s="61"/>
      <c r="Y177" s="61"/>
      <c r="Z177" s="61"/>
      <c r="AA177" s="61"/>
      <c r="AB177" s="61"/>
      <c r="AC177" s="61"/>
      <c r="AD177" s="61"/>
      <c r="AE177" s="61"/>
    </row>
    <row r="178" spans="1:31" s="84" customFormat="1">
      <c r="A178" s="112"/>
      <c r="B178" s="82"/>
      <c r="C178" s="61"/>
      <c r="D178" s="61"/>
      <c r="E178" s="61"/>
      <c r="F178" s="61"/>
      <c r="G178" s="61"/>
      <c r="H178" s="61"/>
      <c r="I178" s="61"/>
      <c r="J178" s="61"/>
      <c r="K178" s="61"/>
      <c r="L178" s="61"/>
      <c r="M178" s="61"/>
      <c r="N178" s="61"/>
      <c r="O178" s="61"/>
      <c r="P178" s="61"/>
      <c r="Q178" s="61"/>
      <c r="R178" s="61"/>
      <c r="T178" s="61"/>
      <c r="U178" s="61"/>
      <c r="V178" s="61"/>
      <c r="W178" s="61"/>
      <c r="X178" s="61"/>
      <c r="Y178" s="61"/>
      <c r="Z178" s="61"/>
      <c r="AA178" s="61"/>
      <c r="AB178" s="61"/>
      <c r="AC178" s="61"/>
      <c r="AD178" s="61"/>
      <c r="AE178" s="61"/>
    </row>
    <row r="179" spans="1:31" s="84" customFormat="1">
      <c r="A179" s="112"/>
      <c r="B179" s="82"/>
      <c r="C179" s="61"/>
      <c r="D179" s="61"/>
      <c r="E179" s="61"/>
      <c r="F179" s="61"/>
      <c r="G179" s="61"/>
      <c r="H179" s="61"/>
      <c r="I179" s="61"/>
      <c r="J179" s="61"/>
      <c r="K179" s="61"/>
      <c r="L179" s="61"/>
      <c r="M179" s="61"/>
      <c r="N179" s="61"/>
      <c r="O179" s="61"/>
      <c r="P179" s="61"/>
      <c r="Q179" s="61"/>
      <c r="R179" s="61"/>
      <c r="T179" s="61"/>
      <c r="U179" s="61"/>
      <c r="V179" s="61"/>
      <c r="W179" s="61"/>
      <c r="X179" s="61"/>
      <c r="Y179" s="61"/>
      <c r="Z179" s="61"/>
      <c r="AA179" s="61"/>
      <c r="AB179" s="61"/>
      <c r="AC179" s="61"/>
      <c r="AD179" s="61"/>
      <c r="AE179" s="61"/>
    </row>
    <row r="180" spans="1:31" s="84" customFormat="1">
      <c r="A180" s="112"/>
      <c r="B180" s="82"/>
      <c r="C180" s="61"/>
      <c r="D180" s="61"/>
      <c r="E180" s="61"/>
      <c r="F180" s="61"/>
      <c r="G180" s="61"/>
      <c r="H180" s="61"/>
      <c r="I180" s="61"/>
      <c r="J180" s="61"/>
      <c r="K180" s="61"/>
      <c r="L180" s="61"/>
      <c r="M180" s="61"/>
      <c r="N180" s="61"/>
      <c r="O180" s="61"/>
      <c r="P180" s="61"/>
      <c r="Q180" s="61"/>
      <c r="R180" s="61"/>
      <c r="T180" s="61"/>
      <c r="U180" s="61"/>
      <c r="V180" s="61"/>
      <c r="W180" s="61"/>
      <c r="X180" s="61"/>
      <c r="Y180" s="61"/>
      <c r="Z180" s="61"/>
      <c r="AA180" s="61"/>
      <c r="AB180" s="61"/>
      <c r="AC180" s="61"/>
      <c r="AD180" s="61"/>
      <c r="AE180" s="61"/>
    </row>
    <row r="181" spans="1:31" s="84" customFormat="1">
      <c r="A181" s="112"/>
      <c r="B181" s="82"/>
      <c r="C181" s="61"/>
      <c r="D181" s="61"/>
      <c r="E181" s="61"/>
      <c r="F181" s="61"/>
      <c r="G181" s="61"/>
      <c r="H181" s="61"/>
      <c r="I181" s="61"/>
      <c r="J181" s="61"/>
      <c r="K181" s="61"/>
      <c r="L181" s="61"/>
      <c r="M181" s="61"/>
      <c r="N181" s="61"/>
      <c r="O181" s="61"/>
      <c r="P181" s="61"/>
      <c r="Q181" s="61"/>
      <c r="R181" s="61"/>
      <c r="T181" s="61"/>
      <c r="U181" s="61"/>
      <c r="V181" s="61"/>
      <c r="W181" s="61"/>
      <c r="X181" s="61"/>
      <c r="Y181" s="61"/>
      <c r="Z181" s="61"/>
      <c r="AA181" s="61"/>
      <c r="AB181" s="61"/>
      <c r="AC181" s="61"/>
      <c r="AD181" s="61"/>
      <c r="AE181" s="61"/>
    </row>
    <row r="182" spans="1:31" s="84" customFormat="1">
      <c r="A182" s="112"/>
      <c r="B182" s="82"/>
      <c r="C182" s="61"/>
      <c r="D182" s="61"/>
      <c r="E182" s="61"/>
      <c r="F182" s="61"/>
      <c r="G182" s="61"/>
      <c r="H182" s="61"/>
      <c r="I182" s="61"/>
      <c r="J182" s="61"/>
      <c r="K182" s="61"/>
      <c r="L182" s="61"/>
      <c r="M182" s="61"/>
      <c r="N182" s="61"/>
      <c r="O182" s="61"/>
      <c r="P182" s="61"/>
      <c r="Q182" s="61"/>
      <c r="R182" s="61"/>
      <c r="T182" s="61"/>
      <c r="U182" s="61"/>
      <c r="V182" s="61"/>
      <c r="W182" s="61"/>
      <c r="X182" s="61"/>
      <c r="Y182" s="61"/>
      <c r="Z182" s="61"/>
      <c r="AA182" s="61"/>
      <c r="AB182" s="61"/>
      <c r="AC182" s="61"/>
      <c r="AD182" s="61"/>
      <c r="AE182" s="61"/>
    </row>
    <row r="183" spans="1:31" s="84" customFormat="1">
      <c r="A183" s="112"/>
      <c r="B183" s="82"/>
      <c r="C183" s="61"/>
      <c r="D183" s="61"/>
      <c r="E183" s="61"/>
      <c r="F183" s="61"/>
      <c r="G183" s="61"/>
      <c r="H183" s="61"/>
      <c r="I183" s="61"/>
      <c r="J183" s="61"/>
      <c r="K183" s="61"/>
      <c r="L183" s="61"/>
      <c r="M183" s="61"/>
      <c r="N183" s="61"/>
      <c r="O183" s="61"/>
      <c r="P183" s="61"/>
      <c r="Q183" s="61"/>
      <c r="R183" s="61"/>
      <c r="T183" s="61"/>
      <c r="U183" s="61"/>
      <c r="V183" s="61"/>
      <c r="W183" s="61"/>
      <c r="X183" s="61"/>
      <c r="Y183" s="61"/>
      <c r="Z183" s="61"/>
      <c r="AA183" s="61"/>
      <c r="AB183" s="61"/>
      <c r="AC183" s="61"/>
      <c r="AD183" s="61"/>
      <c r="AE183" s="61"/>
    </row>
    <row r="184" spans="1:31" s="84" customFormat="1">
      <c r="A184" s="112"/>
      <c r="B184" s="82"/>
      <c r="C184" s="61"/>
      <c r="D184" s="61"/>
      <c r="E184" s="61"/>
      <c r="F184" s="61"/>
      <c r="G184" s="61"/>
      <c r="H184" s="61"/>
      <c r="I184" s="61"/>
      <c r="J184" s="61"/>
      <c r="K184" s="61"/>
      <c r="L184" s="61"/>
      <c r="M184" s="61"/>
      <c r="N184" s="61"/>
      <c r="O184" s="61"/>
      <c r="P184" s="61"/>
      <c r="Q184" s="61"/>
      <c r="R184" s="61"/>
      <c r="T184" s="61"/>
      <c r="U184" s="61"/>
      <c r="V184" s="61"/>
      <c r="W184" s="61"/>
      <c r="X184" s="61"/>
      <c r="Y184" s="61"/>
      <c r="Z184" s="61"/>
      <c r="AA184" s="61"/>
      <c r="AB184" s="61"/>
      <c r="AC184" s="61"/>
      <c r="AD184" s="61"/>
      <c r="AE184" s="61"/>
    </row>
    <row r="185" spans="1:31" s="84" customFormat="1">
      <c r="A185" s="112"/>
      <c r="B185" s="82"/>
      <c r="C185" s="61"/>
      <c r="D185" s="61"/>
      <c r="E185" s="61"/>
      <c r="F185" s="61"/>
      <c r="G185" s="61"/>
      <c r="H185" s="61"/>
      <c r="I185" s="61"/>
      <c r="J185" s="61"/>
      <c r="K185" s="61"/>
      <c r="L185" s="61"/>
      <c r="M185" s="61"/>
      <c r="N185" s="61"/>
      <c r="O185" s="61"/>
      <c r="P185" s="61"/>
      <c r="Q185" s="61"/>
      <c r="R185" s="61"/>
      <c r="T185" s="61"/>
      <c r="U185" s="61"/>
      <c r="V185" s="61"/>
      <c r="W185" s="61"/>
      <c r="X185" s="61"/>
      <c r="Y185" s="61"/>
      <c r="Z185" s="61"/>
      <c r="AA185" s="61"/>
      <c r="AB185" s="61"/>
      <c r="AC185" s="61"/>
      <c r="AD185" s="61"/>
      <c r="AE185" s="61"/>
    </row>
    <row r="186" spans="1:31" s="84" customFormat="1">
      <c r="A186" s="112"/>
      <c r="B186" s="82"/>
      <c r="C186" s="61"/>
      <c r="D186" s="61"/>
      <c r="E186" s="61"/>
      <c r="F186" s="61"/>
      <c r="G186" s="61"/>
      <c r="H186" s="61"/>
      <c r="I186" s="61"/>
      <c r="J186" s="61"/>
      <c r="K186" s="61"/>
      <c r="L186" s="61"/>
      <c r="M186" s="61"/>
      <c r="N186" s="61"/>
      <c r="O186" s="61"/>
      <c r="P186" s="61"/>
      <c r="Q186" s="61"/>
      <c r="R186" s="61"/>
      <c r="T186" s="61"/>
      <c r="U186" s="61"/>
      <c r="V186" s="61"/>
      <c r="W186" s="61"/>
      <c r="X186" s="61"/>
      <c r="Y186" s="61"/>
      <c r="Z186" s="61"/>
      <c r="AA186" s="61"/>
      <c r="AB186" s="61"/>
      <c r="AC186" s="61"/>
      <c r="AD186" s="61"/>
      <c r="AE186" s="61"/>
    </row>
    <row r="187" spans="1:31" s="84" customFormat="1">
      <c r="A187" s="112"/>
      <c r="B187" s="82"/>
      <c r="C187" s="61"/>
      <c r="D187" s="61"/>
      <c r="E187" s="61"/>
      <c r="F187" s="61"/>
      <c r="G187" s="61"/>
      <c r="H187" s="61"/>
      <c r="I187" s="61"/>
      <c r="J187" s="61"/>
      <c r="K187" s="61"/>
      <c r="L187" s="61"/>
      <c r="M187" s="61"/>
      <c r="N187" s="61"/>
      <c r="O187" s="61"/>
      <c r="P187" s="61"/>
      <c r="Q187" s="61"/>
      <c r="R187" s="61"/>
      <c r="T187" s="61"/>
      <c r="U187" s="61"/>
      <c r="V187" s="61"/>
      <c r="W187" s="61"/>
      <c r="X187" s="61"/>
      <c r="Y187" s="61"/>
      <c r="Z187" s="61"/>
      <c r="AA187" s="61"/>
      <c r="AB187" s="61"/>
      <c r="AC187" s="61"/>
      <c r="AD187" s="61"/>
      <c r="AE187" s="61"/>
    </row>
    <row r="188" spans="1:31" s="84" customFormat="1">
      <c r="A188" s="112"/>
      <c r="B188" s="82"/>
      <c r="C188" s="61"/>
      <c r="D188" s="61"/>
      <c r="E188" s="61"/>
      <c r="F188" s="61"/>
      <c r="G188" s="61"/>
      <c r="H188" s="61"/>
      <c r="I188" s="61"/>
      <c r="J188" s="61"/>
      <c r="K188" s="61"/>
      <c r="L188" s="61"/>
      <c r="M188" s="61"/>
      <c r="N188" s="61"/>
      <c r="O188" s="61"/>
      <c r="P188" s="61"/>
      <c r="Q188" s="61"/>
      <c r="R188" s="61"/>
      <c r="T188" s="61"/>
      <c r="U188" s="61"/>
      <c r="V188" s="61"/>
      <c r="W188" s="61"/>
      <c r="X188" s="61"/>
      <c r="Y188" s="61"/>
      <c r="Z188" s="61"/>
      <c r="AA188" s="61"/>
      <c r="AB188" s="61"/>
      <c r="AC188" s="61"/>
      <c r="AD188" s="61"/>
      <c r="AE188" s="61"/>
    </row>
    <row r="189" spans="1:31" s="84" customFormat="1">
      <c r="A189" s="112"/>
      <c r="B189" s="82"/>
      <c r="C189" s="61"/>
      <c r="D189" s="61"/>
      <c r="E189" s="61"/>
      <c r="F189" s="61"/>
      <c r="G189" s="61"/>
      <c r="H189" s="61"/>
      <c r="I189" s="61"/>
      <c r="J189" s="61"/>
      <c r="K189" s="61"/>
      <c r="L189" s="61"/>
      <c r="M189" s="61"/>
      <c r="N189" s="61"/>
      <c r="O189" s="61"/>
      <c r="P189" s="61"/>
      <c r="Q189" s="61"/>
      <c r="R189" s="61"/>
      <c r="T189" s="61"/>
      <c r="U189" s="61"/>
      <c r="V189" s="61"/>
      <c r="W189" s="61"/>
      <c r="X189" s="61"/>
      <c r="Y189" s="61"/>
      <c r="Z189" s="61"/>
      <c r="AA189" s="61"/>
      <c r="AB189" s="61"/>
      <c r="AC189" s="61"/>
      <c r="AD189" s="61"/>
      <c r="AE189" s="61"/>
    </row>
    <row r="190" spans="1:31" s="84" customFormat="1">
      <c r="A190" s="112"/>
      <c r="B190" s="82"/>
      <c r="C190" s="61"/>
      <c r="D190" s="61"/>
      <c r="E190" s="61"/>
      <c r="F190" s="61"/>
      <c r="G190" s="61"/>
      <c r="H190" s="61"/>
      <c r="I190" s="61"/>
      <c r="J190" s="61"/>
      <c r="K190" s="61"/>
      <c r="L190" s="61"/>
      <c r="M190" s="61"/>
      <c r="N190" s="61"/>
      <c r="O190" s="61"/>
      <c r="P190" s="61"/>
      <c r="Q190" s="61"/>
      <c r="R190" s="61"/>
      <c r="T190" s="61"/>
      <c r="U190" s="61"/>
      <c r="V190" s="61"/>
      <c r="W190" s="61"/>
      <c r="X190" s="61"/>
      <c r="Y190" s="61"/>
      <c r="Z190" s="61"/>
      <c r="AA190" s="61"/>
      <c r="AB190" s="61"/>
      <c r="AC190" s="61"/>
      <c r="AD190" s="61"/>
      <c r="AE190" s="61"/>
    </row>
    <row r="191" spans="1:31" s="84" customFormat="1">
      <c r="A191" s="112"/>
      <c r="B191" s="82"/>
      <c r="C191" s="61"/>
      <c r="D191" s="61"/>
      <c r="E191" s="61"/>
      <c r="F191" s="61"/>
      <c r="G191" s="61"/>
      <c r="H191" s="61"/>
      <c r="I191" s="61"/>
      <c r="J191" s="61"/>
      <c r="K191" s="61"/>
      <c r="L191" s="61"/>
      <c r="M191" s="61"/>
      <c r="N191" s="61"/>
      <c r="O191" s="61"/>
      <c r="P191" s="61"/>
      <c r="Q191" s="61"/>
      <c r="R191" s="61"/>
      <c r="T191" s="61"/>
      <c r="U191" s="61"/>
      <c r="V191" s="61"/>
      <c r="W191" s="61"/>
      <c r="X191" s="61"/>
      <c r="Y191" s="61"/>
      <c r="Z191" s="61"/>
      <c r="AA191" s="61"/>
      <c r="AB191" s="61"/>
      <c r="AC191" s="61"/>
      <c r="AD191" s="61"/>
      <c r="AE191" s="61"/>
    </row>
    <row r="192" spans="1:31" s="84" customFormat="1">
      <c r="A192" s="112"/>
      <c r="B192" s="82"/>
      <c r="C192" s="61"/>
      <c r="D192" s="61"/>
      <c r="E192" s="61"/>
      <c r="F192" s="61"/>
      <c r="G192" s="61"/>
      <c r="H192" s="61"/>
      <c r="I192" s="61"/>
      <c r="J192" s="61"/>
      <c r="K192" s="61"/>
      <c r="L192" s="61"/>
      <c r="M192" s="61"/>
      <c r="N192" s="61"/>
      <c r="O192" s="61"/>
      <c r="P192" s="61"/>
      <c r="Q192" s="61"/>
      <c r="R192" s="61"/>
      <c r="T192" s="61"/>
      <c r="U192" s="61"/>
      <c r="V192" s="61"/>
      <c r="W192" s="61"/>
      <c r="X192" s="61"/>
      <c r="Y192" s="61"/>
      <c r="Z192" s="61"/>
      <c r="AA192" s="61"/>
      <c r="AB192" s="61"/>
      <c r="AC192" s="61"/>
      <c r="AD192" s="61"/>
      <c r="AE192" s="61"/>
    </row>
    <row r="193" spans="1:31" s="84" customFormat="1">
      <c r="A193" s="112"/>
      <c r="B193" s="82"/>
      <c r="C193" s="61"/>
      <c r="D193" s="61"/>
      <c r="E193" s="61"/>
      <c r="F193" s="61"/>
      <c r="G193" s="61"/>
      <c r="H193" s="61"/>
      <c r="I193" s="61"/>
      <c r="J193" s="61"/>
      <c r="K193" s="61"/>
      <c r="L193" s="61"/>
      <c r="M193" s="61"/>
      <c r="N193" s="61"/>
      <c r="O193" s="61"/>
      <c r="P193" s="61"/>
      <c r="Q193" s="61"/>
      <c r="R193" s="61"/>
      <c r="T193" s="61"/>
      <c r="U193" s="61"/>
      <c r="V193" s="61"/>
      <c r="W193" s="61"/>
      <c r="X193" s="61"/>
      <c r="Y193" s="61"/>
      <c r="Z193" s="61"/>
      <c r="AA193" s="61"/>
      <c r="AB193" s="61"/>
      <c r="AC193" s="61"/>
      <c r="AD193" s="61"/>
      <c r="AE193" s="61"/>
    </row>
    <row r="194" spans="1:31" s="84" customFormat="1">
      <c r="A194" s="112"/>
      <c r="B194" s="82"/>
      <c r="C194" s="61"/>
      <c r="D194" s="61"/>
      <c r="E194" s="61"/>
      <c r="F194" s="61"/>
      <c r="G194" s="61"/>
      <c r="H194" s="61"/>
      <c r="I194" s="61"/>
      <c r="J194" s="61"/>
      <c r="K194" s="61"/>
      <c r="L194" s="61"/>
      <c r="M194" s="61"/>
      <c r="N194" s="61"/>
      <c r="O194" s="61"/>
      <c r="P194" s="61"/>
      <c r="Q194" s="61"/>
      <c r="R194" s="61"/>
      <c r="T194" s="61"/>
      <c r="U194" s="61"/>
      <c r="V194" s="61"/>
      <c r="W194" s="61"/>
      <c r="X194" s="61"/>
      <c r="Y194" s="61"/>
      <c r="Z194" s="61"/>
      <c r="AA194" s="61"/>
      <c r="AB194" s="61"/>
      <c r="AC194" s="61"/>
      <c r="AD194" s="61"/>
      <c r="AE194" s="61"/>
    </row>
    <row r="195" spans="1:31" s="84" customFormat="1">
      <c r="A195" s="112"/>
      <c r="B195" s="82"/>
      <c r="C195" s="61"/>
      <c r="D195" s="61"/>
      <c r="E195" s="61"/>
      <c r="F195" s="61"/>
      <c r="G195" s="61"/>
      <c r="H195" s="61"/>
      <c r="I195" s="61"/>
      <c r="J195" s="61"/>
      <c r="K195" s="61"/>
      <c r="L195" s="61"/>
      <c r="M195" s="61"/>
      <c r="N195" s="61"/>
      <c r="O195" s="61"/>
      <c r="P195" s="61"/>
      <c r="Q195" s="61"/>
      <c r="R195" s="61"/>
      <c r="T195" s="61"/>
      <c r="U195" s="61"/>
      <c r="V195" s="61"/>
      <c r="W195" s="61"/>
      <c r="X195" s="61"/>
      <c r="Y195" s="61"/>
      <c r="Z195" s="61"/>
      <c r="AA195" s="61"/>
      <c r="AB195" s="61"/>
      <c r="AC195" s="61"/>
      <c r="AD195" s="61"/>
      <c r="AE195" s="61"/>
    </row>
    <row r="196" spans="1:31" s="84" customFormat="1">
      <c r="A196" s="112"/>
      <c r="B196" s="82"/>
      <c r="C196" s="61"/>
      <c r="D196" s="61"/>
      <c r="E196" s="61"/>
      <c r="F196" s="61"/>
      <c r="G196" s="61"/>
      <c r="H196" s="61"/>
      <c r="I196" s="61"/>
      <c r="J196" s="61"/>
      <c r="K196" s="61"/>
      <c r="L196" s="61"/>
      <c r="M196" s="61"/>
      <c r="N196" s="61"/>
      <c r="O196" s="61"/>
      <c r="P196" s="61"/>
      <c r="Q196" s="61"/>
      <c r="R196" s="61"/>
      <c r="T196" s="61"/>
      <c r="U196" s="61"/>
      <c r="V196" s="61"/>
      <c r="W196" s="61"/>
      <c r="X196" s="61"/>
      <c r="Y196" s="61"/>
      <c r="Z196" s="61"/>
      <c r="AA196" s="61"/>
      <c r="AB196" s="61"/>
      <c r="AC196" s="61"/>
      <c r="AD196" s="61"/>
      <c r="AE196" s="61"/>
    </row>
    <row r="197" spans="1:31" s="84" customFormat="1">
      <c r="A197" s="112"/>
      <c r="B197" s="82"/>
      <c r="C197" s="61"/>
      <c r="D197" s="61"/>
      <c r="E197" s="61"/>
      <c r="F197" s="61"/>
      <c r="G197" s="61"/>
      <c r="H197" s="61"/>
      <c r="I197" s="61"/>
      <c r="J197" s="61"/>
      <c r="K197" s="61"/>
      <c r="L197" s="61"/>
      <c r="M197" s="61"/>
      <c r="N197" s="61"/>
      <c r="O197" s="61"/>
      <c r="P197" s="61"/>
      <c r="Q197" s="61"/>
      <c r="R197" s="61"/>
      <c r="T197" s="61"/>
      <c r="U197" s="61"/>
      <c r="V197" s="61"/>
      <c r="W197" s="61"/>
      <c r="X197" s="61"/>
      <c r="Y197" s="61"/>
      <c r="Z197" s="61"/>
      <c r="AA197" s="61"/>
      <c r="AB197" s="61"/>
      <c r="AC197" s="61"/>
      <c r="AD197" s="61"/>
      <c r="AE197" s="61"/>
    </row>
    <row r="198" spans="1:31" s="84" customFormat="1">
      <c r="A198" s="112"/>
      <c r="B198" s="82"/>
      <c r="C198" s="61"/>
      <c r="D198" s="61"/>
      <c r="E198" s="61"/>
      <c r="F198" s="61"/>
      <c r="G198" s="61"/>
      <c r="H198" s="61"/>
      <c r="I198" s="61"/>
      <c r="J198" s="61"/>
      <c r="K198" s="61"/>
      <c r="L198" s="61"/>
      <c r="M198" s="61"/>
      <c r="N198" s="61"/>
      <c r="O198" s="61"/>
      <c r="P198" s="61"/>
      <c r="Q198" s="61"/>
      <c r="R198" s="61"/>
      <c r="T198" s="61"/>
      <c r="U198" s="61"/>
      <c r="V198" s="61"/>
      <c r="W198" s="61"/>
      <c r="X198" s="61"/>
      <c r="Y198" s="61"/>
      <c r="Z198" s="61"/>
      <c r="AA198" s="61"/>
      <c r="AB198" s="61"/>
      <c r="AC198" s="61"/>
      <c r="AD198" s="61"/>
      <c r="AE198" s="61"/>
    </row>
    <row r="199" spans="1:31" s="84" customFormat="1">
      <c r="A199" s="112"/>
      <c r="B199" s="82"/>
      <c r="C199" s="61"/>
      <c r="D199" s="61"/>
      <c r="E199" s="61"/>
      <c r="F199" s="61"/>
      <c r="G199" s="61"/>
      <c r="H199" s="61"/>
      <c r="I199" s="61"/>
      <c r="J199" s="61"/>
      <c r="K199" s="61"/>
      <c r="L199" s="61"/>
      <c r="M199" s="61"/>
      <c r="N199" s="61"/>
      <c r="O199" s="61"/>
      <c r="P199" s="61"/>
      <c r="Q199" s="61"/>
      <c r="R199" s="61"/>
      <c r="T199" s="61"/>
      <c r="U199" s="61"/>
      <c r="V199" s="61"/>
      <c r="W199" s="61"/>
      <c r="X199" s="61"/>
      <c r="Y199" s="61"/>
      <c r="Z199" s="61"/>
      <c r="AA199" s="61"/>
      <c r="AB199" s="61"/>
      <c r="AC199" s="61"/>
      <c r="AD199" s="61"/>
      <c r="AE199" s="61"/>
    </row>
    <row r="200" spans="1:31" s="84" customFormat="1">
      <c r="A200" s="112"/>
      <c r="B200" s="82"/>
      <c r="C200" s="61"/>
      <c r="D200" s="61"/>
      <c r="E200" s="61"/>
      <c r="F200" s="61"/>
      <c r="G200" s="61"/>
      <c r="H200" s="61"/>
      <c r="I200" s="61"/>
      <c r="J200" s="61"/>
      <c r="K200" s="61"/>
      <c r="L200" s="61"/>
      <c r="M200" s="61"/>
      <c r="N200" s="61"/>
      <c r="O200" s="61"/>
      <c r="P200" s="61"/>
      <c r="Q200" s="61"/>
      <c r="R200" s="61"/>
      <c r="T200" s="61"/>
      <c r="U200" s="61"/>
      <c r="V200" s="61"/>
      <c r="W200" s="61"/>
      <c r="X200" s="61"/>
      <c r="Y200" s="61"/>
      <c r="Z200" s="61"/>
      <c r="AA200" s="61"/>
      <c r="AB200" s="61"/>
      <c r="AC200" s="61"/>
      <c r="AD200" s="61"/>
      <c r="AE200" s="61"/>
    </row>
    <row r="201" spans="1:31" s="84" customFormat="1">
      <c r="A201" s="112"/>
      <c r="B201" s="82"/>
      <c r="C201" s="61"/>
      <c r="D201" s="61"/>
      <c r="E201" s="61"/>
      <c r="F201" s="61"/>
      <c r="G201" s="61"/>
      <c r="H201" s="61"/>
      <c r="I201" s="61"/>
      <c r="J201" s="61"/>
      <c r="K201" s="61"/>
      <c r="L201" s="61"/>
      <c r="M201" s="61"/>
      <c r="N201" s="61"/>
      <c r="O201" s="61"/>
      <c r="P201" s="61"/>
      <c r="Q201" s="61"/>
      <c r="R201" s="61"/>
      <c r="T201" s="61"/>
      <c r="U201" s="61"/>
      <c r="V201" s="61"/>
      <c r="W201" s="61"/>
      <c r="X201" s="61"/>
      <c r="Y201" s="61"/>
      <c r="Z201" s="61"/>
      <c r="AA201" s="61"/>
      <c r="AB201" s="61"/>
      <c r="AC201" s="61"/>
      <c r="AD201" s="61"/>
      <c r="AE201" s="61"/>
    </row>
    <row r="202" spans="1:31" s="84" customFormat="1">
      <c r="A202" s="112"/>
      <c r="B202" s="82"/>
      <c r="C202" s="61"/>
      <c r="D202" s="61"/>
      <c r="E202" s="61"/>
      <c r="F202" s="61"/>
      <c r="G202" s="61"/>
      <c r="H202" s="61"/>
      <c r="I202" s="61"/>
      <c r="J202" s="61"/>
      <c r="K202" s="61"/>
      <c r="L202" s="61"/>
      <c r="M202" s="61"/>
      <c r="N202" s="61"/>
      <c r="O202" s="61"/>
      <c r="P202" s="61"/>
      <c r="Q202" s="61"/>
      <c r="R202" s="61"/>
      <c r="T202" s="61"/>
      <c r="U202" s="61"/>
      <c r="V202" s="61"/>
      <c r="W202" s="61"/>
      <c r="X202" s="61"/>
      <c r="Y202" s="61"/>
      <c r="Z202" s="61"/>
      <c r="AA202" s="61"/>
      <c r="AB202" s="61"/>
      <c r="AC202" s="61"/>
      <c r="AD202" s="61"/>
      <c r="AE202" s="61"/>
    </row>
    <row r="203" spans="1:31" s="84" customFormat="1">
      <c r="A203" s="112"/>
      <c r="B203" s="82"/>
      <c r="C203" s="61"/>
      <c r="D203" s="61"/>
      <c r="E203" s="61"/>
      <c r="F203" s="61"/>
      <c r="G203" s="61"/>
      <c r="H203" s="61"/>
      <c r="I203" s="61"/>
      <c r="J203" s="61"/>
      <c r="K203" s="61"/>
      <c r="L203" s="61"/>
      <c r="M203" s="61"/>
      <c r="N203" s="61"/>
      <c r="O203" s="61"/>
      <c r="P203" s="61"/>
      <c r="Q203" s="61"/>
      <c r="R203" s="61"/>
      <c r="T203" s="61"/>
      <c r="U203" s="61"/>
      <c r="V203" s="61"/>
      <c r="W203" s="61"/>
      <c r="X203" s="61"/>
      <c r="Y203" s="61"/>
      <c r="Z203" s="61"/>
      <c r="AA203" s="61"/>
      <c r="AB203" s="61"/>
      <c r="AC203" s="61"/>
      <c r="AD203" s="61"/>
      <c r="AE203" s="61"/>
    </row>
    <row r="204" spans="1:31" s="84" customFormat="1">
      <c r="A204" s="112"/>
      <c r="B204" s="82"/>
      <c r="C204" s="61"/>
      <c r="D204" s="61"/>
      <c r="E204" s="61"/>
      <c r="F204" s="61"/>
      <c r="G204" s="61"/>
      <c r="H204" s="61"/>
      <c r="I204" s="61"/>
      <c r="J204" s="61"/>
      <c r="K204" s="61"/>
      <c r="L204" s="61"/>
      <c r="M204" s="61"/>
      <c r="N204" s="61"/>
      <c r="O204" s="61"/>
      <c r="P204" s="61"/>
      <c r="Q204" s="61"/>
      <c r="R204" s="61"/>
      <c r="T204" s="61"/>
      <c r="U204" s="61"/>
      <c r="V204" s="61"/>
      <c r="W204" s="61"/>
      <c r="X204" s="61"/>
      <c r="Y204" s="61"/>
      <c r="Z204" s="61"/>
      <c r="AA204" s="61"/>
      <c r="AB204" s="61"/>
      <c r="AC204" s="61"/>
      <c r="AD204" s="61"/>
      <c r="AE204" s="61"/>
    </row>
    <row r="205" spans="1:31" s="84" customFormat="1">
      <c r="A205" s="112"/>
      <c r="B205" s="82"/>
      <c r="C205" s="61"/>
      <c r="D205" s="61"/>
      <c r="E205" s="61"/>
      <c r="F205" s="61"/>
      <c r="G205" s="61"/>
      <c r="H205" s="61"/>
      <c r="I205" s="61"/>
      <c r="J205" s="61"/>
      <c r="K205" s="61"/>
      <c r="L205" s="61"/>
      <c r="M205" s="61"/>
      <c r="N205" s="61"/>
      <c r="O205" s="61"/>
      <c r="P205" s="61"/>
      <c r="Q205" s="61"/>
      <c r="R205" s="61"/>
      <c r="T205" s="61"/>
      <c r="U205" s="61"/>
      <c r="V205" s="61"/>
      <c r="W205" s="61"/>
      <c r="X205" s="61"/>
      <c r="Y205" s="61"/>
      <c r="Z205" s="61"/>
      <c r="AA205" s="61"/>
      <c r="AB205" s="61"/>
      <c r="AC205" s="61"/>
      <c r="AD205" s="61"/>
      <c r="AE205" s="61"/>
    </row>
    <row r="206" spans="1:31" s="84" customFormat="1">
      <c r="A206" s="112"/>
      <c r="B206" s="82"/>
      <c r="C206" s="61"/>
      <c r="D206" s="61"/>
      <c r="E206" s="61"/>
      <c r="F206" s="61"/>
      <c r="G206" s="61"/>
      <c r="H206" s="61"/>
      <c r="I206" s="61"/>
      <c r="J206" s="61"/>
      <c r="K206" s="61"/>
      <c r="L206" s="61"/>
      <c r="M206" s="61"/>
      <c r="N206" s="61"/>
      <c r="O206" s="61"/>
      <c r="P206" s="61"/>
      <c r="Q206" s="61"/>
      <c r="R206" s="61"/>
      <c r="T206" s="61"/>
      <c r="U206" s="61"/>
      <c r="V206" s="61"/>
      <c r="W206" s="61"/>
      <c r="X206" s="61"/>
      <c r="Y206" s="61"/>
      <c r="Z206" s="61"/>
      <c r="AA206" s="61"/>
      <c r="AB206" s="61"/>
      <c r="AC206" s="61"/>
      <c r="AD206" s="61"/>
      <c r="AE206" s="61"/>
    </row>
    <row r="207" spans="1:31" s="84" customFormat="1">
      <c r="A207" s="112"/>
      <c r="B207" s="82"/>
      <c r="C207" s="61"/>
      <c r="D207" s="61"/>
      <c r="E207" s="61"/>
      <c r="F207" s="61"/>
      <c r="G207" s="61"/>
      <c r="H207" s="61"/>
      <c r="I207" s="61"/>
      <c r="J207" s="61"/>
      <c r="K207" s="61"/>
      <c r="L207" s="61"/>
      <c r="M207" s="61"/>
      <c r="N207" s="61"/>
      <c r="O207" s="61"/>
      <c r="P207" s="61"/>
      <c r="Q207" s="61"/>
      <c r="R207" s="61"/>
      <c r="T207" s="61"/>
      <c r="U207" s="61"/>
      <c r="V207" s="61"/>
      <c r="W207" s="61"/>
      <c r="X207" s="61"/>
      <c r="Y207" s="61"/>
      <c r="Z207" s="61"/>
      <c r="AA207" s="61"/>
      <c r="AB207" s="61"/>
      <c r="AC207" s="61"/>
      <c r="AD207" s="61"/>
      <c r="AE207" s="61"/>
    </row>
    <row r="208" spans="1:31" s="84" customFormat="1">
      <c r="A208" s="112"/>
      <c r="B208" s="82"/>
      <c r="C208" s="61"/>
      <c r="D208" s="61"/>
      <c r="E208" s="61"/>
      <c r="F208" s="61"/>
      <c r="G208" s="61"/>
      <c r="H208" s="61"/>
      <c r="I208" s="61"/>
      <c r="J208" s="61"/>
      <c r="K208" s="61"/>
      <c r="L208" s="61"/>
      <c r="M208" s="61"/>
      <c r="N208" s="61"/>
      <c r="O208" s="61"/>
      <c r="P208" s="61"/>
      <c r="Q208" s="61"/>
      <c r="R208" s="61"/>
      <c r="T208" s="61"/>
      <c r="U208" s="61"/>
      <c r="V208" s="61"/>
      <c r="W208" s="61"/>
      <c r="X208" s="61"/>
      <c r="Y208" s="61"/>
      <c r="Z208" s="61"/>
      <c r="AA208" s="61"/>
      <c r="AB208" s="61"/>
      <c r="AC208" s="61"/>
      <c r="AD208" s="61"/>
      <c r="AE208" s="61"/>
    </row>
    <row r="209" spans="1:31" s="84" customFormat="1">
      <c r="A209" s="112"/>
      <c r="B209" s="82"/>
      <c r="C209" s="61"/>
      <c r="D209" s="61"/>
      <c r="E209" s="61"/>
      <c r="F209" s="61"/>
      <c r="G209" s="61"/>
      <c r="H209" s="61"/>
      <c r="I209" s="61"/>
      <c r="J209" s="61"/>
      <c r="K209" s="61"/>
      <c r="L209" s="61"/>
      <c r="M209" s="61"/>
      <c r="N209" s="61"/>
      <c r="O209" s="61"/>
      <c r="P209" s="61"/>
      <c r="Q209" s="61"/>
      <c r="R209" s="61"/>
      <c r="T209" s="61"/>
      <c r="U209" s="61"/>
      <c r="V209" s="61"/>
      <c r="W209" s="61"/>
      <c r="X209" s="61"/>
      <c r="Y209" s="61"/>
      <c r="Z209" s="61"/>
      <c r="AA209" s="61"/>
      <c r="AB209" s="61"/>
      <c r="AC209" s="61"/>
      <c r="AD209" s="61"/>
      <c r="AE209" s="61"/>
    </row>
    <row r="210" spans="1:31" s="84" customFormat="1">
      <c r="A210" s="112"/>
      <c r="B210" s="82"/>
      <c r="C210" s="61"/>
      <c r="D210" s="61"/>
      <c r="E210" s="61"/>
      <c r="F210" s="61"/>
      <c r="G210" s="61"/>
      <c r="H210" s="61"/>
      <c r="I210" s="61"/>
      <c r="J210" s="61"/>
      <c r="K210" s="61"/>
      <c r="L210" s="61"/>
      <c r="M210" s="61"/>
      <c r="N210" s="61"/>
      <c r="O210" s="61"/>
      <c r="P210" s="61"/>
      <c r="Q210" s="61"/>
      <c r="R210" s="61"/>
      <c r="T210" s="61"/>
      <c r="U210" s="61"/>
      <c r="V210" s="61"/>
      <c r="W210" s="61"/>
      <c r="X210" s="61"/>
      <c r="Y210" s="61"/>
      <c r="Z210" s="61"/>
      <c r="AA210" s="61"/>
      <c r="AB210" s="61"/>
      <c r="AC210" s="61"/>
      <c r="AD210" s="61"/>
      <c r="AE210" s="61"/>
    </row>
    <row r="211" spans="1:31" s="84" customFormat="1">
      <c r="A211" s="112"/>
      <c r="B211" s="82"/>
      <c r="C211" s="61"/>
      <c r="D211" s="61"/>
      <c r="E211" s="61"/>
      <c r="F211" s="61"/>
      <c r="G211" s="61"/>
      <c r="H211" s="61"/>
      <c r="I211" s="61"/>
      <c r="J211" s="61"/>
      <c r="K211" s="61"/>
      <c r="L211" s="61"/>
      <c r="M211" s="61"/>
      <c r="N211" s="61"/>
      <c r="O211" s="61"/>
      <c r="P211" s="61"/>
      <c r="Q211" s="61"/>
      <c r="R211" s="61"/>
      <c r="T211" s="61"/>
      <c r="U211" s="61"/>
      <c r="V211" s="61"/>
      <c r="W211" s="61"/>
      <c r="X211" s="61"/>
      <c r="Y211" s="61"/>
      <c r="Z211" s="61"/>
      <c r="AA211" s="61"/>
      <c r="AB211" s="61"/>
      <c r="AC211" s="61"/>
      <c r="AD211" s="61"/>
      <c r="AE211" s="61"/>
    </row>
    <row r="212" spans="1:31" s="84" customFormat="1">
      <c r="A212" s="112"/>
      <c r="B212" s="82"/>
      <c r="C212" s="61"/>
      <c r="D212" s="61"/>
      <c r="E212" s="61"/>
      <c r="F212" s="61"/>
      <c r="G212" s="61"/>
      <c r="H212" s="61"/>
      <c r="I212" s="61"/>
      <c r="J212" s="61"/>
      <c r="K212" s="61"/>
      <c r="L212" s="61"/>
      <c r="M212" s="61"/>
      <c r="N212" s="61"/>
      <c r="O212" s="61"/>
      <c r="P212" s="61"/>
      <c r="Q212" s="61"/>
      <c r="R212" s="61"/>
      <c r="T212" s="61"/>
      <c r="U212" s="61"/>
      <c r="V212" s="61"/>
      <c r="W212" s="61"/>
      <c r="X212" s="61"/>
      <c r="Y212" s="61"/>
      <c r="Z212" s="61"/>
      <c r="AA212" s="61"/>
      <c r="AB212" s="61"/>
      <c r="AC212" s="61"/>
      <c r="AD212" s="61"/>
      <c r="AE212" s="61"/>
    </row>
    <row r="213" spans="1:31" s="84" customFormat="1">
      <c r="A213" s="112"/>
      <c r="B213" s="82"/>
      <c r="C213" s="61"/>
      <c r="D213" s="61"/>
      <c r="E213" s="61"/>
      <c r="F213" s="61"/>
      <c r="G213" s="61"/>
      <c r="H213" s="61"/>
      <c r="I213" s="61"/>
      <c r="J213" s="61"/>
      <c r="K213" s="61"/>
      <c r="L213" s="61"/>
      <c r="M213" s="61"/>
      <c r="N213" s="61"/>
      <c r="O213" s="61"/>
      <c r="P213" s="61"/>
      <c r="Q213" s="61"/>
      <c r="R213" s="61"/>
      <c r="T213" s="61"/>
      <c r="U213" s="61"/>
      <c r="V213" s="61"/>
      <c r="W213" s="61"/>
      <c r="X213" s="61"/>
      <c r="Y213" s="61"/>
      <c r="Z213" s="61"/>
      <c r="AA213" s="61"/>
      <c r="AB213" s="61"/>
      <c r="AC213" s="61"/>
      <c r="AD213" s="61"/>
      <c r="AE213" s="61"/>
    </row>
    <row r="214" spans="1:31" s="84" customFormat="1">
      <c r="A214" s="112"/>
      <c r="B214" s="82"/>
      <c r="C214" s="61"/>
      <c r="D214" s="61"/>
      <c r="E214" s="61"/>
      <c r="F214" s="61"/>
      <c r="G214" s="61"/>
      <c r="H214" s="61"/>
      <c r="I214" s="61"/>
      <c r="J214" s="61"/>
      <c r="K214" s="61"/>
      <c r="L214" s="61"/>
      <c r="M214" s="61"/>
      <c r="N214" s="61"/>
      <c r="O214" s="61"/>
      <c r="P214" s="61"/>
      <c r="Q214" s="61"/>
      <c r="R214" s="61"/>
      <c r="T214" s="61"/>
      <c r="U214" s="61"/>
      <c r="V214" s="61"/>
      <c r="W214" s="61"/>
      <c r="X214" s="61"/>
      <c r="Y214" s="61"/>
      <c r="Z214" s="61"/>
      <c r="AA214" s="61"/>
      <c r="AB214" s="61"/>
      <c r="AC214" s="61"/>
      <c r="AD214" s="61"/>
      <c r="AE214" s="61"/>
    </row>
    <row r="215" spans="1:31" s="84" customFormat="1">
      <c r="A215" s="112"/>
      <c r="B215" s="82"/>
      <c r="C215" s="61"/>
      <c r="D215" s="61"/>
      <c r="E215" s="61"/>
      <c r="F215" s="61"/>
      <c r="G215" s="61"/>
      <c r="H215" s="61"/>
      <c r="I215" s="61"/>
      <c r="J215" s="61"/>
      <c r="K215" s="61"/>
      <c r="L215" s="61"/>
      <c r="M215" s="61"/>
      <c r="N215" s="61"/>
      <c r="O215" s="61"/>
      <c r="P215" s="61"/>
      <c r="Q215" s="61"/>
      <c r="R215" s="61"/>
      <c r="T215" s="61"/>
      <c r="U215" s="61"/>
      <c r="V215" s="61"/>
      <c r="W215" s="61"/>
      <c r="X215" s="61"/>
      <c r="Y215" s="61"/>
      <c r="Z215" s="61"/>
      <c r="AA215" s="61"/>
      <c r="AB215" s="61"/>
      <c r="AC215" s="61"/>
      <c r="AD215" s="61"/>
      <c r="AE215" s="61"/>
    </row>
    <row r="216" spans="1:31" s="84" customFormat="1">
      <c r="A216" s="112"/>
      <c r="B216" s="82"/>
      <c r="C216" s="61"/>
      <c r="D216" s="61"/>
      <c r="E216" s="61"/>
      <c r="F216" s="61"/>
      <c r="G216" s="61"/>
      <c r="H216" s="61"/>
      <c r="I216" s="61"/>
      <c r="J216" s="61"/>
      <c r="K216" s="61"/>
      <c r="L216" s="61"/>
      <c r="M216" s="61"/>
      <c r="N216" s="61"/>
      <c r="O216" s="61"/>
      <c r="P216" s="61"/>
      <c r="Q216" s="61"/>
      <c r="R216" s="61"/>
      <c r="T216" s="61"/>
      <c r="U216" s="61"/>
      <c r="V216" s="61"/>
      <c r="W216" s="61"/>
      <c r="X216" s="61"/>
      <c r="Y216" s="61"/>
      <c r="Z216" s="61"/>
      <c r="AA216" s="61"/>
      <c r="AB216" s="61"/>
      <c r="AC216" s="61"/>
      <c r="AD216" s="61"/>
      <c r="AE216" s="61"/>
    </row>
    <row r="217" spans="1:31" s="84" customFormat="1">
      <c r="A217" s="112"/>
      <c r="B217" s="82"/>
      <c r="C217" s="61"/>
      <c r="D217" s="61"/>
      <c r="E217" s="61"/>
      <c r="F217" s="61"/>
      <c r="G217" s="61"/>
      <c r="H217" s="61"/>
      <c r="I217" s="61"/>
      <c r="J217" s="61"/>
      <c r="K217" s="61"/>
      <c r="L217" s="61"/>
      <c r="M217" s="61"/>
      <c r="N217" s="61"/>
      <c r="O217" s="61"/>
      <c r="P217" s="61"/>
      <c r="Q217" s="61"/>
      <c r="R217" s="61"/>
      <c r="T217" s="61"/>
      <c r="U217" s="61"/>
      <c r="V217" s="61"/>
      <c r="W217" s="61"/>
      <c r="X217" s="61"/>
      <c r="Y217" s="61"/>
      <c r="Z217" s="61"/>
      <c r="AA217" s="61"/>
      <c r="AB217" s="61"/>
      <c r="AC217" s="61"/>
      <c r="AD217" s="61"/>
      <c r="AE217" s="61"/>
    </row>
    <row r="218" spans="1:31" s="84" customFormat="1">
      <c r="A218" s="112"/>
      <c r="B218" s="82"/>
      <c r="C218" s="61"/>
      <c r="D218" s="61"/>
      <c r="E218" s="61"/>
      <c r="F218" s="61"/>
      <c r="G218" s="61"/>
      <c r="H218" s="61"/>
      <c r="I218" s="61"/>
      <c r="J218" s="61"/>
      <c r="K218" s="61"/>
      <c r="L218" s="61"/>
      <c r="M218" s="61"/>
      <c r="N218" s="61"/>
      <c r="O218" s="61"/>
      <c r="P218" s="61"/>
      <c r="Q218" s="61"/>
      <c r="R218" s="61"/>
      <c r="T218" s="61"/>
      <c r="U218" s="61"/>
      <c r="V218" s="61"/>
      <c r="W218" s="61"/>
      <c r="X218" s="61"/>
      <c r="Y218" s="61"/>
      <c r="Z218" s="61"/>
      <c r="AA218" s="61"/>
      <c r="AB218" s="61"/>
      <c r="AC218" s="61"/>
      <c r="AD218" s="61"/>
      <c r="AE218" s="61"/>
    </row>
    <row r="219" spans="1:31" s="84" customFormat="1">
      <c r="A219" s="112"/>
      <c r="B219" s="82"/>
      <c r="C219" s="61"/>
      <c r="D219" s="61"/>
      <c r="E219" s="61"/>
      <c r="F219" s="61"/>
      <c r="G219" s="61"/>
      <c r="H219" s="61"/>
      <c r="I219" s="61"/>
      <c r="J219" s="61"/>
      <c r="K219" s="61"/>
      <c r="L219" s="61"/>
      <c r="M219" s="61"/>
      <c r="N219" s="61"/>
      <c r="O219" s="61"/>
      <c r="P219" s="61"/>
      <c r="Q219" s="61"/>
      <c r="R219" s="61"/>
      <c r="T219" s="61"/>
      <c r="U219" s="61"/>
      <c r="V219" s="61"/>
      <c r="W219" s="61"/>
      <c r="X219" s="61"/>
      <c r="Y219" s="61"/>
      <c r="Z219" s="61"/>
      <c r="AA219" s="61"/>
      <c r="AB219" s="61"/>
      <c r="AC219" s="61"/>
      <c r="AD219" s="61"/>
      <c r="AE219" s="61"/>
    </row>
    <row r="220" spans="1:31" s="84" customFormat="1">
      <c r="A220" s="112"/>
      <c r="B220" s="82"/>
      <c r="C220" s="61"/>
      <c r="D220" s="61"/>
      <c r="E220" s="61"/>
      <c r="F220" s="61"/>
      <c r="G220" s="61"/>
      <c r="H220" s="61"/>
      <c r="I220" s="61"/>
      <c r="J220" s="61"/>
      <c r="K220" s="61"/>
      <c r="L220" s="61"/>
      <c r="M220" s="61"/>
      <c r="N220" s="61"/>
      <c r="O220" s="61"/>
      <c r="P220" s="61"/>
      <c r="Q220" s="61"/>
      <c r="R220" s="61"/>
      <c r="T220" s="61"/>
      <c r="U220" s="61"/>
      <c r="V220" s="61"/>
      <c r="W220" s="61"/>
      <c r="X220" s="61"/>
      <c r="Y220" s="61"/>
      <c r="Z220" s="61"/>
      <c r="AA220" s="61"/>
      <c r="AB220" s="61"/>
      <c r="AC220" s="61"/>
      <c r="AD220" s="61"/>
      <c r="AE220" s="61"/>
    </row>
    <row r="221" spans="1:31" s="84" customFormat="1">
      <c r="A221" s="112"/>
      <c r="B221" s="82"/>
      <c r="C221" s="61"/>
      <c r="D221" s="61"/>
      <c r="E221" s="61"/>
      <c r="F221" s="61"/>
      <c r="G221" s="61"/>
      <c r="H221" s="61"/>
      <c r="I221" s="61"/>
      <c r="J221" s="61"/>
      <c r="K221" s="61"/>
      <c r="L221" s="61"/>
      <c r="M221" s="61"/>
      <c r="N221" s="61"/>
      <c r="O221" s="61"/>
      <c r="P221" s="61"/>
      <c r="Q221" s="61"/>
      <c r="R221" s="61"/>
      <c r="T221" s="61"/>
      <c r="U221" s="61"/>
      <c r="V221" s="61"/>
      <c r="W221" s="61"/>
      <c r="X221" s="61"/>
      <c r="Y221" s="61"/>
      <c r="Z221" s="61"/>
      <c r="AA221" s="61"/>
      <c r="AB221" s="61"/>
      <c r="AC221" s="61"/>
      <c r="AD221" s="61"/>
      <c r="AE221" s="61"/>
    </row>
    <row r="222" spans="1:31" s="84" customFormat="1">
      <c r="A222" s="112"/>
      <c r="B222" s="82"/>
      <c r="C222" s="61"/>
      <c r="D222" s="61"/>
      <c r="E222" s="61"/>
      <c r="F222" s="61"/>
      <c r="G222" s="61"/>
      <c r="H222" s="61"/>
      <c r="I222" s="61"/>
      <c r="J222" s="61"/>
      <c r="K222" s="61"/>
      <c r="L222" s="61"/>
      <c r="M222" s="61"/>
      <c r="N222" s="61"/>
      <c r="O222" s="61"/>
      <c r="P222" s="61"/>
      <c r="Q222" s="61"/>
      <c r="R222" s="61"/>
      <c r="T222" s="61"/>
      <c r="U222" s="61"/>
      <c r="V222" s="61"/>
      <c r="W222" s="61"/>
      <c r="X222" s="61"/>
      <c r="Y222" s="61"/>
      <c r="Z222" s="61"/>
      <c r="AA222" s="61"/>
      <c r="AB222" s="61"/>
      <c r="AC222" s="61"/>
      <c r="AD222" s="61"/>
      <c r="AE222" s="61"/>
    </row>
    <row r="223" spans="1:31" s="84" customFormat="1">
      <c r="A223" s="112"/>
      <c r="B223" s="82"/>
      <c r="C223" s="61"/>
      <c r="D223" s="61"/>
      <c r="E223" s="61"/>
      <c r="F223" s="61"/>
      <c r="G223" s="61"/>
      <c r="H223" s="61"/>
      <c r="I223" s="61"/>
      <c r="J223" s="61"/>
      <c r="K223" s="61"/>
      <c r="L223" s="61"/>
      <c r="M223" s="61"/>
      <c r="N223" s="61"/>
      <c r="O223" s="61"/>
      <c r="P223" s="61"/>
      <c r="Q223" s="61"/>
      <c r="R223" s="61"/>
      <c r="T223" s="61"/>
      <c r="U223" s="61"/>
      <c r="V223" s="61"/>
      <c r="W223" s="61"/>
      <c r="X223" s="61"/>
      <c r="Y223" s="61"/>
      <c r="Z223" s="61"/>
      <c r="AA223" s="61"/>
      <c r="AB223" s="61"/>
      <c r="AC223" s="61"/>
      <c r="AD223" s="61"/>
      <c r="AE223" s="61"/>
    </row>
    <row r="224" spans="1:31" s="84" customFormat="1">
      <c r="A224" s="112"/>
      <c r="B224" s="82"/>
      <c r="C224" s="61"/>
      <c r="D224" s="61"/>
      <c r="E224" s="61"/>
      <c r="F224" s="61"/>
      <c r="G224" s="61"/>
      <c r="H224" s="61"/>
      <c r="I224" s="61"/>
      <c r="J224" s="61"/>
      <c r="K224" s="61"/>
      <c r="L224" s="61"/>
      <c r="M224" s="61"/>
      <c r="N224" s="61"/>
      <c r="O224" s="61"/>
      <c r="P224" s="61"/>
      <c r="Q224" s="61"/>
      <c r="R224" s="61"/>
      <c r="T224" s="61"/>
      <c r="U224" s="61"/>
      <c r="V224" s="61"/>
      <c r="W224" s="61"/>
      <c r="X224" s="61"/>
      <c r="Y224" s="61"/>
      <c r="Z224" s="61"/>
      <c r="AA224" s="61"/>
      <c r="AB224" s="61"/>
      <c r="AC224" s="61"/>
      <c r="AD224" s="61"/>
      <c r="AE224" s="61"/>
    </row>
    <row r="225" spans="1:31" s="84" customFormat="1">
      <c r="A225" s="112"/>
      <c r="B225" s="82"/>
      <c r="C225" s="61"/>
      <c r="D225" s="61"/>
      <c r="E225" s="61"/>
      <c r="F225" s="61"/>
      <c r="G225" s="61"/>
      <c r="H225" s="61"/>
      <c r="I225" s="61"/>
      <c r="J225" s="61"/>
      <c r="K225" s="61"/>
      <c r="L225" s="61"/>
      <c r="M225" s="61"/>
      <c r="N225" s="61"/>
      <c r="O225" s="61"/>
      <c r="P225" s="61"/>
      <c r="Q225" s="61"/>
      <c r="R225" s="61"/>
      <c r="T225" s="61"/>
      <c r="U225" s="61"/>
      <c r="V225" s="61"/>
      <c r="W225" s="61"/>
      <c r="X225" s="61"/>
      <c r="Y225" s="61"/>
      <c r="Z225" s="61"/>
      <c r="AA225" s="61"/>
      <c r="AB225" s="61"/>
      <c r="AC225" s="61"/>
      <c r="AD225" s="61"/>
      <c r="AE225" s="61"/>
    </row>
    <row r="226" spans="1:31" s="84" customFormat="1">
      <c r="A226" s="112"/>
      <c r="B226" s="82"/>
      <c r="C226" s="61"/>
      <c r="D226" s="61"/>
      <c r="E226" s="61"/>
      <c r="F226" s="61"/>
      <c r="G226" s="61"/>
      <c r="H226" s="61"/>
      <c r="I226" s="61"/>
      <c r="J226" s="61"/>
      <c r="K226" s="61"/>
      <c r="L226" s="61"/>
      <c r="M226" s="61"/>
      <c r="N226" s="61"/>
      <c r="O226" s="61"/>
      <c r="P226" s="61"/>
      <c r="Q226" s="61"/>
      <c r="R226" s="61"/>
      <c r="T226" s="61"/>
      <c r="U226" s="61"/>
      <c r="V226" s="61"/>
      <c r="W226" s="61"/>
      <c r="X226" s="61"/>
      <c r="Y226" s="61"/>
      <c r="Z226" s="61"/>
      <c r="AA226" s="61"/>
      <c r="AB226" s="61"/>
      <c r="AC226" s="61"/>
      <c r="AD226" s="61"/>
      <c r="AE226" s="61"/>
    </row>
    <row r="227" spans="1:31" s="84" customFormat="1">
      <c r="A227" s="112"/>
      <c r="B227" s="82"/>
      <c r="C227" s="61"/>
      <c r="D227" s="61"/>
      <c r="E227" s="61"/>
      <c r="F227" s="61"/>
      <c r="G227" s="61"/>
      <c r="H227" s="61"/>
      <c r="I227" s="61"/>
      <c r="J227" s="61"/>
      <c r="K227" s="61"/>
      <c r="L227" s="61"/>
      <c r="M227" s="61"/>
      <c r="N227" s="61"/>
      <c r="O227" s="61"/>
      <c r="P227" s="61"/>
      <c r="Q227" s="61"/>
      <c r="R227" s="61"/>
      <c r="T227" s="61"/>
      <c r="U227" s="61"/>
      <c r="V227" s="61"/>
      <c r="W227" s="61"/>
      <c r="X227" s="61"/>
      <c r="Y227" s="61"/>
      <c r="Z227" s="61"/>
      <c r="AA227" s="61"/>
      <c r="AB227" s="61"/>
      <c r="AC227" s="61"/>
      <c r="AD227" s="61"/>
      <c r="AE227" s="61"/>
    </row>
    <row r="228" spans="1:31" s="84" customFormat="1">
      <c r="A228" s="112"/>
      <c r="B228" s="82"/>
      <c r="C228" s="61"/>
      <c r="D228" s="61"/>
      <c r="E228" s="61"/>
      <c r="F228" s="61"/>
      <c r="G228" s="61"/>
      <c r="H228" s="61"/>
      <c r="I228" s="61"/>
      <c r="J228" s="61"/>
      <c r="K228" s="61"/>
      <c r="L228" s="61"/>
      <c r="M228" s="61"/>
      <c r="N228" s="61"/>
      <c r="O228" s="61"/>
      <c r="P228" s="61"/>
      <c r="Q228" s="61"/>
      <c r="R228" s="61"/>
      <c r="T228" s="61"/>
      <c r="U228" s="61"/>
      <c r="V228" s="61"/>
      <c r="W228" s="61"/>
      <c r="X228" s="61"/>
      <c r="Y228" s="61"/>
      <c r="Z228" s="61"/>
      <c r="AA228" s="61"/>
      <c r="AB228" s="61"/>
      <c r="AC228" s="61"/>
      <c r="AD228" s="61"/>
      <c r="AE228" s="61"/>
    </row>
    <row r="229" spans="1:31" s="84" customFormat="1">
      <c r="A229" s="112"/>
      <c r="B229" s="82"/>
      <c r="C229" s="61"/>
      <c r="D229" s="61"/>
      <c r="E229" s="61"/>
      <c r="F229" s="61"/>
      <c r="G229" s="61"/>
      <c r="H229" s="61"/>
      <c r="I229" s="61"/>
      <c r="J229" s="61"/>
      <c r="K229" s="61"/>
      <c r="L229" s="61"/>
      <c r="M229" s="61"/>
      <c r="N229" s="61"/>
      <c r="O229" s="61"/>
      <c r="P229" s="61"/>
      <c r="Q229" s="61"/>
      <c r="R229" s="61"/>
      <c r="T229" s="61"/>
      <c r="U229" s="61"/>
      <c r="V229" s="61"/>
      <c r="W229" s="61"/>
      <c r="X229" s="61"/>
      <c r="Y229" s="61"/>
      <c r="Z229" s="61"/>
      <c r="AA229" s="61"/>
      <c r="AB229" s="61"/>
      <c r="AC229" s="61"/>
      <c r="AD229" s="61"/>
      <c r="AE229" s="61"/>
    </row>
    <row r="230" spans="1:31" s="84" customFormat="1">
      <c r="A230" s="112"/>
      <c r="B230" s="82"/>
      <c r="C230" s="61"/>
      <c r="D230" s="61"/>
      <c r="E230" s="61"/>
      <c r="F230" s="61"/>
      <c r="G230" s="61"/>
      <c r="H230" s="61"/>
      <c r="I230" s="61"/>
      <c r="J230" s="61"/>
      <c r="K230" s="61"/>
      <c r="L230" s="61"/>
      <c r="M230" s="61"/>
      <c r="N230" s="61"/>
      <c r="O230" s="61"/>
      <c r="P230" s="61"/>
      <c r="Q230" s="61"/>
      <c r="R230" s="61"/>
      <c r="T230" s="61"/>
      <c r="U230" s="61"/>
      <c r="V230" s="61"/>
      <c r="W230" s="61"/>
      <c r="X230" s="61"/>
      <c r="Y230" s="61"/>
      <c r="Z230" s="61"/>
      <c r="AA230" s="61"/>
      <c r="AB230" s="61"/>
      <c r="AC230" s="61"/>
      <c r="AD230" s="61"/>
      <c r="AE230" s="61"/>
    </row>
    <row r="231" spans="1:31" s="84" customFormat="1">
      <c r="A231" s="112"/>
      <c r="B231" s="82"/>
      <c r="C231" s="61"/>
      <c r="D231" s="61"/>
      <c r="E231" s="61"/>
      <c r="F231" s="61"/>
      <c r="G231" s="61"/>
      <c r="H231" s="61"/>
      <c r="I231" s="61"/>
      <c r="J231" s="61"/>
      <c r="K231" s="61"/>
      <c r="L231" s="61"/>
      <c r="M231" s="61"/>
      <c r="N231" s="61"/>
      <c r="O231" s="61"/>
      <c r="P231" s="61"/>
      <c r="Q231" s="61"/>
      <c r="R231" s="61"/>
      <c r="T231" s="61"/>
      <c r="U231" s="61"/>
      <c r="V231" s="61"/>
      <c r="W231" s="61"/>
      <c r="X231" s="61"/>
      <c r="Y231" s="61"/>
      <c r="Z231" s="61"/>
      <c r="AA231" s="61"/>
      <c r="AB231" s="61"/>
      <c r="AC231" s="61"/>
      <c r="AD231" s="61"/>
      <c r="AE231" s="61"/>
    </row>
    <row r="232" spans="1:31" s="84" customFormat="1">
      <c r="A232" s="112"/>
      <c r="B232" s="82"/>
      <c r="C232" s="61"/>
      <c r="D232" s="61"/>
      <c r="E232" s="61"/>
      <c r="F232" s="61"/>
      <c r="G232" s="61"/>
      <c r="H232" s="61"/>
      <c r="I232" s="61"/>
      <c r="J232" s="61"/>
      <c r="K232" s="61"/>
      <c r="L232" s="61"/>
      <c r="M232" s="61"/>
      <c r="N232" s="61"/>
      <c r="O232" s="61"/>
      <c r="P232" s="61"/>
      <c r="Q232" s="61"/>
      <c r="R232" s="61"/>
      <c r="T232" s="61"/>
      <c r="U232" s="61"/>
      <c r="V232" s="61"/>
      <c r="W232" s="61"/>
      <c r="X232" s="61"/>
      <c r="Y232" s="61"/>
      <c r="Z232" s="61"/>
      <c r="AA232" s="61"/>
      <c r="AB232" s="61"/>
      <c r="AC232" s="61"/>
      <c r="AD232" s="61"/>
      <c r="AE232" s="61"/>
    </row>
    <row r="233" spans="1:31" s="84" customFormat="1">
      <c r="A233" s="112"/>
      <c r="B233" s="82"/>
      <c r="C233" s="61"/>
      <c r="D233" s="61"/>
      <c r="E233" s="61"/>
      <c r="F233" s="61"/>
      <c r="G233" s="61"/>
      <c r="H233" s="61"/>
      <c r="I233" s="61"/>
      <c r="J233" s="61"/>
      <c r="K233" s="61"/>
      <c r="L233" s="61"/>
      <c r="M233" s="61"/>
      <c r="N233" s="61"/>
      <c r="O233" s="61"/>
      <c r="P233" s="61"/>
      <c r="Q233" s="61"/>
      <c r="R233" s="61"/>
      <c r="T233" s="61"/>
      <c r="U233" s="61"/>
      <c r="V233" s="61"/>
      <c r="W233" s="61"/>
      <c r="X233" s="61"/>
      <c r="Y233" s="61"/>
      <c r="Z233" s="61"/>
      <c r="AA233" s="61"/>
      <c r="AB233" s="61"/>
      <c r="AC233" s="61"/>
      <c r="AD233" s="61"/>
      <c r="AE233" s="61"/>
    </row>
    <row r="234" spans="1:31" s="84" customFormat="1">
      <c r="A234" s="112"/>
      <c r="B234" s="82"/>
      <c r="C234" s="61"/>
      <c r="D234" s="61"/>
      <c r="E234" s="61"/>
      <c r="F234" s="61"/>
      <c r="G234" s="61"/>
      <c r="H234" s="61"/>
      <c r="I234" s="61"/>
      <c r="J234" s="61"/>
      <c r="K234" s="61"/>
      <c r="L234" s="61"/>
      <c r="M234" s="61"/>
      <c r="N234" s="61"/>
      <c r="O234" s="61"/>
      <c r="P234" s="61"/>
      <c r="Q234" s="61"/>
      <c r="R234" s="61"/>
      <c r="T234" s="61"/>
      <c r="U234" s="61"/>
      <c r="V234" s="61"/>
      <c r="W234" s="61"/>
      <c r="X234" s="61"/>
      <c r="Y234" s="61"/>
      <c r="Z234" s="61"/>
      <c r="AA234" s="61"/>
      <c r="AB234" s="61"/>
      <c r="AC234" s="61"/>
      <c r="AD234" s="61"/>
      <c r="AE234" s="61"/>
    </row>
    <row r="235" spans="1:31" s="84" customFormat="1">
      <c r="A235" s="112"/>
      <c r="B235" s="82"/>
      <c r="C235" s="61"/>
      <c r="D235" s="61"/>
      <c r="E235" s="61"/>
      <c r="F235" s="61"/>
      <c r="G235" s="61"/>
      <c r="H235" s="61"/>
      <c r="I235" s="61"/>
      <c r="J235" s="61"/>
      <c r="K235" s="61"/>
      <c r="L235" s="61"/>
      <c r="M235" s="61"/>
      <c r="N235" s="61"/>
      <c r="O235" s="61"/>
      <c r="P235" s="61"/>
      <c r="Q235" s="61"/>
      <c r="R235" s="61"/>
      <c r="T235" s="61"/>
      <c r="U235" s="61"/>
      <c r="V235" s="61"/>
      <c r="W235" s="61"/>
      <c r="X235" s="61"/>
      <c r="Y235" s="61"/>
      <c r="Z235" s="61"/>
      <c r="AA235" s="61"/>
      <c r="AB235" s="61"/>
      <c r="AC235" s="61"/>
      <c r="AD235" s="61"/>
      <c r="AE235" s="61"/>
    </row>
    <row r="236" spans="1:31" s="84" customFormat="1">
      <c r="A236" s="112"/>
      <c r="B236" s="82"/>
      <c r="C236" s="61"/>
      <c r="D236" s="61"/>
      <c r="E236" s="61"/>
      <c r="F236" s="61"/>
      <c r="G236" s="61"/>
      <c r="H236" s="61"/>
      <c r="I236" s="61"/>
      <c r="J236" s="61"/>
      <c r="K236" s="61"/>
      <c r="L236" s="61"/>
      <c r="M236" s="61"/>
      <c r="N236" s="61"/>
      <c r="O236" s="61"/>
      <c r="P236" s="61"/>
      <c r="Q236" s="61"/>
      <c r="R236" s="61"/>
      <c r="T236" s="61"/>
      <c r="U236" s="61"/>
      <c r="V236" s="61"/>
      <c r="W236" s="61"/>
      <c r="X236" s="61"/>
      <c r="Y236" s="61"/>
      <c r="Z236" s="61"/>
      <c r="AA236" s="61"/>
      <c r="AB236" s="61"/>
      <c r="AC236" s="61"/>
      <c r="AD236" s="61"/>
      <c r="AE236" s="61"/>
    </row>
    <row r="237" spans="1:31" s="84" customFormat="1">
      <c r="A237" s="112"/>
      <c r="B237" s="82"/>
      <c r="C237" s="61"/>
      <c r="D237" s="61"/>
      <c r="E237" s="61"/>
      <c r="F237" s="61"/>
      <c r="G237" s="61"/>
      <c r="H237" s="61"/>
      <c r="I237" s="61"/>
      <c r="J237" s="61"/>
      <c r="K237" s="61"/>
      <c r="L237" s="61"/>
      <c r="M237" s="61"/>
      <c r="N237" s="61"/>
      <c r="O237" s="61"/>
      <c r="P237" s="61"/>
      <c r="Q237" s="61"/>
      <c r="R237" s="61"/>
      <c r="T237" s="61"/>
      <c r="U237" s="61"/>
      <c r="V237" s="61"/>
      <c r="W237" s="61"/>
      <c r="X237" s="61"/>
      <c r="Y237" s="61"/>
      <c r="Z237" s="61"/>
      <c r="AA237" s="61"/>
      <c r="AB237" s="61"/>
      <c r="AC237" s="61"/>
      <c r="AD237" s="61"/>
      <c r="AE237" s="61"/>
    </row>
    <row r="238" spans="1:31" s="84" customFormat="1">
      <c r="A238" s="112"/>
      <c r="B238" s="82"/>
      <c r="C238" s="61"/>
      <c r="D238" s="61"/>
      <c r="E238" s="61"/>
      <c r="F238" s="61"/>
      <c r="G238" s="61"/>
      <c r="H238" s="61"/>
      <c r="I238" s="61"/>
      <c r="J238" s="61"/>
      <c r="K238" s="61"/>
      <c r="L238" s="61"/>
      <c r="M238" s="61"/>
      <c r="N238" s="61"/>
      <c r="O238" s="61"/>
      <c r="P238" s="61"/>
      <c r="Q238" s="61"/>
      <c r="R238" s="61"/>
      <c r="T238" s="61"/>
      <c r="U238" s="61"/>
      <c r="V238" s="61"/>
      <c r="W238" s="61"/>
      <c r="X238" s="61"/>
      <c r="Y238" s="61"/>
      <c r="Z238" s="61"/>
      <c r="AA238" s="61"/>
      <c r="AB238" s="61"/>
      <c r="AC238" s="61"/>
      <c r="AD238" s="61"/>
      <c r="AE238" s="61"/>
    </row>
    <row r="239" spans="1:31" s="84" customFormat="1">
      <c r="A239" s="112"/>
      <c r="B239" s="82"/>
      <c r="C239" s="61"/>
      <c r="D239" s="61"/>
      <c r="E239" s="61"/>
      <c r="F239" s="61"/>
      <c r="G239" s="61"/>
      <c r="H239" s="61"/>
      <c r="I239" s="61"/>
      <c r="J239" s="61"/>
      <c r="K239" s="61"/>
      <c r="L239" s="61"/>
      <c r="M239" s="61"/>
      <c r="N239" s="61"/>
      <c r="O239" s="61"/>
      <c r="P239" s="61"/>
      <c r="Q239" s="61"/>
      <c r="R239" s="61"/>
      <c r="T239" s="61"/>
      <c r="U239" s="61"/>
      <c r="V239" s="61"/>
      <c r="W239" s="61"/>
      <c r="X239" s="61"/>
      <c r="Y239" s="61"/>
      <c r="Z239" s="61"/>
      <c r="AA239" s="61"/>
      <c r="AB239" s="61"/>
      <c r="AC239" s="61"/>
      <c r="AD239" s="61"/>
      <c r="AE239" s="61"/>
    </row>
    <row r="240" spans="1:31" s="84" customFormat="1">
      <c r="A240" s="112"/>
      <c r="B240" s="82"/>
      <c r="C240" s="61"/>
      <c r="D240" s="61"/>
      <c r="E240" s="61"/>
      <c r="F240" s="61"/>
      <c r="G240" s="61"/>
      <c r="H240" s="61"/>
      <c r="I240" s="61"/>
      <c r="J240" s="61"/>
      <c r="K240" s="61"/>
      <c r="L240" s="61"/>
      <c r="M240" s="61"/>
      <c r="N240" s="61"/>
      <c r="O240" s="61"/>
      <c r="P240" s="61"/>
      <c r="Q240" s="61"/>
      <c r="R240" s="61"/>
      <c r="T240" s="61"/>
      <c r="U240" s="61"/>
      <c r="V240" s="61"/>
      <c r="W240" s="61"/>
      <c r="X240" s="61"/>
      <c r="Y240" s="61"/>
      <c r="Z240" s="61"/>
      <c r="AA240" s="61"/>
      <c r="AB240" s="61"/>
      <c r="AC240" s="61"/>
      <c r="AD240" s="61"/>
      <c r="AE240" s="61"/>
    </row>
    <row r="241" spans="1:31" s="84" customFormat="1">
      <c r="A241" s="112"/>
      <c r="B241" s="82"/>
      <c r="C241" s="61"/>
      <c r="D241" s="61"/>
      <c r="E241" s="61"/>
      <c r="F241" s="61"/>
      <c r="G241" s="61"/>
      <c r="H241" s="61"/>
      <c r="I241" s="61"/>
      <c r="J241" s="61"/>
      <c r="K241" s="61"/>
      <c r="L241" s="61"/>
      <c r="M241" s="61"/>
      <c r="N241" s="61"/>
      <c r="O241" s="61"/>
      <c r="P241" s="61"/>
      <c r="Q241" s="61"/>
      <c r="R241" s="61"/>
      <c r="T241" s="61"/>
      <c r="U241" s="61"/>
      <c r="V241" s="61"/>
      <c r="W241" s="61"/>
      <c r="X241" s="61"/>
      <c r="Y241" s="61"/>
      <c r="Z241" s="61"/>
      <c r="AA241" s="61"/>
      <c r="AB241" s="61"/>
      <c r="AC241" s="61"/>
      <c r="AD241" s="61"/>
      <c r="AE241" s="61"/>
    </row>
    <row r="242" spans="1:31" s="84" customFormat="1">
      <c r="A242" s="112"/>
      <c r="B242" s="82"/>
      <c r="C242" s="61"/>
      <c r="D242" s="61"/>
      <c r="E242" s="61"/>
      <c r="F242" s="61"/>
      <c r="G242" s="61"/>
      <c r="H242" s="61"/>
      <c r="I242" s="61"/>
      <c r="J242" s="61"/>
      <c r="K242" s="61"/>
      <c r="L242" s="61"/>
      <c r="M242" s="61"/>
      <c r="N242" s="61"/>
      <c r="O242" s="61"/>
      <c r="P242" s="61"/>
      <c r="Q242" s="61"/>
      <c r="R242" s="61"/>
      <c r="T242" s="61"/>
      <c r="U242" s="61"/>
      <c r="V242" s="61"/>
      <c r="W242" s="61"/>
      <c r="X242" s="61"/>
      <c r="Y242" s="61"/>
      <c r="Z242" s="61"/>
      <c r="AA242" s="61"/>
      <c r="AB242" s="61"/>
      <c r="AC242" s="61"/>
      <c r="AD242" s="61"/>
      <c r="AE242" s="61"/>
    </row>
    <row r="243" spans="1:31" s="84" customFormat="1">
      <c r="A243" s="112"/>
      <c r="B243" s="82"/>
      <c r="C243" s="61"/>
      <c r="D243" s="61"/>
      <c r="E243" s="61"/>
      <c r="F243" s="61"/>
      <c r="G243" s="61"/>
      <c r="H243" s="61"/>
      <c r="I243" s="61"/>
      <c r="J243" s="61"/>
      <c r="K243" s="61"/>
      <c r="L243" s="61"/>
      <c r="M243" s="61"/>
      <c r="N243" s="61"/>
      <c r="O243" s="61"/>
      <c r="P243" s="61"/>
      <c r="Q243" s="61"/>
      <c r="R243" s="61"/>
      <c r="T243" s="61"/>
      <c r="U243" s="61"/>
      <c r="V243" s="61"/>
      <c r="W243" s="61"/>
      <c r="X243" s="61"/>
      <c r="Y243" s="61"/>
      <c r="Z243" s="61"/>
      <c r="AA243" s="61"/>
      <c r="AB243" s="61"/>
      <c r="AC243" s="61"/>
      <c r="AD243" s="61"/>
      <c r="AE243" s="61"/>
    </row>
    <row r="244" spans="1:31" s="84" customFormat="1">
      <c r="A244" s="112"/>
      <c r="B244" s="82"/>
      <c r="C244" s="61"/>
      <c r="D244" s="61"/>
      <c r="E244" s="61"/>
      <c r="F244" s="61"/>
      <c r="G244" s="61"/>
      <c r="H244" s="61"/>
      <c r="I244" s="61"/>
      <c r="J244" s="61"/>
      <c r="K244" s="61"/>
      <c r="L244" s="61"/>
      <c r="M244" s="61"/>
      <c r="N244" s="61"/>
      <c r="O244" s="61"/>
      <c r="P244" s="61"/>
      <c r="Q244" s="61"/>
      <c r="R244" s="61"/>
      <c r="T244" s="61"/>
      <c r="U244" s="61"/>
      <c r="V244" s="61"/>
      <c r="W244" s="61"/>
      <c r="X244" s="61"/>
      <c r="Y244" s="61"/>
      <c r="Z244" s="61"/>
      <c r="AA244" s="61"/>
      <c r="AB244" s="61"/>
      <c r="AC244" s="61"/>
      <c r="AD244" s="61"/>
      <c r="AE244" s="61"/>
    </row>
    <row r="245" spans="1:31" s="84" customFormat="1">
      <c r="A245" s="112"/>
      <c r="B245" s="82"/>
      <c r="C245" s="61"/>
      <c r="D245" s="61"/>
      <c r="E245" s="61"/>
      <c r="F245" s="61"/>
      <c r="G245" s="61"/>
      <c r="H245" s="61"/>
      <c r="I245" s="61"/>
      <c r="J245" s="61"/>
      <c r="K245" s="61"/>
      <c r="L245" s="61"/>
      <c r="M245" s="61"/>
      <c r="N245" s="61"/>
      <c r="O245" s="61"/>
      <c r="P245" s="61"/>
      <c r="Q245" s="61"/>
      <c r="R245" s="61"/>
      <c r="T245" s="61"/>
      <c r="U245" s="61"/>
      <c r="V245" s="61"/>
      <c r="W245" s="61"/>
      <c r="X245" s="61"/>
      <c r="Y245" s="61"/>
      <c r="Z245" s="61"/>
      <c r="AA245" s="61"/>
      <c r="AB245" s="61"/>
      <c r="AC245" s="61"/>
      <c r="AD245" s="61"/>
      <c r="AE245" s="61"/>
    </row>
    <row r="246" spans="1:31" s="84" customFormat="1">
      <c r="A246" s="112"/>
      <c r="B246" s="82"/>
      <c r="C246" s="61"/>
      <c r="D246" s="61"/>
      <c r="E246" s="61"/>
      <c r="F246" s="61"/>
      <c r="G246" s="61"/>
      <c r="H246" s="61"/>
      <c r="I246" s="61"/>
      <c r="J246" s="61"/>
      <c r="K246" s="61"/>
      <c r="L246" s="61"/>
      <c r="M246" s="61"/>
      <c r="N246" s="61"/>
      <c r="O246" s="61"/>
      <c r="P246" s="61"/>
      <c r="Q246" s="61"/>
      <c r="R246" s="61"/>
      <c r="T246" s="61"/>
      <c r="U246" s="61"/>
      <c r="V246" s="61"/>
      <c r="W246" s="61"/>
      <c r="X246" s="61"/>
      <c r="Y246" s="61"/>
      <c r="Z246" s="61"/>
      <c r="AA246" s="61"/>
      <c r="AB246" s="61"/>
      <c r="AC246" s="61"/>
      <c r="AD246" s="61"/>
      <c r="AE246" s="61"/>
    </row>
    <row r="247" spans="1:31" s="84" customFormat="1">
      <c r="A247" s="112"/>
      <c r="B247" s="82"/>
      <c r="C247" s="61"/>
      <c r="D247" s="61"/>
      <c r="E247" s="61"/>
      <c r="F247" s="61"/>
      <c r="G247" s="61"/>
      <c r="H247" s="61"/>
      <c r="I247" s="61"/>
      <c r="J247" s="61"/>
      <c r="K247" s="61"/>
      <c r="L247" s="61"/>
      <c r="M247" s="61"/>
      <c r="N247" s="61"/>
      <c r="O247" s="61"/>
      <c r="P247" s="61"/>
      <c r="Q247" s="61"/>
      <c r="R247" s="61"/>
      <c r="T247" s="61"/>
      <c r="U247" s="61"/>
      <c r="V247" s="61"/>
      <c r="W247" s="61"/>
      <c r="X247" s="61"/>
      <c r="Y247" s="61"/>
      <c r="Z247" s="61"/>
      <c r="AA247" s="61"/>
      <c r="AB247" s="61"/>
      <c r="AC247" s="61"/>
      <c r="AD247" s="61"/>
      <c r="AE247" s="61"/>
    </row>
    <row r="248" spans="1:31" s="84" customFormat="1">
      <c r="A248" s="112"/>
      <c r="B248" s="82"/>
      <c r="C248" s="61"/>
      <c r="D248" s="61"/>
      <c r="E248" s="61"/>
      <c r="F248" s="61"/>
      <c r="G248" s="61"/>
      <c r="H248" s="61"/>
      <c r="I248" s="61"/>
      <c r="J248" s="61"/>
      <c r="K248" s="61"/>
      <c r="L248" s="61"/>
      <c r="M248" s="61"/>
      <c r="N248" s="61"/>
      <c r="O248" s="61"/>
      <c r="P248" s="61"/>
      <c r="Q248" s="61"/>
      <c r="R248" s="61"/>
      <c r="T248" s="61"/>
      <c r="U248" s="61"/>
      <c r="V248" s="61"/>
      <c r="W248" s="61"/>
      <c r="X248" s="61"/>
      <c r="Y248" s="61"/>
      <c r="Z248" s="61"/>
      <c r="AA248" s="61"/>
      <c r="AB248" s="61"/>
      <c r="AC248" s="61"/>
      <c r="AD248" s="61"/>
      <c r="AE248" s="61"/>
    </row>
    <row r="249" spans="1:31" s="84" customFormat="1">
      <c r="A249" s="112"/>
      <c r="B249" s="82"/>
      <c r="C249" s="61"/>
      <c r="D249" s="61"/>
      <c r="E249" s="61"/>
      <c r="F249" s="61"/>
      <c r="G249" s="61"/>
      <c r="H249" s="61"/>
      <c r="I249" s="61"/>
      <c r="J249" s="61"/>
      <c r="K249" s="61"/>
      <c r="L249" s="61"/>
      <c r="M249" s="61"/>
      <c r="N249" s="61"/>
      <c r="O249" s="61"/>
      <c r="P249" s="61"/>
      <c r="Q249" s="61"/>
      <c r="R249" s="61"/>
      <c r="T249" s="61"/>
      <c r="U249" s="61"/>
      <c r="V249" s="61"/>
      <c r="W249" s="61"/>
      <c r="X249" s="61"/>
      <c r="Y249" s="61"/>
      <c r="Z249" s="61"/>
      <c r="AA249" s="61"/>
      <c r="AB249" s="61"/>
      <c r="AC249" s="61"/>
      <c r="AD249" s="61"/>
      <c r="AE249" s="61"/>
    </row>
    <row r="250" spans="1:31" s="84" customFormat="1">
      <c r="A250" s="112"/>
      <c r="B250" s="82"/>
      <c r="C250" s="61"/>
      <c r="D250" s="61"/>
      <c r="E250" s="61"/>
      <c r="F250" s="61"/>
      <c r="G250" s="61"/>
      <c r="H250" s="61"/>
      <c r="I250" s="61"/>
      <c r="J250" s="61"/>
      <c r="K250" s="61"/>
      <c r="L250" s="61"/>
      <c r="M250" s="61"/>
      <c r="N250" s="61"/>
      <c r="O250" s="61"/>
      <c r="P250" s="61"/>
      <c r="Q250" s="61"/>
      <c r="R250" s="61"/>
      <c r="T250" s="61"/>
      <c r="U250" s="61"/>
      <c r="V250" s="61"/>
      <c r="W250" s="61"/>
      <c r="X250" s="61"/>
      <c r="Y250" s="61"/>
      <c r="Z250" s="61"/>
      <c r="AA250" s="61"/>
      <c r="AB250" s="61"/>
      <c r="AC250" s="61"/>
      <c r="AD250" s="61"/>
      <c r="AE250" s="61"/>
    </row>
    <row r="251" spans="1:31" s="84" customFormat="1">
      <c r="A251" s="112"/>
      <c r="B251" s="82"/>
      <c r="C251" s="61"/>
      <c r="D251" s="61"/>
      <c r="E251" s="61"/>
      <c r="F251" s="61"/>
      <c r="G251" s="61"/>
      <c r="H251" s="61"/>
      <c r="I251" s="61"/>
      <c r="J251" s="61"/>
      <c r="K251" s="61"/>
      <c r="L251" s="61"/>
      <c r="M251" s="61"/>
      <c r="N251" s="61"/>
      <c r="O251" s="61"/>
      <c r="P251" s="61"/>
      <c r="Q251" s="61"/>
      <c r="R251" s="61"/>
      <c r="T251" s="61"/>
      <c r="U251" s="61"/>
      <c r="V251" s="61"/>
      <c r="W251" s="61"/>
      <c r="X251" s="61"/>
      <c r="Y251" s="61"/>
      <c r="Z251" s="61"/>
      <c r="AA251" s="61"/>
      <c r="AB251" s="61"/>
      <c r="AC251" s="61"/>
      <c r="AD251" s="61"/>
      <c r="AE251" s="61"/>
    </row>
    <row r="252" spans="1:31" s="84" customFormat="1">
      <c r="A252" s="112"/>
      <c r="B252" s="82"/>
      <c r="C252" s="61"/>
      <c r="D252" s="61"/>
      <c r="E252" s="61"/>
      <c r="F252" s="61"/>
      <c r="G252" s="61"/>
      <c r="H252" s="61"/>
      <c r="I252" s="61"/>
      <c r="J252" s="61"/>
      <c r="K252" s="61"/>
      <c r="L252" s="61"/>
      <c r="M252" s="61"/>
      <c r="N252" s="61"/>
      <c r="O252" s="61"/>
      <c r="P252" s="61"/>
      <c r="Q252" s="61"/>
      <c r="R252" s="61"/>
      <c r="T252" s="61"/>
      <c r="U252" s="61"/>
      <c r="V252" s="61"/>
      <c r="W252" s="61"/>
      <c r="X252" s="61"/>
      <c r="Y252" s="61"/>
      <c r="Z252" s="61"/>
      <c r="AA252" s="61"/>
      <c r="AB252" s="61"/>
      <c r="AC252" s="61"/>
      <c r="AD252" s="61"/>
      <c r="AE252" s="61"/>
    </row>
    <row r="253" spans="1:31" s="84" customFormat="1">
      <c r="A253" s="112"/>
      <c r="B253" s="82"/>
      <c r="C253" s="61"/>
      <c r="D253" s="61"/>
      <c r="E253" s="61"/>
      <c r="F253" s="61"/>
      <c r="G253" s="61"/>
      <c r="H253" s="61"/>
      <c r="I253" s="61"/>
      <c r="J253" s="61"/>
      <c r="K253" s="61"/>
      <c r="L253" s="61"/>
      <c r="M253" s="61"/>
      <c r="N253" s="61"/>
      <c r="O253" s="61"/>
      <c r="P253" s="61"/>
      <c r="Q253" s="61"/>
      <c r="R253" s="61"/>
      <c r="T253" s="61"/>
      <c r="U253" s="61"/>
      <c r="V253" s="61"/>
      <c r="W253" s="61"/>
      <c r="X253" s="61"/>
      <c r="Y253" s="61"/>
      <c r="Z253" s="61"/>
      <c r="AA253" s="61"/>
      <c r="AB253" s="61"/>
      <c r="AC253" s="61"/>
      <c r="AD253" s="61"/>
      <c r="AE253" s="61"/>
    </row>
    <row r="254" spans="1:31" s="84" customFormat="1">
      <c r="A254" s="112"/>
      <c r="B254" s="82"/>
      <c r="C254" s="61"/>
      <c r="D254" s="61"/>
      <c r="E254" s="61"/>
      <c r="F254" s="61"/>
      <c r="G254" s="61"/>
      <c r="H254" s="61"/>
      <c r="I254" s="61"/>
      <c r="J254" s="61"/>
      <c r="K254" s="61"/>
      <c r="L254" s="61"/>
      <c r="M254" s="61"/>
      <c r="N254" s="61"/>
      <c r="O254" s="61"/>
      <c r="P254" s="61"/>
      <c r="Q254" s="61"/>
      <c r="R254" s="61"/>
      <c r="T254" s="61"/>
      <c r="U254" s="61"/>
      <c r="V254" s="61"/>
      <c r="W254" s="61"/>
      <c r="X254" s="61"/>
      <c r="Y254" s="61"/>
      <c r="Z254" s="61"/>
      <c r="AA254" s="61"/>
      <c r="AB254" s="61"/>
      <c r="AC254" s="61"/>
      <c r="AD254" s="61"/>
      <c r="AE254" s="61"/>
    </row>
    <row r="255" spans="1:31" s="84" customFormat="1">
      <c r="A255" s="112"/>
      <c r="B255" s="82"/>
      <c r="C255" s="61"/>
      <c r="D255" s="61"/>
      <c r="E255" s="61"/>
      <c r="F255" s="61"/>
      <c r="G255" s="61"/>
      <c r="H255" s="61"/>
      <c r="I255" s="61"/>
      <c r="J255" s="61"/>
      <c r="K255" s="61"/>
      <c r="L255" s="61"/>
      <c r="M255" s="61"/>
      <c r="N255" s="61"/>
      <c r="O255" s="61"/>
      <c r="P255" s="61"/>
      <c r="Q255" s="61"/>
      <c r="R255" s="61"/>
      <c r="T255" s="61"/>
      <c r="U255" s="61"/>
      <c r="V255" s="61"/>
      <c r="W255" s="61"/>
      <c r="X255" s="61"/>
      <c r="Y255" s="61"/>
      <c r="Z255" s="61"/>
      <c r="AA255" s="61"/>
      <c r="AB255" s="61"/>
      <c r="AC255" s="61"/>
      <c r="AD255" s="61"/>
      <c r="AE255" s="61"/>
    </row>
    <row r="256" spans="1:31" s="84" customFormat="1">
      <c r="A256" s="112"/>
      <c r="B256" s="82"/>
      <c r="C256" s="61"/>
      <c r="D256" s="61"/>
      <c r="E256" s="61"/>
      <c r="F256" s="61"/>
      <c r="G256" s="61"/>
      <c r="H256" s="61"/>
      <c r="I256" s="61"/>
      <c r="J256" s="61"/>
      <c r="K256" s="61"/>
      <c r="L256" s="61"/>
      <c r="M256" s="61"/>
      <c r="N256" s="61"/>
      <c r="O256" s="61"/>
      <c r="P256" s="61"/>
      <c r="Q256" s="61"/>
      <c r="R256" s="61"/>
      <c r="T256" s="61"/>
      <c r="U256" s="61"/>
      <c r="V256" s="61"/>
      <c r="W256" s="61"/>
      <c r="X256" s="61"/>
      <c r="Y256" s="61"/>
      <c r="Z256" s="61"/>
      <c r="AA256" s="61"/>
      <c r="AB256" s="61"/>
      <c r="AC256" s="61"/>
      <c r="AD256" s="61"/>
      <c r="AE256" s="61"/>
    </row>
    <row r="257" spans="1:31" s="84" customFormat="1">
      <c r="A257" s="112"/>
      <c r="B257" s="82"/>
      <c r="C257" s="61"/>
      <c r="D257" s="61"/>
      <c r="E257" s="61"/>
      <c r="F257" s="61"/>
      <c r="G257" s="61"/>
      <c r="H257" s="61"/>
      <c r="I257" s="61"/>
      <c r="J257" s="61"/>
      <c r="K257" s="61"/>
      <c r="L257" s="61"/>
      <c r="M257" s="61"/>
      <c r="N257" s="61"/>
      <c r="O257" s="61"/>
      <c r="P257" s="61"/>
      <c r="Q257" s="61"/>
      <c r="R257" s="61"/>
      <c r="T257" s="61"/>
      <c r="U257" s="61"/>
      <c r="V257" s="61"/>
      <c r="W257" s="61"/>
      <c r="X257" s="61"/>
      <c r="Y257" s="61"/>
      <c r="Z257" s="61"/>
      <c r="AA257" s="61"/>
      <c r="AB257" s="61"/>
      <c r="AC257" s="61"/>
      <c r="AD257" s="61"/>
      <c r="AE257" s="61"/>
    </row>
    <row r="258" spans="1:31" s="84" customFormat="1">
      <c r="A258" s="112"/>
      <c r="B258" s="82"/>
      <c r="C258" s="61"/>
      <c r="D258" s="61"/>
      <c r="E258" s="61"/>
      <c r="F258" s="61"/>
      <c r="G258" s="61"/>
      <c r="H258" s="61"/>
      <c r="I258" s="61"/>
      <c r="J258" s="61"/>
      <c r="K258" s="61"/>
      <c r="L258" s="61"/>
      <c r="M258" s="61"/>
      <c r="N258" s="61"/>
      <c r="O258" s="61"/>
      <c r="P258" s="61"/>
      <c r="Q258" s="61"/>
      <c r="R258" s="61"/>
      <c r="T258" s="61"/>
      <c r="U258" s="61"/>
      <c r="V258" s="61"/>
      <c r="W258" s="61"/>
      <c r="X258" s="61"/>
      <c r="Y258" s="61"/>
      <c r="Z258" s="61"/>
      <c r="AA258" s="61"/>
      <c r="AB258" s="61"/>
      <c r="AC258" s="61"/>
      <c r="AD258" s="61"/>
      <c r="AE258" s="61"/>
    </row>
    <row r="259" spans="1:31" s="84" customFormat="1">
      <c r="A259" s="112"/>
      <c r="B259" s="82"/>
      <c r="C259" s="61"/>
      <c r="D259" s="61"/>
      <c r="E259" s="61"/>
      <c r="F259" s="61"/>
      <c r="G259" s="61"/>
      <c r="H259" s="61"/>
      <c r="I259" s="61"/>
      <c r="J259" s="61"/>
      <c r="K259" s="61"/>
      <c r="L259" s="61"/>
      <c r="M259" s="61"/>
      <c r="N259" s="61"/>
      <c r="O259" s="61"/>
      <c r="P259" s="61"/>
      <c r="Q259" s="61"/>
      <c r="R259" s="61"/>
      <c r="T259" s="61"/>
      <c r="U259" s="61"/>
      <c r="V259" s="61"/>
      <c r="W259" s="61"/>
      <c r="X259" s="61"/>
      <c r="Y259" s="61"/>
      <c r="Z259" s="61"/>
      <c r="AA259" s="61"/>
      <c r="AB259" s="61"/>
      <c r="AC259" s="61"/>
      <c r="AD259" s="61"/>
      <c r="AE259" s="61"/>
    </row>
    <row r="260" spans="1:31" s="84" customFormat="1">
      <c r="A260" s="112"/>
      <c r="B260" s="82"/>
      <c r="C260" s="61"/>
      <c r="D260" s="61"/>
      <c r="E260" s="61"/>
      <c r="F260" s="61"/>
      <c r="G260" s="61"/>
      <c r="H260" s="61"/>
      <c r="I260" s="61"/>
      <c r="J260" s="61"/>
      <c r="K260" s="61"/>
      <c r="L260" s="61"/>
      <c r="M260" s="61"/>
      <c r="N260" s="61"/>
      <c r="O260" s="61"/>
      <c r="P260" s="61"/>
      <c r="Q260" s="61"/>
      <c r="R260" s="61"/>
      <c r="T260" s="61"/>
      <c r="U260" s="61"/>
      <c r="V260" s="61"/>
      <c r="W260" s="61"/>
      <c r="X260" s="61"/>
      <c r="Y260" s="61"/>
      <c r="Z260" s="61"/>
      <c r="AA260" s="61"/>
      <c r="AB260" s="61"/>
      <c r="AC260" s="61"/>
      <c r="AD260" s="61"/>
      <c r="AE260" s="61"/>
    </row>
    <row r="261" spans="1:31" s="84" customFormat="1">
      <c r="A261" s="112"/>
      <c r="B261" s="82"/>
      <c r="C261" s="61"/>
      <c r="D261" s="61"/>
      <c r="E261" s="61"/>
      <c r="F261" s="61"/>
      <c r="G261" s="61"/>
      <c r="H261" s="61"/>
      <c r="I261" s="61"/>
      <c r="J261" s="61"/>
      <c r="K261" s="61"/>
      <c r="L261" s="61"/>
      <c r="M261" s="61"/>
      <c r="N261" s="61"/>
      <c r="O261" s="61"/>
      <c r="P261" s="61"/>
      <c r="Q261" s="61"/>
      <c r="R261" s="61"/>
      <c r="T261" s="61"/>
      <c r="U261" s="61"/>
      <c r="V261" s="61"/>
      <c r="W261" s="61"/>
      <c r="X261" s="61"/>
      <c r="Y261" s="61"/>
      <c r="Z261" s="61"/>
      <c r="AA261" s="61"/>
      <c r="AB261" s="61"/>
      <c r="AC261" s="61"/>
      <c r="AD261" s="61"/>
      <c r="AE261" s="61"/>
    </row>
    <row r="262" spans="1:31" s="84" customFormat="1">
      <c r="A262" s="112"/>
      <c r="B262" s="82"/>
      <c r="C262" s="61"/>
      <c r="D262" s="61"/>
      <c r="E262" s="61"/>
      <c r="F262" s="61"/>
      <c r="G262" s="61"/>
      <c r="H262" s="61"/>
      <c r="I262" s="61"/>
      <c r="J262" s="61"/>
      <c r="K262" s="61"/>
      <c r="L262" s="61"/>
      <c r="M262" s="61"/>
      <c r="N262" s="61"/>
      <c r="O262" s="61"/>
      <c r="P262" s="61"/>
      <c r="Q262" s="61"/>
      <c r="R262" s="61"/>
      <c r="T262" s="61"/>
      <c r="U262" s="61"/>
      <c r="V262" s="61"/>
      <c r="W262" s="61"/>
      <c r="X262" s="61"/>
      <c r="Y262" s="61"/>
      <c r="Z262" s="61"/>
      <c r="AA262" s="61"/>
      <c r="AB262" s="61"/>
      <c r="AC262" s="61"/>
      <c r="AD262" s="61"/>
      <c r="AE262" s="61"/>
    </row>
    <row r="263" spans="1:31" s="84" customFormat="1">
      <c r="A263" s="112"/>
      <c r="B263" s="82"/>
      <c r="C263" s="61"/>
      <c r="D263" s="61"/>
      <c r="E263" s="61"/>
      <c r="F263" s="61"/>
      <c r="G263" s="61"/>
      <c r="H263" s="61"/>
      <c r="I263" s="61"/>
      <c r="J263" s="61"/>
      <c r="K263" s="61"/>
      <c r="L263" s="61"/>
      <c r="M263" s="61"/>
      <c r="N263" s="61"/>
      <c r="O263" s="61"/>
      <c r="P263" s="61"/>
      <c r="Q263" s="61"/>
      <c r="R263" s="61"/>
      <c r="T263" s="61"/>
      <c r="U263" s="61"/>
      <c r="V263" s="61"/>
      <c r="W263" s="61"/>
      <c r="X263" s="61"/>
      <c r="Y263" s="61"/>
      <c r="Z263" s="61"/>
      <c r="AA263" s="61"/>
      <c r="AB263" s="61"/>
      <c r="AC263" s="61"/>
      <c r="AD263" s="61"/>
      <c r="AE263" s="61"/>
    </row>
    <row r="264" spans="1:31" s="84" customFormat="1">
      <c r="A264" s="112"/>
      <c r="B264" s="82"/>
      <c r="C264" s="61"/>
      <c r="D264" s="61"/>
      <c r="E264" s="61"/>
      <c r="F264" s="61"/>
      <c r="G264" s="61"/>
      <c r="H264" s="61"/>
      <c r="I264" s="61"/>
      <c r="J264" s="61"/>
      <c r="K264" s="61"/>
      <c r="L264" s="61"/>
      <c r="M264" s="61"/>
      <c r="N264" s="61"/>
      <c r="O264" s="61"/>
      <c r="P264" s="61"/>
      <c r="Q264" s="61"/>
      <c r="R264" s="61"/>
      <c r="T264" s="61"/>
      <c r="U264" s="61"/>
      <c r="V264" s="61"/>
      <c r="W264" s="61"/>
      <c r="X264" s="61"/>
      <c r="Y264" s="61"/>
      <c r="Z264" s="61"/>
      <c r="AA264" s="61"/>
      <c r="AB264" s="61"/>
      <c r="AC264" s="61"/>
      <c r="AD264" s="61"/>
      <c r="AE264" s="61"/>
    </row>
    <row r="265" spans="1:31" s="84" customFormat="1">
      <c r="A265" s="112"/>
      <c r="B265" s="82"/>
      <c r="C265" s="61"/>
      <c r="D265" s="61"/>
      <c r="E265" s="61"/>
      <c r="F265" s="61"/>
      <c r="G265" s="61"/>
      <c r="H265" s="61"/>
      <c r="I265" s="61"/>
      <c r="J265" s="61"/>
      <c r="K265" s="61"/>
      <c r="L265" s="61"/>
      <c r="M265" s="61"/>
      <c r="N265" s="61"/>
      <c r="O265" s="61"/>
      <c r="P265" s="61"/>
      <c r="Q265" s="61"/>
      <c r="R265" s="61"/>
      <c r="T265" s="61"/>
      <c r="U265" s="61"/>
      <c r="V265" s="61"/>
      <c r="W265" s="61"/>
      <c r="X265" s="61"/>
      <c r="Y265" s="61"/>
      <c r="Z265" s="61"/>
      <c r="AA265" s="61"/>
      <c r="AB265" s="61"/>
      <c r="AC265" s="61"/>
      <c r="AD265" s="61"/>
      <c r="AE265" s="61"/>
    </row>
    <row r="266" spans="1:31" s="84" customFormat="1">
      <c r="A266" s="112"/>
      <c r="B266" s="82"/>
      <c r="C266" s="61"/>
      <c r="D266" s="61"/>
      <c r="E266" s="61"/>
      <c r="F266" s="61"/>
      <c r="G266" s="61"/>
      <c r="H266" s="61"/>
      <c r="I266" s="61"/>
      <c r="J266" s="61"/>
      <c r="K266" s="61"/>
      <c r="L266" s="61"/>
      <c r="M266" s="61"/>
      <c r="N266" s="61"/>
      <c r="O266" s="61"/>
      <c r="P266" s="61"/>
      <c r="Q266" s="61"/>
      <c r="R266" s="61"/>
      <c r="T266" s="61"/>
      <c r="U266" s="61"/>
      <c r="V266" s="61"/>
      <c r="W266" s="61"/>
      <c r="X266" s="61"/>
      <c r="Y266" s="61"/>
      <c r="Z266" s="61"/>
      <c r="AA266" s="61"/>
      <c r="AB266" s="61"/>
      <c r="AC266" s="61"/>
      <c r="AD266" s="61"/>
      <c r="AE266" s="61"/>
    </row>
    <row r="267" spans="1:31" s="84" customFormat="1">
      <c r="A267" s="112"/>
      <c r="B267" s="82"/>
      <c r="C267" s="61"/>
      <c r="D267" s="61"/>
      <c r="E267" s="61"/>
      <c r="F267" s="61"/>
      <c r="G267" s="61"/>
      <c r="H267" s="61"/>
      <c r="I267" s="61"/>
      <c r="J267" s="61"/>
      <c r="K267" s="61"/>
      <c r="L267" s="61"/>
      <c r="M267" s="61"/>
      <c r="N267" s="61"/>
      <c r="O267" s="61"/>
      <c r="P267" s="61"/>
      <c r="Q267" s="61"/>
      <c r="R267" s="61"/>
      <c r="T267" s="61"/>
      <c r="U267" s="61"/>
      <c r="V267" s="61"/>
      <c r="W267" s="61"/>
      <c r="X267" s="61"/>
      <c r="Y267" s="61"/>
      <c r="Z267" s="61"/>
      <c r="AA267" s="61"/>
      <c r="AB267" s="61"/>
      <c r="AC267" s="61"/>
      <c r="AD267" s="61"/>
      <c r="AE267" s="61"/>
    </row>
    <row r="268" spans="1:31" s="84" customFormat="1">
      <c r="A268" s="112"/>
      <c r="B268" s="82"/>
      <c r="C268" s="61"/>
      <c r="D268" s="61"/>
      <c r="E268" s="61"/>
      <c r="F268" s="61"/>
      <c r="G268" s="61"/>
      <c r="H268" s="61"/>
      <c r="I268" s="61"/>
      <c r="J268" s="61"/>
      <c r="K268" s="61"/>
      <c r="L268" s="61"/>
      <c r="M268" s="61"/>
      <c r="N268" s="61"/>
      <c r="O268" s="61"/>
      <c r="P268" s="61"/>
      <c r="Q268" s="61"/>
      <c r="R268" s="61"/>
      <c r="T268" s="61"/>
      <c r="U268" s="61"/>
      <c r="V268" s="61"/>
      <c r="W268" s="61"/>
      <c r="X268" s="61"/>
      <c r="Y268" s="61"/>
      <c r="Z268" s="61"/>
      <c r="AA268" s="61"/>
      <c r="AB268" s="61"/>
      <c r="AC268" s="61"/>
      <c r="AD268" s="61"/>
      <c r="AE268" s="61"/>
    </row>
    <row r="269" spans="1:31" s="84" customFormat="1">
      <c r="A269" s="112"/>
      <c r="B269" s="82"/>
      <c r="C269" s="61"/>
      <c r="D269" s="61"/>
      <c r="E269" s="61"/>
      <c r="F269" s="61"/>
      <c r="G269" s="61"/>
      <c r="H269" s="61"/>
      <c r="I269" s="61"/>
      <c r="J269" s="61"/>
      <c r="K269" s="61"/>
      <c r="L269" s="61"/>
      <c r="M269" s="61"/>
      <c r="N269" s="61"/>
      <c r="O269" s="61"/>
      <c r="P269" s="61"/>
      <c r="Q269" s="61"/>
      <c r="R269" s="61"/>
      <c r="T269" s="61"/>
      <c r="U269" s="61"/>
      <c r="V269" s="61"/>
      <c r="W269" s="61"/>
      <c r="X269" s="61"/>
      <c r="Y269" s="61"/>
      <c r="Z269" s="61"/>
      <c r="AA269" s="61"/>
      <c r="AB269" s="61"/>
      <c r="AC269" s="61"/>
      <c r="AD269" s="61"/>
      <c r="AE269" s="61"/>
    </row>
    <row r="270" spans="1:31" s="84" customFormat="1">
      <c r="A270" s="112"/>
      <c r="B270" s="82"/>
      <c r="C270" s="61"/>
      <c r="D270" s="61"/>
      <c r="E270" s="61"/>
      <c r="F270" s="61"/>
      <c r="G270" s="61"/>
      <c r="H270" s="61"/>
      <c r="I270" s="61"/>
      <c r="J270" s="61"/>
      <c r="K270" s="61"/>
      <c r="L270" s="61"/>
      <c r="M270" s="61"/>
      <c r="N270" s="61"/>
      <c r="O270" s="61"/>
      <c r="P270" s="61"/>
      <c r="Q270" s="61"/>
      <c r="R270" s="61"/>
      <c r="T270" s="61"/>
      <c r="U270" s="61"/>
      <c r="V270" s="61"/>
      <c r="W270" s="61"/>
      <c r="X270" s="61"/>
      <c r="Y270" s="61"/>
      <c r="Z270" s="61"/>
      <c r="AA270" s="61"/>
      <c r="AB270" s="61"/>
      <c r="AC270" s="61"/>
      <c r="AD270" s="61"/>
      <c r="AE270" s="61"/>
    </row>
    <row r="271" spans="1:31" s="84" customFormat="1">
      <c r="A271" s="112"/>
      <c r="B271" s="82"/>
      <c r="C271" s="61"/>
      <c r="D271" s="61"/>
      <c r="E271" s="61"/>
      <c r="F271" s="61"/>
      <c r="G271" s="61"/>
      <c r="H271" s="61"/>
      <c r="I271" s="61"/>
      <c r="J271" s="61"/>
      <c r="K271" s="61"/>
      <c r="L271" s="61"/>
      <c r="M271" s="61"/>
      <c r="N271" s="61"/>
      <c r="O271" s="61"/>
      <c r="P271" s="61"/>
      <c r="Q271" s="61"/>
      <c r="R271" s="61"/>
      <c r="T271" s="61"/>
      <c r="U271" s="61"/>
      <c r="V271" s="61"/>
      <c r="W271" s="61"/>
      <c r="X271" s="61"/>
      <c r="Y271" s="61"/>
      <c r="Z271" s="61"/>
      <c r="AA271" s="61"/>
      <c r="AB271" s="61"/>
      <c r="AC271" s="61"/>
      <c r="AD271" s="61"/>
      <c r="AE271" s="61"/>
    </row>
    <row r="272" spans="1:31" s="84" customFormat="1">
      <c r="A272" s="112"/>
      <c r="B272" s="82"/>
      <c r="C272" s="61"/>
      <c r="D272" s="61"/>
      <c r="E272" s="61"/>
      <c r="F272" s="61"/>
      <c r="G272" s="61"/>
      <c r="H272" s="61"/>
      <c r="I272" s="61"/>
      <c r="J272" s="61"/>
      <c r="K272" s="61"/>
      <c r="L272" s="61"/>
      <c r="M272" s="61"/>
      <c r="N272" s="61"/>
      <c r="O272" s="61"/>
      <c r="P272" s="61"/>
      <c r="Q272" s="61"/>
      <c r="R272" s="61"/>
      <c r="T272" s="61"/>
      <c r="U272" s="61"/>
      <c r="V272" s="61"/>
      <c r="W272" s="61"/>
      <c r="X272" s="61"/>
      <c r="Y272" s="61"/>
      <c r="Z272" s="61"/>
      <c r="AA272" s="61"/>
      <c r="AB272" s="61"/>
      <c r="AC272" s="61"/>
      <c r="AD272" s="61"/>
      <c r="AE272" s="61"/>
    </row>
    <row r="273" spans="1:31" s="84" customFormat="1">
      <c r="A273" s="112"/>
      <c r="B273" s="82"/>
      <c r="C273" s="61"/>
      <c r="D273" s="61"/>
      <c r="E273" s="61"/>
      <c r="F273" s="61"/>
      <c r="G273" s="61"/>
      <c r="H273" s="61"/>
      <c r="I273" s="61"/>
      <c r="J273" s="61"/>
      <c r="K273" s="61"/>
      <c r="L273" s="61"/>
      <c r="M273" s="61"/>
      <c r="N273" s="61"/>
      <c r="O273" s="61"/>
      <c r="P273" s="61"/>
      <c r="Q273" s="61"/>
      <c r="R273" s="61"/>
      <c r="T273" s="61"/>
      <c r="U273" s="61"/>
      <c r="V273" s="61"/>
      <c r="W273" s="61"/>
      <c r="X273" s="61"/>
      <c r="Y273" s="61"/>
      <c r="Z273" s="61"/>
      <c r="AA273" s="61"/>
      <c r="AB273" s="61"/>
      <c r="AC273" s="61"/>
      <c r="AD273" s="61"/>
      <c r="AE273" s="61"/>
    </row>
    <row r="274" spans="1:31" s="84" customFormat="1">
      <c r="A274" s="112"/>
      <c r="B274" s="82"/>
      <c r="C274" s="61"/>
      <c r="D274" s="61"/>
      <c r="E274" s="61"/>
      <c r="F274" s="61"/>
      <c r="G274" s="61"/>
      <c r="H274" s="61"/>
      <c r="I274" s="61"/>
      <c r="J274" s="61"/>
      <c r="K274" s="61"/>
      <c r="L274" s="61"/>
      <c r="M274" s="61"/>
      <c r="N274" s="61"/>
      <c r="O274" s="61"/>
      <c r="P274" s="61"/>
      <c r="Q274" s="61"/>
      <c r="R274" s="61"/>
      <c r="T274" s="61"/>
      <c r="U274" s="61"/>
      <c r="V274" s="61"/>
      <c r="W274" s="61"/>
      <c r="X274" s="61"/>
      <c r="Y274" s="61"/>
      <c r="Z274" s="61"/>
      <c r="AA274" s="61"/>
      <c r="AB274" s="61"/>
      <c r="AC274" s="61"/>
      <c r="AD274" s="61"/>
      <c r="AE274" s="61"/>
    </row>
    <row r="275" spans="1:31" s="84" customFormat="1">
      <c r="A275" s="112"/>
      <c r="B275" s="82"/>
      <c r="C275" s="61"/>
      <c r="D275" s="61"/>
      <c r="E275" s="61"/>
      <c r="F275" s="61"/>
      <c r="G275" s="61"/>
      <c r="H275" s="61"/>
      <c r="I275" s="61"/>
      <c r="J275" s="61"/>
      <c r="K275" s="61"/>
      <c r="L275" s="61"/>
      <c r="M275" s="61"/>
      <c r="N275" s="61"/>
      <c r="O275" s="61"/>
      <c r="P275" s="61"/>
      <c r="Q275" s="61"/>
      <c r="R275" s="61"/>
      <c r="T275" s="61"/>
      <c r="U275" s="61"/>
      <c r="V275" s="61"/>
      <c r="W275" s="61"/>
      <c r="X275" s="61"/>
      <c r="Y275" s="61"/>
      <c r="Z275" s="61"/>
      <c r="AA275" s="61"/>
      <c r="AB275" s="61"/>
      <c r="AC275" s="61"/>
      <c r="AD275" s="61"/>
      <c r="AE275" s="61"/>
    </row>
    <row r="276" spans="1:31" s="84" customFormat="1">
      <c r="A276" s="112"/>
      <c r="B276" s="82"/>
      <c r="C276" s="61"/>
      <c r="D276" s="61"/>
      <c r="E276" s="61"/>
      <c r="F276" s="61"/>
      <c r="G276" s="61"/>
      <c r="H276" s="61"/>
      <c r="I276" s="61"/>
      <c r="J276" s="61"/>
      <c r="K276" s="61"/>
      <c r="L276" s="61"/>
      <c r="M276" s="61"/>
      <c r="N276" s="61"/>
      <c r="O276" s="61"/>
      <c r="P276" s="61"/>
      <c r="Q276" s="61"/>
      <c r="R276" s="61"/>
      <c r="T276" s="61"/>
      <c r="U276" s="61"/>
      <c r="V276" s="61"/>
      <c r="W276" s="61"/>
      <c r="X276" s="61"/>
      <c r="Y276" s="61"/>
      <c r="Z276" s="61"/>
      <c r="AA276" s="61"/>
      <c r="AB276" s="61"/>
      <c r="AC276" s="61"/>
      <c r="AD276" s="61"/>
      <c r="AE276" s="61"/>
    </row>
    <row r="277" spans="1:31" s="84" customFormat="1">
      <c r="A277" s="112"/>
      <c r="B277" s="82"/>
      <c r="C277" s="61"/>
      <c r="D277" s="61"/>
      <c r="E277" s="61"/>
      <c r="F277" s="61"/>
      <c r="G277" s="61"/>
      <c r="H277" s="61"/>
      <c r="I277" s="61"/>
      <c r="J277" s="61"/>
      <c r="K277" s="61"/>
      <c r="L277" s="61"/>
      <c r="M277" s="61"/>
      <c r="N277" s="61"/>
      <c r="O277" s="61"/>
      <c r="P277" s="61"/>
      <c r="Q277" s="61"/>
      <c r="R277" s="61"/>
      <c r="T277" s="61"/>
      <c r="U277" s="61"/>
      <c r="V277" s="61"/>
      <c r="W277" s="61"/>
      <c r="X277" s="61"/>
      <c r="Y277" s="61"/>
      <c r="Z277" s="61"/>
      <c r="AA277" s="61"/>
      <c r="AB277" s="61"/>
      <c r="AC277" s="61"/>
      <c r="AD277" s="61"/>
      <c r="AE277" s="61"/>
    </row>
    <row r="278" spans="1:31" s="84" customFormat="1">
      <c r="A278" s="112"/>
      <c r="B278" s="82"/>
      <c r="C278" s="61"/>
      <c r="D278" s="61"/>
      <c r="E278" s="61"/>
      <c r="F278" s="61"/>
      <c r="G278" s="61"/>
      <c r="H278" s="61"/>
      <c r="I278" s="61"/>
      <c r="J278" s="61"/>
      <c r="K278" s="61"/>
      <c r="L278" s="61"/>
      <c r="M278" s="61"/>
      <c r="N278" s="61"/>
      <c r="O278" s="61"/>
      <c r="P278" s="61"/>
      <c r="Q278" s="61"/>
      <c r="R278" s="61"/>
      <c r="T278" s="61"/>
      <c r="U278" s="61"/>
      <c r="V278" s="61"/>
      <c r="W278" s="61"/>
      <c r="X278" s="61"/>
      <c r="Y278" s="61"/>
      <c r="Z278" s="61"/>
      <c r="AA278" s="61"/>
      <c r="AB278" s="61"/>
      <c r="AC278" s="61"/>
      <c r="AD278" s="61"/>
      <c r="AE278" s="61"/>
    </row>
    <row r="279" spans="1:31" s="84" customFormat="1">
      <c r="A279" s="112"/>
      <c r="B279" s="82"/>
      <c r="C279" s="61"/>
      <c r="D279" s="61"/>
      <c r="E279" s="61"/>
      <c r="F279" s="61"/>
      <c r="G279" s="61"/>
      <c r="H279" s="61"/>
      <c r="I279" s="61"/>
      <c r="J279" s="61"/>
      <c r="K279" s="61"/>
      <c r="L279" s="61"/>
      <c r="M279" s="61"/>
      <c r="N279" s="61"/>
      <c r="O279" s="61"/>
      <c r="P279" s="61"/>
      <c r="Q279" s="61"/>
      <c r="R279" s="61"/>
      <c r="T279" s="61"/>
      <c r="U279" s="61"/>
      <c r="V279" s="61"/>
      <c r="W279" s="61"/>
      <c r="X279" s="61"/>
      <c r="Y279" s="61"/>
      <c r="Z279" s="61"/>
      <c r="AA279" s="61"/>
      <c r="AB279" s="61"/>
      <c r="AC279" s="61"/>
      <c r="AD279" s="61"/>
      <c r="AE279" s="61"/>
    </row>
    <row r="280" spans="1:31" s="84" customFormat="1">
      <c r="A280" s="112"/>
      <c r="B280" s="82"/>
      <c r="C280" s="61"/>
      <c r="D280" s="61"/>
      <c r="E280" s="61"/>
      <c r="F280" s="61"/>
      <c r="G280" s="61"/>
      <c r="H280" s="61"/>
      <c r="I280" s="61"/>
      <c r="J280" s="61"/>
      <c r="K280" s="61"/>
      <c r="L280" s="61"/>
      <c r="M280" s="61"/>
      <c r="N280" s="61"/>
      <c r="O280" s="61"/>
      <c r="P280" s="61"/>
      <c r="Q280" s="61"/>
      <c r="R280" s="61"/>
      <c r="T280" s="61"/>
      <c r="U280" s="61"/>
      <c r="V280" s="61"/>
      <c r="W280" s="61"/>
      <c r="X280" s="61"/>
      <c r="Y280" s="61"/>
      <c r="Z280" s="61"/>
      <c r="AA280" s="61"/>
      <c r="AB280" s="61"/>
      <c r="AC280" s="61"/>
      <c r="AD280" s="61"/>
      <c r="AE280" s="61"/>
    </row>
    <row r="281" spans="1:31" s="84" customFormat="1">
      <c r="A281" s="112"/>
      <c r="B281" s="82"/>
      <c r="C281" s="61"/>
      <c r="D281" s="61"/>
      <c r="E281" s="61"/>
      <c r="F281" s="61"/>
      <c r="G281" s="61"/>
      <c r="H281" s="61"/>
      <c r="I281" s="61"/>
      <c r="J281" s="61"/>
      <c r="K281" s="61"/>
      <c r="L281" s="61"/>
      <c r="M281" s="61"/>
      <c r="N281" s="61"/>
      <c r="O281" s="61"/>
      <c r="P281" s="61"/>
      <c r="Q281" s="61"/>
      <c r="R281" s="61"/>
      <c r="T281" s="61"/>
      <c r="U281" s="61"/>
      <c r="V281" s="61"/>
      <c r="W281" s="61"/>
      <c r="X281" s="61"/>
      <c r="Y281" s="61"/>
      <c r="Z281" s="61"/>
      <c r="AA281" s="61"/>
      <c r="AB281" s="61"/>
      <c r="AC281" s="61"/>
      <c r="AD281" s="61"/>
      <c r="AE281" s="61"/>
    </row>
    <row r="282" spans="1:31" s="84" customFormat="1">
      <c r="A282" s="112"/>
      <c r="B282" s="82"/>
      <c r="C282" s="61"/>
      <c r="D282" s="61"/>
      <c r="E282" s="61"/>
      <c r="F282" s="61"/>
      <c r="G282" s="61"/>
      <c r="H282" s="61"/>
      <c r="I282" s="61"/>
      <c r="J282" s="61"/>
      <c r="K282" s="61"/>
      <c r="L282" s="61"/>
      <c r="M282" s="61"/>
      <c r="N282" s="61"/>
      <c r="O282" s="61"/>
      <c r="P282" s="61"/>
      <c r="Q282" s="61"/>
      <c r="R282" s="61"/>
      <c r="T282" s="61"/>
      <c r="U282" s="61"/>
      <c r="V282" s="61"/>
      <c r="W282" s="61"/>
      <c r="X282" s="61"/>
      <c r="Y282" s="61"/>
      <c r="Z282" s="61"/>
      <c r="AA282" s="61"/>
      <c r="AB282" s="61"/>
      <c r="AC282" s="61"/>
      <c r="AD282" s="61"/>
      <c r="AE282" s="61"/>
    </row>
    <row r="283" spans="1:31" s="84" customFormat="1">
      <c r="A283" s="112"/>
      <c r="B283" s="82"/>
      <c r="C283" s="61"/>
      <c r="D283" s="61"/>
      <c r="E283" s="61"/>
      <c r="F283" s="61"/>
      <c r="G283" s="61"/>
      <c r="H283" s="61"/>
      <c r="I283" s="61"/>
      <c r="J283" s="61"/>
      <c r="K283" s="61"/>
      <c r="L283" s="61"/>
      <c r="M283" s="61"/>
      <c r="N283" s="61"/>
      <c r="O283" s="61"/>
      <c r="P283" s="61"/>
      <c r="Q283" s="61"/>
      <c r="R283" s="61"/>
      <c r="T283" s="61"/>
      <c r="U283" s="61"/>
      <c r="V283" s="61"/>
      <c r="W283" s="61"/>
      <c r="X283" s="61"/>
      <c r="Y283" s="61"/>
      <c r="Z283" s="61"/>
      <c r="AA283" s="61"/>
      <c r="AB283" s="61"/>
      <c r="AC283" s="61"/>
      <c r="AD283" s="61"/>
      <c r="AE283" s="61"/>
    </row>
    <row r="284" spans="1:31" s="84" customFormat="1">
      <c r="A284" s="112"/>
      <c r="B284" s="82"/>
      <c r="C284" s="61"/>
      <c r="D284" s="61"/>
      <c r="E284" s="61"/>
      <c r="F284" s="61"/>
      <c r="G284" s="61"/>
      <c r="H284" s="61"/>
      <c r="I284" s="61"/>
      <c r="J284" s="61"/>
      <c r="K284" s="61"/>
      <c r="L284" s="61"/>
      <c r="M284" s="61"/>
      <c r="N284" s="61"/>
      <c r="O284" s="61"/>
      <c r="P284" s="61"/>
      <c r="Q284" s="61"/>
      <c r="R284" s="61"/>
      <c r="T284" s="61"/>
      <c r="U284" s="61"/>
      <c r="V284" s="61"/>
      <c r="W284" s="61"/>
      <c r="X284" s="61"/>
      <c r="Y284" s="61"/>
      <c r="Z284" s="61"/>
      <c r="AA284" s="61"/>
      <c r="AB284" s="61"/>
      <c r="AC284" s="61"/>
      <c r="AD284" s="61"/>
      <c r="AE284" s="61"/>
    </row>
    <row r="285" spans="1:31" s="84" customFormat="1">
      <c r="A285" s="112"/>
      <c r="B285" s="82"/>
      <c r="C285" s="61"/>
      <c r="D285" s="61"/>
      <c r="E285" s="61"/>
      <c r="F285" s="61"/>
      <c r="G285" s="61"/>
      <c r="H285" s="61"/>
      <c r="I285" s="61"/>
      <c r="J285" s="61"/>
      <c r="K285" s="61"/>
      <c r="L285" s="61"/>
      <c r="M285" s="61"/>
      <c r="N285" s="61"/>
      <c r="O285" s="61"/>
      <c r="P285" s="61"/>
      <c r="Q285" s="61"/>
      <c r="R285" s="61"/>
      <c r="T285" s="61"/>
      <c r="U285" s="61"/>
      <c r="V285" s="61"/>
      <c r="W285" s="61"/>
      <c r="X285" s="61"/>
      <c r="Y285" s="61"/>
      <c r="Z285" s="61"/>
      <c r="AA285" s="61"/>
      <c r="AB285" s="61"/>
      <c r="AC285" s="61"/>
      <c r="AD285" s="61"/>
      <c r="AE285" s="61"/>
    </row>
    <row r="286" spans="1:31" s="84" customFormat="1">
      <c r="A286" s="112"/>
      <c r="B286" s="82"/>
      <c r="C286" s="61"/>
      <c r="D286" s="61"/>
      <c r="E286" s="61"/>
      <c r="F286" s="61"/>
      <c r="G286" s="61"/>
      <c r="H286" s="61"/>
      <c r="I286" s="61"/>
      <c r="J286" s="61"/>
      <c r="K286" s="61"/>
      <c r="L286" s="61"/>
      <c r="M286" s="61"/>
      <c r="N286" s="61"/>
      <c r="O286" s="61"/>
      <c r="P286" s="61"/>
      <c r="Q286" s="61"/>
      <c r="R286" s="61"/>
      <c r="T286" s="61"/>
      <c r="U286" s="61"/>
      <c r="V286" s="61"/>
      <c r="W286" s="61"/>
      <c r="X286" s="61"/>
      <c r="Y286" s="61"/>
      <c r="Z286" s="61"/>
      <c r="AA286" s="61"/>
      <c r="AB286" s="61"/>
      <c r="AC286" s="61"/>
      <c r="AD286" s="61"/>
      <c r="AE286" s="61"/>
    </row>
    <row r="287" spans="1:31" s="84" customFormat="1">
      <c r="A287" s="112"/>
      <c r="B287" s="82"/>
      <c r="C287" s="61"/>
      <c r="D287" s="61"/>
      <c r="E287" s="61"/>
      <c r="F287" s="61"/>
      <c r="G287" s="61"/>
      <c r="H287" s="61"/>
      <c r="I287" s="61"/>
      <c r="J287" s="61"/>
      <c r="K287" s="61"/>
      <c r="L287" s="61"/>
      <c r="M287" s="61"/>
      <c r="N287" s="61"/>
      <c r="O287" s="61"/>
      <c r="P287" s="61"/>
      <c r="Q287" s="61"/>
      <c r="R287" s="61"/>
      <c r="T287" s="61"/>
      <c r="U287" s="61"/>
      <c r="V287" s="61"/>
      <c r="W287" s="61"/>
      <c r="X287" s="61"/>
      <c r="Y287" s="61"/>
      <c r="Z287" s="61"/>
      <c r="AA287" s="61"/>
      <c r="AB287" s="61"/>
      <c r="AC287" s="61"/>
      <c r="AD287" s="61"/>
      <c r="AE287" s="61"/>
    </row>
    <row r="288" spans="1:31" s="84" customFormat="1">
      <c r="A288" s="112"/>
      <c r="B288" s="82"/>
      <c r="C288" s="61"/>
      <c r="D288" s="61"/>
      <c r="E288" s="61"/>
      <c r="F288" s="61"/>
      <c r="G288" s="61"/>
      <c r="H288" s="61"/>
      <c r="I288" s="61"/>
      <c r="J288" s="61"/>
      <c r="K288" s="61"/>
      <c r="L288" s="61"/>
      <c r="M288" s="61"/>
      <c r="N288" s="61"/>
      <c r="O288" s="61"/>
      <c r="P288" s="61"/>
      <c r="Q288" s="61"/>
      <c r="R288" s="61"/>
      <c r="T288" s="61"/>
      <c r="U288" s="61"/>
      <c r="V288" s="61"/>
      <c r="W288" s="61"/>
      <c r="X288" s="61"/>
      <c r="Y288" s="61"/>
      <c r="Z288" s="61"/>
      <c r="AA288" s="61"/>
      <c r="AB288" s="61"/>
      <c r="AC288" s="61"/>
      <c r="AD288" s="61"/>
      <c r="AE288" s="61"/>
    </row>
    <row r="289" spans="1:31" s="84" customFormat="1">
      <c r="A289" s="112"/>
      <c r="B289" s="82"/>
      <c r="C289" s="61"/>
      <c r="D289" s="61"/>
      <c r="E289" s="61"/>
      <c r="F289" s="61"/>
      <c r="G289" s="61"/>
      <c r="H289" s="61"/>
      <c r="I289" s="61"/>
      <c r="J289" s="61"/>
      <c r="K289" s="61"/>
      <c r="L289" s="61"/>
      <c r="M289" s="61"/>
      <c r="N289" s="61"/>
      <c r="O289" s="61"/>
      <c r="P289" s="61"/>
      <c r="Q289" s="61"/>
      <c r="R289" s="61"/>
      <c r="T289" s="61"/>
      <c r="U289" s="61"/>
      <c r="V289" s="61"/>
      <c r="W289" s="61"/>
      <c r="X289" s="61"/>
      <c r="Y289" s="61"/>
      <c r="Z289" s="61"/>
      <c r="AA289" s="61"/>
      <c r="AB289" s="61"/>
      <c r="AC289" s="61"/>
      <c r="AD289" s="61"/>
      <c r="AE289" s="61"/>
    </row>
    <row r="290" spans="1:31" s="84" customFormat="1">
      <c r="A290" s="112"/>
      <c r="B290" s="82"/>
      <c r="C290" s="61"/>
      <c r="D290" s="61"/>
      <c r="E290" s="61"/>
      <c r="F290" s="61"/>
      <c r="G290" s="61"/>
      <c r="H290" s="61"/>
      <c r="I290" s="61"/>
      <c r="J290" s="61"/>
      <c r="K290" s="61"/>
      <c r="L290" s="61"/>
      <c r="M290" s="61"/>
      <c r="N290" s="61"/>
      <c r="O290" s="61"/>
      <c r="P290" s="61"/>
      <c r="Q290" s="61"/>
      <c r="R290" s="61"/>
      <c r="T290" s="61"/>
      <c r="U290" s="61"/>
      <c r="V290" s="61"/>
      <c r="W290" s="61"/>
      <c r="X290" s="61"/>
      <c r="Y290" s="61"/>
      <c r="Z290" s="61"/>
      <c r="AA290" s="61"/>
      <c r="AB290" s="61"/>
      <c r="AC290" s="61"/>
      <c r="AD290" s="61"/>
      <c r="AE290" s="61"/>
    </row>
    <row r="291" spans="1:31" s="84" customFormat="1">
      <c r="A291" s="112"/>
      <c r="B291" s="82"/>
      <c r="C291" s="61"/>
      <c r="D291" s="61"/>
      <c r="E291" s="61"/>
      <c r="F291" s="61"/>
      <c r="G291" s="61"/>
      <c r="H291" s="61"/>
      <c r="I291" s="61"/>
      <c r="J291" s="61"/>
      <c r="K291" s="61"/>
      <c r="L291" s="61"/>
      <c r="M291" s="61"/>
      <c r="N291" s="61"/>
      <c r="O291" s="61"/>
      <c r="P291" s="61"/>
      <c r="Q291" s="61"/>
      <c r="R291" s="61"/>
      <c r="T291" s="61"/>
      <c r="U291" s="61"/>
      <c r="V291" s="61"/>
      <c r="W291" s="61"/>
      <c r="X291" s="61"/>
      <c r="Y291" s="61"/>
      <c r="Z291" s="61"/>
      <c r="AA291" s="61"/>
      <c r="AB291" s="61"/>
      <c r="AC291" s="61"/>
      <c r="AD291" s="61"/>
      <c r="AE291" s="61"/>
    </row>
    <row r="292" spans="1:31" s="84" customFormat="1">
      <c r="A292" s="112"/>
      <c r="B292" s="82"/>
      <c r="C292" s="61"/>
      <c r="D292" s="61"/>
      <c r="E292" s="61"/>
      <c r="F292" s="61"/>
      <c r="G292" s="61"/>
      <c r="H292" s="61"/>
      <c r="I292" s="61"/>
      <c r="J292" s="61"/>
      <c r="K292" s="61"/>
      <c r="L292" s="61"/>
      <c r="M292" s="61"/>
      <c r="N292" s="61"/>
      <c r="O292" s="61"/>
      <c r="P292" s="61"/>
      <c r="Q292" s="61"/>
      <c r="R292" s="61"/>
      <c r="T292" s="61"/>
      <c r="U292" s="61"/>
      <c r="V292" s="61"/>
      <c r="W292" s="61"/>
      <c r="X292" s="61"/>
      <c r="Y292" s="61"/>
      <c r="Z292" s="61"/>
      <c r="AA292" s="61"/>
      <c r="AB292" s="61"/>
      <c r="AC292" s="61"/>
      <c r="AD292" s="61"/>
      <c r="AE292" s="61"/>
    </row>
    <row r="293" spans="1:31" s="84" customFormat="1">
      <c r="A293" s="112"/>
      <c r="B293" s="82"/>
      <c r="C293" s="61"/>
      <c r="D293" s="61"/>
      <c r="E293" s="61"/>
      <c r="F293" s="61"/>
      <c r="G293" s="61"/>
      <c r="H293" s="61"/>
      <c r="I293" s="61"/>
      <c r="J293" s="61"/>
      <c r="K293" s="61"/>
      <c r="L293" s="61"/>
      <c r="M293" s="61"/>
      <c r="N293" s="61"/>
      <c r="O293" s="61"/>
      <c r="P293" s="61"/>
      <c r="Q293" s="61"/>
      <c r="R293" s="61"/>
      <c r="T293" s="61"/>
      <c r="U293" s="61"/>
      <c r="V293" s="61"/>
      <c r="W293" s="61"/>
      <c r="X293" s="61"/>
      <c r="Y293" s="61"/>
      <c r="Z293" s="61"/>
      <c r="AA293" s="61"/>
      <c r="AB293" s="61"/>
      <c r="AC293" s="61"/>
      <c r="AD293" s="61"/>
      <c r="AE293" s="61"/>
    </row>
    <row r="294" spans="1:31" s="84" customFormat="1">
      <c r="A294" s="112"/>
      <c r="B294" s="82"/>
      <c r="C294" s="61"/>
      <c r="D294" s="61"/>
      <c r="E294" s="61"/>
      <c r="F294" s="61"/>
      <c r="G294" s="61"/>
      <c r="H294" s="61"/>
      <c r="I294" s="61"/>
      <c r="J294" s="61"/>
      <c r="K294" s="61"/>
      <c r="L294" s="61"/>
      <c r="M294" s="61"/>
      <c r="N294" s="61"/>
      <c r="O294" s="61"/>
      <c r="P294" s="61"/>
      <c r="Q294" s="61"/>
      <c r="R294" s="61"/>
      <c r="T294" s="61"/>
      <c r="U294" s="61"/>
      <c r="V294" s="61"/>
      <c r="W294" s="61"/>
      <c r="X294" s="61"/>
      <c r="Y294" s="61"/>
      <c r="Z294" s="61"/>
      <c r="AA294" s="61"/>
      <c r="AB294" s="61"/>
      <c r="AC294" s="61"/>
      <c r="AD294" s="61"/>
      <c r="AE294" s="61"/>
    </row>
    <row r="295" spans="1:31" s="84" customFormat="1">
      <c r="A295" s="112"/>
      <c r="B295" s="82"/>
      <c r="C295" s="61"/>
      <c r="D295" s="61"/>
      <c r="E295" s="61"/>
      <c r="F295" s="61"/>
      <c r="G295" s="61"/>
      <c r="H295" s="61"/>
      <c r="I295" s="61"/>
      <c r="J295" s="61"/>
      <c r="K295" s="61"/>
      <c r="L295" s="61"/>
      <c r="M295" s="61"/>
      <c r="N295" s="61"/>
      <c r="O295" s="61"/>
      <c r="P295" s="61"/>
      <c r="Q295" s="61"/>
      <c r="R295" s="61"/>
      <c r="T295" s="61"/>
      <c r="U295" s="61"/>
      <c r="V295" s="61"/>
      <c r="W295" s="61"/>
      <c r="X295" s="61"/>
      <c r="Y295" s="61"/>
      <c r="Z295" s="61"/>
      <c r="AA295" s="61"/>
      <c r="AB295" s="61"/>
      <c r="AC295" s="61"/>
      <c r="AD295" s="61"/>
      <c r="AE295" s="61"/>
    </row>
    <row r="296" spans="1:31" s="84" customFormat="1">
      <c r="A296" s="112"/>
      <c r="B296" s="82"/>
      <c r="C296" s="61"/>
      <c r="D296" s="61"/>
      <c r="E296" s="61"/>
      <c r="F296" s="61"/>
      <c r="G296" s="61"/>
      <c r="H296" s="61"/>
      <c r="I296" s="61"/>
      <c r="J296" s="61"/>
      <c r="K296" s="61"/>
      <c r="L296" s="61"/>
      <c r="M296" s="61"/>
      <c r="N296" s="61"/>
      <c r="O296" s="61"/>
      <c r="P296" s="61"/>
      <c r="Q296" s="61"/>
      <c r="R296" s="61"/>
      <c r="T296" s="61"/>
      <c r="U296" s="61"/>
      <c r="V296" s="61"/>
      <c r="W296" s="61"/>
      <c r="X296" s="61"/>
      <c r="Y296" s="61"/>
      <c r="Z296" s="61"/>
      <c r="AA296" s="61"/>
      <c r="AB296" s="61"/>
      <c r="AC296" s="61"/>
      <c r="AD296" s="61"/>
      <c r="AE296" s="61"/>
    </row>
    <row r="297" spans="1:31" s="84" customFormat="1">
      <c r="A297" s="112"/>
      <c r="B297" s="82"/>
      <c r="C297" s="61"/>
      <c r="D297" s="61"/>
      <c r="E297" s="61"/>
      <c r="F297" s="61"/>
      <c r="G297" s="61"/>
      <c r="H297" s="61"/>
      <c r="I297" s="61"/>
      <c r="J297" s="61"/>
      <c r="K297" s="61"/>
      <c r="L297" s="61"/>
      <c r="M297" s="61"/>
      <c r="N297" s="61"/>
      <c r="O297" s="61"/>
      <c r="P297" s="61"/>
      <c r="Q297" s="61"/>
      <c r="R297" s="61"/>
      <c r="T297" s="61"/>
      <c r="U297" s="61"/>
      <c r="V297" s="61"/>
      <c r="W297" s="61"/>
      <c r="X297" s="61"/>
      <c r="Y297" s="61"/>
      <c r="Z297" s="61"/>
      <c r="AA297" s="61"/>
      <c r="AB297" s="61"/>
      <c r="AC297" s="61"/>
      <c r="AD297" s="61"/>
      <c r="AE297" s="61"/>
    </row>
    <row r="298" spans="1:31" s="84" customFormat="1">
      <c r="A298" s="112"/>
      <c r="B298" s="82"/>
      <c r="C298" s="61"/>
      <c r="D298" s="61"/>
      <c r="E298" s="61"/>
      <c r="F298" s="61"/>
      <c r="G298" s="61"/>
      <c r="H298" s="61"/>
      <c r="I298" s="61"/>
      <c r="J298" s="61"/>
      <c r="K298" s="61"/>
      <c r="L298" s="61"/>
      <c r="M298" s="61"/>
      <c r="N298" s="61"/>
      <c r="O298" s="61"/>
      <c r="P298" s="61"/>
      <c r="Q298" s="61"/>
      <c r="R298" s="61"/>
      <c r="T298" s="61"/>
      <c r="U298" s="61"/>
      <c r="V298" s="61"/>
      <c r="W298" s="61"/>
      <c r="X298" s="61"/>
      <c r="Y298" s="61"/>
      <c r="Z298" s="61"/>
      <c r="AA298" s="61"/>
      <c r="AB298" s="61"/>
      <c r="AC298" s="61"/>
      <c r="AD298" s="61"/>
      <c r="AE298" s="61"/>
    </row>
    <row r="299" spans="1:31" s="84" customFormat="1">
      <c r="A299" s="112"/>
      <c r="B299" s="82"/>
      <c r="C299" s="61"/>
      <c r="D299" s="61"/>
      <c r="E299" s="61"/>
      <c r="F299" s="61"/>
      <c r="G299" s="61"/>
      <c r="H299" s="61"/>
      <c r="I299" s="61"/>
      <c r="J299" s="61"/>
      <c r="K299" s="61"/>
      <c r="L299" s="61"/>
      <c r="M299" s="61"/>
      <c r="N299" s="61"/>
      <c r="O299" s="61"/>
      <c r="P299" s="61"/>
      <c r="Q299" s="61"/>
      <c r="R299" s="61"/>
      <c r="T299" s="61"/>
      <c r="U299" s="61"/>
      <c r="V299" s="61"/>
      <c r="W299" s="61"/>
      <c r="X299" s="61"/>
      <c r="Y299" s="61"/>
      <c r="Z299" s="61"/>
      <c r="AA299" s="61"/>
      <c r="AB299" s="61"/>
      <c r="AC299" s="61"/>
      <c r="AD299" s="61"/>
      <c r="AE299" s="61"/>
    </row>
    <row r="300" spans="1:31" s="84" customFormat="1">
      <c r="A300" s="112"/>
      <c r="B300" s="82"/>
      <c r="C300" s="61"/>
      <c r="D300" s="61"/>
      <c r="E300" s="61"/>
      <c r="F300" s="61"/>
      <c r="G300" s="61"/>
      <c r="H300" s="61"/>
      <c r="I300" s="61"/>
      <c r="J300" s="61"/>
      <c r="K300" s="61"/>
      <c r="L300" s="61"/>
      <c r="M300" s="61"/>
      <c r="N300" s="61"/>
      <c r="O300" s="61"/>
      <c r="P300" s="61"/>
      <c r="Q300" s="61"/>
      <c r="R300" s="61"/>
      <c r="T300" s="61"/>
      <c r="U300" s="61"/>
      <c r="V300" s="61"/>
      <c r="W300" s="61"/>
      <c r="X300" s="61"/>
      <c r="Y300" s="61"/>
      <c r="Z300" s="61"/>
      <c r="AA300" s="61"/>
      <c r="AB300" s="61"/>
      <c r="AC300" s="61"/>
      <c r="AD300" s="61"/>
      <c r="AE300" s="61"/>
    </row>
    <row r="301" spans="1:31" s="84" customFormat="1">
      <c r="A301" s="112"/>
      <c r="B301" s="82"/>
      <c r="C301" s="61"/>
      <c r="D301" s="61"/>
      <c r="E301" s="61"/>
      <c r="F301" s="61"/>
      <c r="G301" s="61"/>
      <c r="H301" s="61"/>
      <c r="I301" s="61"/>
      <c r="J301" s="61"/>
      <c r="K301" s="61"/>
      <c r="L301" s="61"/>
      <c r="M301" s="61"/>
      <c r="N301" s="61"/>
      <c r="O301" s="61"/>
      <c r="P301" s="61"/>
      <c r="Q301" s="61"/>
      <c r="R301" s="61"/>
      <c r="T301" s="61"/>
      <c r="U301" s="61"/>
      <c r="V301" s="61"/>
      <c r="W301" s="61"/>
      <c r="X301" s="61"/>
      <c r="Y301" s="61"/>
      <c r="Z301" s="61"/>
      <c r="AA301" s="61"/>
      <c r="AB301" s="61"/>
      <c r="AC301" s="61"/>
      <c r="AD301" s="61"/>
      <c r="AE301" s="61"/>
    </row>
    <row r="302" spans="1:31" s="84" customFormat="1">
      <c r="A302" s="112"/>
      <c r="B302" s="82"/>
      <c r="C302" s="61"/>
      <c r="D302" s="61"/>
      <c r="E302" s="61"/>
      <c r="F302" s="61"/>
      <c r="G302" s="61"/>
      <c r="H302" s="61"/>
      <c r="I302" s="61"/>
      <c r="J302" s="61"/>
      <c r="K302" s="61"/>
      <c r="L302" s="61"/>
      <c r="M302" s="61"/>
      <c r="N302" s="61"/>
      <c r="O302" s="61"/>
      <c r="P302" s="61"/>
      <c r="Q302" s="61"/>
      <c r="R302" s="61"/>
      <c r="T302" s="61"/>
      <c r="U302" s="61"/>
      <c r="V302" s="61"/>
      <c r="W302" s="61"/>
      <c r="X302" s="61"/>
      <c r="Y302" s="61"/>
      <c r="Z302" s="61"/>
      <c r="AA302" s="61"/>
      <c r="AB302" s="61"/>
      <c r="AC302" s="61"/>
      <c r="AD302" s="61"/>
      <c r="AE302" s="61"/>
    </row>
    <row r="303" spans="1:31" s="84" customFormat="1">
      <c r="A303" s="112"/>
      <c r="B303" s="82"/>
      <c r="C303" s="61"/>
      <c r="D303" s="61"/>
      <c r="E303" s="61"/>
      <c r="F303" s="61"/>
      <c r="G303" s="61"/>
      <c r="H303" s="61"/>
      <c r="I303" s="61"/>
      <c r="J303" s="61"/>
      <c r="K303" s="61"/>
      <c r="L303" s="61"/>
      <c r="M303" s="61"/>
      <c r="N303" s="61"/>
      <c r="O303" s="61"/>
      <c r="P303" s="61"/>
      <c r="Q303" s="61"/>
      <c r="R303" s="61"/>
      <c r="T303" s="61"/>
      <c r="U303" s="61"/>
      <c r="V303" s="61"/>
      <c r="W303" s="61"/>
      <c r="X303" s="61"/>
      <c r="Y303" s="61"/>
      <c r="Z303" s="61"/>
      <c r="AA303" s="61"/>
      <c r="AB303" s="61"/>
      <c r="AC303" s="61"/>
      <c r="AD303" s="61"/>
      <c r="AE303" s="61"/>
    </row>
    <row r="304" spans="1:31" s="84" customFormat="1">
      <c r="A304" s="112"/>
      <c r="B304" s="82"/>
      <c r="C304" s="61"/>
      <c r="D304" s="61"/>
      <c r="E304" s="61"/>
      <c r="F304" s="61"/>
      <c r="G304" s="61"/>
      <c r="H304" s="61"/>
      <c r="I304" s="61"/>
      <c r="J304" s="61"/>
      <c r="K304" s="61"/>
      <c r="L304" s="61"/>
      <c r="M304" s="61"/>
      <c r="N304" s="61"/>
      <c r="O304" s="61"/>
      <c r="P304" s="61"/>
      <c r="Q304" s="61"/>
      <c r="R304" s="61"/>
      <c r="T304" s="61"/>
      <c r="U304" s="61"/>
      <c r="V304" s="61"/>
      <c r="W304" s="61"/>
      <c r="X304" s="61"/>
      <c r="Y304" s="61"/>
      <c r="Z304" s="61"/>
      <c r="AA304" s="61"/>
      <c r="AB304" s="61"/>
      <c r="AC304" s="61"/>
      <c r="AD304" s="61"/>
      <c r="AE304" s="61"/>
    </row>
    <row r="305" spans="1:31" s="84" customFormat="1">
      <c r="A305" s="112"/>
      <c r="B305" s="82"/>
      <c r="C305" s="61"/>
      <c r="D305" s="61"/>
      <c r="E305" s="61"/>
      <c r="F305" s="61"/>
      <c r="G305" s="61"/>
      <c r="H305" s="61"/>
      <c r="I305" s="61"/>
      <c r="J305" s="61"/>
      <c r="K305" s="61"/>
      <c r="L305" s="61"/>
      <c r="M305" s="61"/>
      <c r="N305" s="61"/>
      <c r="O305" s="61"/>
      <c r="P305" s="61"/>
      <c r="Q305" s="61"/>
      <c r="R305" s="61"/>
      <c r="T305" s="61"/>
      <c r="U305" s="61"/>
      <c r="V305" s="61"/>
      <c r="W305" s="61"/>
      <c r="X305" s="61"/>
      <c r="Y305" s="61"/>
      <c r="Z305" s="61"/>
      <c r="AA305" s="61"/>
      <c r="AB305" s="61"/>
      <c r="AC305" s="61"/>
      <c r="AD305" s="61"/>
      <c r="AE305" s="61"/>
    </row>
    <row r="306" spans="1:31" s="84" customFormat="1">
      <c r="A306" s="112"/>
      <c r="B306" s="82"/>
      <c r="C306" s="61"/>
      <c r="D306" s="61"/>
      <c r="E306" s="61"/>
      <c r="F306" s="61"/>
      <c r="G306" s="61"/>
      <c r="H306" s="61"/>
      <c r="I306" s="61"/>
      <c r="J306" s="61"/>
      <c r="K306" s="61"/>
      <c r="L306" s="61"/>
      <c r="M306" s="61"/>
      <c r="N306" s="61"/>
      <c r="O306" s="61"/>
      <c r="P306" s="61"/>
      <c r="Q306" s="61"/>
      <c r="R306" s="61"/>
      <c r="T306" s="61"/>
      <c r="U306" s="61"/>
      <c r="V306" s="61"/>
      <c r="W306" s="61"/>
      <c r="X306" s="61"/>
      <c r="Y306" s="61"/>
      <c r="Z306" s="61"/>
      <c r="AA306" s="61"/>
      <c r="AB306" s="61"/>
      <c r="AC306" s="61"/>
      <c r="AD306" s="61"/>
      <c r="AE306" s="61"/>
    </row>
    <row r="307" spans="1:31" s="84" customFormat="1">
      <c r="A307" s="112"/>
      <c r="B307" s="82"/>
      <c r="C307" s="61"/>
      <c r="D307" s="61"/>
      <c r="E307" s="61"/>
      <c r="F307" s="61"/>
      <c r="G307" s="61"/>
      <c r="H307" s="61"/>
      <c r="I307" s="61"/>
      <c r="J307" s="61"/>
      <c r="K307" s="61"/>
      <c r="L307" s="61"/>
      <c r="M307" s="61"/>
      <c r="N307" s="61"/>
      <c r="O307" s="61"/>
      <c r="P307" s="61"/>
      <c r="Q307" s="61"/>
      <c r="R307" s="61"/>
      <c r="T307" s="61"/>
      <c r="U307" s="61"/>
      <c r="V307" s="61"/>
      <c r="W307" s="61"/>
      <c r="X307" s="61"/>
      <c r="Y307" s="61"/>
      <c r="Z307" s="61"/>
      <c r="AA307" s="61"/>
      <c r="AB307" s="61"/>
      <c r="AC307" s="61"/>
      <c r="AD307" s="61"/>
      <c r="AE307" s="61"/>
    </row>
    <row r="308" spans="1:31" s="84" customFormat="1">
      <c r="A308" s="112"/>
      <c r="B308" s="82"/>
      <c r="C308" s="61"/>
      <c r="D308" s="61"/>
      <c r="E308" s="61"/>
      <c r="F308" s="61"/>
      <c r="G308" s="61"/>
      <c r="H308" s="61"/>
      <c r="I308" s="61"/>
      <c r="J308" s="61"/>
      <c r="K308" s="61"/>
      <c r="L308" s="61"/>
      <c r="M308" s="61"/>
      <c r="N308" s="61"/>
      <c r="O308" s="61"/>
      <c r="P308" s="61"/>
      <c r="Q308" s="61"/>
      <c r="R308" s="61"/>
      <c r="T308" s="61"/>
      <c r="U308" s="61"/>
      <c r="V308" s="61"/>
      <c r="W308" s="61"/>
      <c r="X308" s="61"/>
      <c r="Y308" s="61"/>
      <c r="Z308" s="61"/>
      <c r="AA308" s="61"/>
      <c r="AB308" s="61"/>
      <c r="AC308" s="61"/>
      <c r="AD308" s="61"/>
      <c r="AE308" s="61"/>
    </row>
    <row r="309" spans="1:31" s="84" customFormat="1">
      <c r="A309" s="112"/>
      <c r="B309" s="82"/>
      <c r="C309" s="61"/>
      <c r="D309" s="61"/>
      <c r="E309" s="61"/>
      <c r="F309" s="61"/>
      <c r="G309" s="61"/>
      <c r="H309" s="61"/>
      <c r="I309" s="61"/>
      <c r="J309" s="61"/>
      <c r="K309" s="61"/>
      <c r="L309" s="61"/>
      <c r="M309" s="61"/>
      <c r="N309" s="61"/>
      <c r="O309" s="61"/>
      <c r="P309" s="61"/>
      <c r="Q309" s="61"/>
      <c r="R309" s="61"/>
      <c r="T309" s="61"/>
      <c r="U309" s="61"/>
      <c r="V309" s="61"/>
      <c r="W309" s="61"/>
      <c r="X309" s="61"/>
      <c r="Y309" s="61"/>
      <c r="Z309" s="61"/>
      <c r="AA309" s="61"/>
      <c r="AB309" s="61"/>
      <c r="AC309" s="61"/>
      <c r="AD309" s="61"/>
      <c r="AE309" s="61"/>
    </row>
    <row r="310" spans="1:31" s="84" customFormat="1">
      <c r="A310" s="112"/>
      <c r="B310" s="82"/>
      <c r="C310" s="61"/>
      <c r="D310" s="61"/>
      <c r="E310" s="61"/>
      <c r="F310" s="61"/>
      <c r="G310" s="61"/>
      <c r="H310" s="61"/>
      <c r="I310" s="61"/>
      <c r="J310" s="61"/>
      <c r="K310" s="61"/>
      <c r="L310" s="61"/>
      <c r="M310" s="61"/>
      <c r="N310" s="61"/>
      <c r="O310" s="61"/>
      <c r="P310" s="61"/>
      <c r="Q310" s="61"/>
      <c r="R310" s="61"/>
      <c r="T310" s="61"/>
      <c r="U310" s="61"/>
      <c r="V310" s="61"/>
      <c r="W310" s="61"/>
      <c r="X310" s="61"/>
      <c r="Y310" s="61"/>
      <c r="Z310" s="61"/>
      <c r="AA310" s="61"/>
      <c r="AB310" s="61"/>
      <c r="AC310" s="61"/>
      <c r="AD310" s="61"/>
      <c r="AE310" s="61"/>
    </row>
    <row r="311" spans="1:31" s="84" customFormat="1">
      <c r="A311" s="112"/>
      <c r="B311" s="82"/>
      <c r="C311" s="61"/>
      <c r="D311" s="61"/>
      <c r="E311" s="61"/>
      <c r="F311" s="61"/>
      <c r="G311" s="61"/>
      <c r="H311" s="61"/>
      <c r="I311" s="61"/>
      <c r="J311" s="61"/>
      <c r="K311" s="61"/>
      <c r="L311" s="61"/>
      <c r="M311" s="61"/>
      <c r="N311" s="61"/>
      <c r="O311" s="61"/>
      <c r="P311" s="61"/>
      <c r="Q311" s="61"/>
      <c r="R311" s="61"/>
      <c r="T311" s="61"/>
      <c r="U311" s="61"/>
      <c r="V311" s="61"/>
      <c r="W311" s="61"/>
      <c r="X311" s="61"/>
      <c r="Y311" s="61"/>
      <c r="Z311" s="61"/>
      <c r="AA311" s="61"/>
      <c r="AB311" s="61"/>
      <c r="AC311" s="61"/>
      <c r="AD311" s="61"/>
      <c r="AE311" s="61"/>
    </row>
    <row r="312" spans="1:31" s="84" customFormat="1">
      <c r="A312" s="112"/>
      <c r="B312" s="82"/>
      <c r="C312" s="61"/>
      <c r="D312" s="61"/>
      <c r="E312" s="61"/>
      <c r="F312" s="61"/>
      <c r="G312" s="61"/>
      <c r="H312" s="61"/>
      <c r="I312" s="61"/>
      <c r="J312" s="61"/>
      <c r="K312" s="61"/>
      <c r="L312" s="61"/>
      <c r="M312" s="61"/>
      <c r="N312" s="61"/>
      <c r="O312" s="61"/>
      <c r="P312" s="61"/>
      <c r="Q312" s="61"/>
      <c r="R312" s="61"/>
      <c r="T312" s="61"/>
      <c r="U312" s="61"/>
      <c r="V312" s="61"/>
      <c r="W312" s="61"/>
      <c r="X312" s="61"/>
      <c r="Y312" s="61"/>
      <c r="Z312" s="61"/>
      <c r="AA312" s="61"/>
      <c r="AB312" s="61"/>
      <c r="AC312" s="61"/>
      <c r="AD312" s="61"/>
      <c r="AE312" s="61"/>
    </row>
    <row r="313" spans="1:31" s="84" customFormat="1">
      <c r="A313" s="112"/>
      <c r="B313" s="82"/>
      <c r="C313" s="61"/>
      <c r="D313" s="61"/>
      <c r="E313" s="61"/>
      <c r="F313" s="61"/>
      <c r="G313" s="61"/>
      <c r="H313" s="61"/>
      <c r="I313" s="61"/>
      <c r="J313" s="61"/>
      <c r="K313" s="61"/>
      <c r="L313" s="61"/>
      <c r="M313" s="61"/>
      <c r="N313" s="61"/>
      <c r="O313" s="61"/>
      <c r="P313" s="61"/>
      <c r="Q313" s="61"/>
      <c r="R313" s="61"/>
      <c r="T313" s="61"/>
      <c r="U313" s="61"/>
      <c r="V313" s="61"/>
      <c r="W313" s="61"/>
      <c r="X313" s="61"/>
      <c r="Y313" s="61"/>
      <c r="Z313" s="61"/>
      <c r="AA313" s="61"/>
      <c r="AB313" s="61"/>
      <c r="AC313" s="61"/>
      <c r="AD313" s="61"/>
      <c r="AE313" s="61"/>
    </row>
    <row r="314" spans="1:31" s="84" customFormat="1">
      <c r="A314" s="112"/>
      <c r="B314" s="82"/>
      <c r="C314" s="61"/>
      <c r="D314" s="61"/>
      <c r="E314" s="61"/>
      <c r="F314" s="61"/>
      <c r="G314" s="61"/>
      <c r="H314" s="61"/>
      <c r="I314" s="61"/>
      <c r="J314" s="61"/>
      <c r="K314" s="61"/>
      <c r="L314" s="61"/>
      <c r="M314" s="61"/>
      <c r="N314" s="61"/>
      <c r="O314" s="61"/>
      <c r="P314" s="61"/>
      <c r="Q314" s="61"/>
      <c r="R314" s="61"/>
      <c r="T314" s="61"/>
      <c r="U314" s="61"/>
      <c r="V314" s="61"/>
      <c r="W314" s="61"/>
      <c r="X314" s="61"/>
      <c r="Y314" s="61"/>
      <c r="Z314" s="61"/>
      <c r="AA314" s="61"/>
      <c r="AB314" s="61"/>
      <c r="AC314" s="61"/>
      <c r="AD314" s="61"/>
      <c r="AE314" s="61"/>
    </row>
    <row r="315" spans="1:31" s="84" customFormat="1">
      <c r="A315" s="112"/>
      <c r="B315" s="82"/>
      <c r="C315" s="61"/>
      <c r="D315" s="61"/>
      <c r="E315" s="61"/>
      <c r="F315" s="61"/>
      <c r="G315" s="61"/>
      <c r="H315" s="61"/>
      <c r="I315" s="61"/>
      <c r="J315" s="61"/>
      <c r="K315" s="61"/>
      <c r="L315" s="61"/>
      <c r="M315" s="61"/>
      <c r="N315" s="61"/>
      <c r="O315" s="61"/>
      <c r="P315" s="61"/>
      <c r="Q315" s="61"/>
      <c r="R315" s="61"/>
      <c r="T315" s="61"/>
      <c r="U315" s="61"/>
      <c r="V315" s="61"/>
      <c r="W315" s="61"/>
      <c r="X315" s="61"/>
      <c r="Y315" s="61"/>
      <c r="Z315" s="61"/>
      <c r="AA315" s="61"/>
      <c r="AB315" s="61"/>
      <c r="AC315" s="61"/>
      <c r="AD315" s="61"/>
      <c r="AE315" s="61"/>
    </row>
    <row r="316" spans="1:31" s="84" customFormat="1">
      <c r="A316" s="112"/>
      <c r="B316" s="82"/>
      <c r="C316" s="61"/>
      <c r="D316" s="61"/>
      <c r="E316" s="61"/>
      <c r="F316" s="61"/>
      <c r="G316" s="61"/>
      <c r="H316" s="61"/>
      <c r="I316" s="61"/>
      <c r="J316" s="61"/>
      <c r="K316" s="61"/>
      <c r="L316" s="61"/>
      <c r="M316" s="61"/>
      <c r="N316" s="61"/>
      <c r="O316" s="61"/>
      <c r="P316" s="61"/>
      <c r="Q316" s="61"/>
      <c r="R316" s="61"/>
      <c r="T316" s="61"/>
      <c r="U316" s="61"/>
      <c r="V316" s="61"/>
      <c r="W316" s="61"/>
      <c r="X316" s="61"/>
      <c r="Y316" s="61"/>
      <c r="Z316" s="61"/>
      <c r="AA316" s="61"/>
      <c r="AB316" s="61"/>
      <c r="AC316" s="61"/>
      <c r="AD316" s="61"/>
      <c r="AE316" s="61"/>
    </row>
    <row r="317" spans="1:31" s="84" customFormat="1">
      <c r="A317" s="112"/>
      <c r="B317" s="82"/>
      <c r="C317" s="61"/>
      <c r="D317" s="61"/>
      <c r="E317" s="61"/>
      <c r="F317" s="61"/>
      <c r="G317" s="61"/>
      <c r="H317" s="61"/>
      <c r="I317" s="61"/>
      <c r="J317" s="61"/>
      <c r="K317" s="61"/>
      <c r="L317" s="61"/>
      <c r="M317" s="61"/>
      <c r="N317" s="61"/>
      <c r="O317" s="61"/>
      <c r="P317" s="61"/>
      <c r="Q317" s="61"/>
      <c r="R317" s="61"/>
      <c r="T317" s="61"/>
      <c r="U317" s="61"/>
      <c r="V317" s="61"/>
      <c r="W317" s="61"/>
      <c r="X317" s="61"/>
      <c r="Y317" s="61"/>
      <c r="Z317" s="61"/>
      <c r="AA317" s="61"/>
      <c r="AB317" s="61"/>
      <c r="AC317" s="61"/>
      <c r="AD317" s="61"/>
      <c r="AE317" s="61"/>
    </row>
    <row r="318" spans="1:31" s="84" customFormat="1">
      <c r="A318" s="112"/>
      <c r="B318" s="82"/>
      <c r="C318" s="61"/>
      <c r="D318" s="61"/>
      <c r="E318" s="61"/>
      <c r="F318" s="61"/>
      <c r="G318" s="61"/>
      <c r="H318" s="61"/>
      <c r="I318" s="61"/>
      <c r="J318" s="61"/>
      <c r="K318" s="61"/>
      <c r="L318" s="61"/>
      <c r="M318" s="61"/>
      <c r="N318" s="61"/>
      <c r="O318" s="61"/>
      <c r="P318" s="61"/>
      <c r="Q318" s="61"/>
      <c r="R318" s="61"/>
      <c r="T318" s="61"/>
      <c r="U318" s="61"/>
      <c r="V318" s="61"/>
      <c r="W318" s="61"/>
      <c r="X318" s="61"/>
      <c r="Y318" s="61"/>
      <c r="Z318" s="61"/>
      <c r="AA318" s="61"/>
      <c r="AB318" s="61"/>
      <c r="AC318" s="61"/>
      <c r="AD318" s="61"/>
      <c r="AE318" s="61"/>
    </row>
    <row r="319" spans="1:31" s="84" customFormat="1">
      <c r="A319" s="112"/>
      <c r="B319" s="82"/>
      <c r="C319" s="61"/>
      <c r="D319" s="61"/>
      <c r="E319" s="61"/>
      <c r="F319" s="61"/>
      <c r="G319" s="61"/>
      <c r="H319" s="61"/>
      <c r="I319" s="61"/>
      <c r="J319" s="61"/>
      <c r="K319" s="61"/>
      <c r="L319" s="61"/>
      <c r="M319" s="61"/>
      <c r="N319" s="61"/>
      <c r="O319" s="61"/>
      <c r="P319" s="61"/>
      <c r="Q319" s="61"/>
      <c r="R319" s="61"/>
      <c r="T319" s="61"/>
      <c r="U319" s="61"/>
      <c r="V319" s="61"/>
      <c r="W319" s="61"/>
      <c r="X319" s="61"/>
      <c r="Y319" s="61"/>
      <c r="Z319" s="61"/>
      <c r="AA319" s="61"/>
      <c r="AB319" s="61"/>
      <c r="AC319" s="61"/>
      <c r="AD319" s="61"/>
      <c r="AE319" s="61"/>
    </row>
    <row r="320" spans="1:31" s="84" customFormat="1">
      <c r="A320" s="112"/>
      <c r="B320" s="82"/>
      <c r="C320" s="61"/>
      <c r="D320" s="61"/>
      <c r="E320" s="61"/>
      <c r="F320" s="61"/>
      <c r="G320" s="61"/>
      <c r="H320" s="61"/>
      <c r="I320" s="61"/>
      <c r="J320" s="61"/>
      <c r="K320" s="61"/>
      <c r="L320" s="61"/>
      <c r="M320" s="61"/>
      <c r="N320" s="61"/>
      <c r="O320" s="61"/>
      <c r="P320" s="61"/>
      <c r="Q320" s="61"/>
      <c r="R320" s="61"/>
      <c r="T320" s="61"/>
      <c r="U320" s="61"/>
      <c r="V320" s="61"/>
      <c r="W320" s="61"/>
      <c r="X320" s="61"/>
      <c r="Y320" s="61"/>
      <c r="Z320" s="61"/>
      <c r="AA320" s="61"/>
      <c r="AB320" s="61"/>
      <c r="AC320" s="61"/>
      <c r="AD320" s="61"/>
      <c r="AE320" s="61"/>
    </row>
    <row r="321" spans="1:31" s="84" customFormat="1">
      <c r="A321" s="112"/>
      <c r="B321" s="82"/>
      <c r="C321" s="61"/>
      <c r="D321" s="61"/>
      <c r="E321" s="61"/>
      <c r="F321" s="61"/>
      <c r="G321" s="61"/>
      <c r="H321" s="61"/>
      <c r="I321" s="61"/>
      <c r="J321" s="61"/>
      <c r="K321" s="61"/>
      <c r="L321" s="61"/>
      <c r="M321" s="61"/>
      <c r="N321" s="61"/>
      <c r="O321" s="61"/>
      <c r="P321" s="61"/>
      <c r="Q321" s="61"/>
      <c r="R321" s="61"/>
      <c r="T321" s="61"/>
      <c r="U321" s="61"/>
      <c r="V321" s="61"/>
      <c r="W321" s="61"/>
      <c r="X321" s="61"/>
      <c r="Y321" s="61"/>
      <c r="Z321" s="61"/>
      <c r="AA321" s="61"/>
      <c r="AB321" s="61"/>
      <c r="AC321" s="61"/>
      <c r="AD321" s="61"/>
      <c r="AE321" s="61"/>
    </row>
    <row r="322" spans="1:31" s="84" customFormat="1">
      <c r="A322" s="112"/>
      <c r="B322" s="82"/>
      <c r="C322" s="61"/>
      <c r="D322" s="61"/>
      <c r="E322" s="61"/>
      <c r="F322" s="61"/>
      <c r="G322" s="61"/>
      <c r="H322" s="61"/>
      <c r="I322" s="61"/>
      <c r="J322" s="61"/>
      <c r="K322" s="61"/>
      <c r="L322" s="61"/>
      <c r="M322" s="61"/>
      <c r="N322" s="61"/>
      <c r="O322" s="61"/>
      <c r="P322" s="61"/>
      <c r="Q322" s="61"/>
      <c r="R322" s="61"/>
      <c r="T322" s="61"/>
      <c r="U322" s="61"/>
      <c r="V322" s="61"/>
      <c r="W322" s="61"/>
      <c r="X322" s="61"/>
      <c r="Y322" s="61"/>
      <c r="Z322" s="61"/>
      <c r="AA322" s="61"/>
      <c r="AB322" s="61"/>
      <c r="AC322" s="61"/>
      <c r="AD322" s="61"/>
      <c r="AE322" s="61"/>
    </row>
    <row r="323" spans="1:31" s="84" customFormat="1">
      <c r="A323" s="112"/>
      <c r="B323" s="82"/>
      <c r="C323" s="61"/>
      <c r="D323" s="61"/>
      <c r="E323" s="61"/>
      <c r="F323" s="61"/>
      <c r="G323" s="61"/>
      <c r="H323" s="61"/>
      <c r="I323" s="61"/>
      <c r="J323" s="61"/>
      <c r="K323" s="61"/>
      <c r="L323" s="61"/>
      <c r="M323" s="61"/>
      <c r="N323" s="61"/>
      <c r="O323" s="61"/>
      <c r="P323" s="61"/>
      <c r="Q323" s="61"/>
      <c r="R323" s="61"/>
      <c r="T323" s="61"/>
      <c r="U323" s="61"/>
      <c r="V323" s="61"/>
      <c r="W323" s="61"/>
      <c r="X323" s="61"/>
      <c r="Y323" s="61"/>
      <c r="Z323" s="61"/>
      <c r="AA323" s="61"/>
      <c r="AB323" s="61"/>
      <c r="AC323" s="61"/>
      <c r="AD323" s="61"/>
      <c r="AE323" s="61"/>
    </row>
    <row r="324" spans="1:31" s="84" customFormat="1">
      <c r="A324" s="112"/>
      <c r="B324" s="82"/>
      <c r="C324" s="61"/>
      <c r="D324" s="61"/>
      <c r="E324" s="61"/>
      <c r="F324" s="61"/>
      <c r="G324" s="61"/>
      <c r="H324" s="61"/>
      <c r="I324" s="61"/>
      <c r="J324" s="61"/>
      <c r="K324" s="61"/>
      <c r="L324" s="61"/>
      <c r="M324" s="61"/>
      <c r="N324" s="61"/>
      <c r="O324" s="61"/>
      <c r="P324" s="61"/>
      <c r="Q324" s="61"/>
      <c r="R324" s="61"/>
      <c r="T324" s="61"/>
      <c r="U324" s="61"/>
      <c r="V324" s="61"/>
      <c r="W324" s="61"/>
      <c r="X324" s="61"/>
      <c r="Y324" s="61"/>
      <c r="Z324" s="61"/>
      <c r="AA324" s="61"/>
      <c r="AB324" s="61"/>
      <c r="AC324" s="61"/>
      <c r="AD324" s="61"/>
      <c r="AE324" s="61"/>
    </row>
    <row r="325" spans="1:31" s="84" customFormat="1">
      <c r="A325" s="112"/>
      <c r="B325" s="82"/>
      <c r="C325" s="61"/>
      <c r="D325" s="61"/>
      <c r="E325" s="61"/>
      <c r="F325" s="61"/>
      <c r="G325" s="61"/>
      <c r="H325" s="61"/>
      <c r="I325" s="61"/>
      <c r="J325" s="61"/>
      <c r="K325" s="61"/>
      <c r="L325" s="61"/>
      <c r="M325" s="61"/>
      <c r="N325" s="61"/>
      <c r="O325" s="61"/>
      <c r="P325" s="61"/>
      <c r="Q325" s="61"/>
      <c r="R325" s="61"/>
      <c r="T325" s="61"/>
      <c r="U325" s="61"/>
      <c r="V325" s="61"/>
      <c r="W325" s="61"/>
      <c r="X325" s="61"/>
      <c r="Y325" s="61"/>
      <c r="Z325" s="61"/>
      <c r="AA325" s="61"/>
      <c r="AB325" s="61"/>
      <c r="AC325" s="61"/>
      <c r="AD325" s="61"/>
      <c r="AE325" s="61"/>
    </row>
    <row r="326" spans="1:31" s="84" customFormat="1">
      <c r="A326" s="112"/>
      <c r="B326" s="82"/>
      <c r="C326" s="61"/>
      <c r="D326" s="61"/>
      <c r="E326" s="61"/>
      <c r="F326" s="61"/>
      <c r="G326" s="61"/>
      <c r="H326" s="61"/>
      <c r="I326" s="61"/>
      <c r="J326" s="61"/>
      <c r="K326" s="61"/>
      <c r="L326" s="61"/>
      <c r="M326" s="61"/>
      <c r="N326" s="61"/>
      <c r="O326" s="61"/>
      <c r="P326" s="61"/>
      <c r="Q326" s="61"/>
      <c r="R326" s="61"/>
      <c r="T326" s="61"/>
      <c r="U326" s="61"/>
      <c r="V326" s="61"/>
      <c r="W326" s="61"/>
      <c r="X326" s="61"/>
      <c r="Y326" s="61"/>
      <c r="Z326" s="61"/>
      <c r="AA326" s="61"/>
      <c r="AB326" s="61"/>
      <c r="AC326" s="61"/>
      <c r="AD326" s="61"/>
      <c r="AE326" s="61"/>
    </row>
    <row r="327" spans="1:31" s="84" customFormat="1">
      <c r="A327" s="112"/>
      <c r="B327" s="82"/>
      <c r="C327" s="61"/>
      <c r="D327" s="61"/>
      <c r="E327" s="61"/>
      <c r="F327" s="61"/>
      <c r="G327" s="61"/>
      <c r="H327" s="61"/>
      <c r="I327" s="61"/>
      <c r="J327" s="61"/>
      <c r="K327" s="61"/>
      <c r="L327" s="61"/>
      <c r="M327" s="61"/>
      <c r="N327" s="61"/>
      <c r="O327" s="61"/>
      <c r="P327" s="61"/>
      <c r="Q327" s="61"/>
      <c r="R327" s="61"/>
      <c r="T327" s="61"/>
      <c r="U327" s="61"/>
      <c r="V327" s="61"/>
      <c r="W327" s="61"/>
      <c r="X327" s="61"/>
      <c r="Y327" s="61"/>
      <c r="Z327" s="61"/>
      <c r="AA327" s="61"/>
      <c r="AB327" s="61"/>
      <c r="AC327" s="61"/>
      <c r="AD327" s="61"/>
      <c r="AE327" s="61"/>
    </row>
    <row r="328" spans="1:31" s="84" customFormat="1">
      <c r="A328" s="112"/>
      <c r="B328" s="82"/>
      <c r="C328" s="61"/>
      <c r="D328" s="61"/>
      <c r="E328" s="61"/>
      <c r="F328" s="61"/>
      <c r="G328" s="61"/>
      <c r="H328" s="61"/>
      <c r="I328" s="61"/>
      <c r="J328" s="61"/>
      <c r="K328" s="61"/>
      <c r="L328" s="61"/>
      <c r="M328" s="61"/>
      <c r="N328" s="61"/>
      <c r="O328" s="61"/>
      <c r="P328" s="61"/>
      <c r="Q328" s="61"/>
      <c r="R328" s="61"/>
      <c r="T328" s="61"/>
      <c r="U328" s="61"/>
      <c r="V328" s="61"/>
      <c r="W328" s="61"/>
      <c r="X328" s="61"/>
      <c r="Y328" s="61"/>
      <c r="Z328" s="61"/>
      <c r="AA328" s="61"/>
      <c r="AB328" s="61"/>
      <c r="AC328" s="61"/>
      <c r="AD328" s="61"/>
      <c r="AE328" s="61"/>
    </row>
    <row r="329" spans="1:31" s="84" customFormat="1">
      <c r="A329" s="112"/>
      <c r="B329" s="82"/>
      <c r="C329" s="61"/>
      <c r="D329" s="61"/>
      <c r="E329" s="61"/>
      <c r="F329" s="61"/>
      <c r="G329" s="61"/>
      <c r="H329" s="61"/>
      <c r="I329" s="61"/>
      <c r="J329" s="61"/>
      <c r="K329" s="61"/>
      <c r="L329" s="61"/>
      <c r="M329" s="61"/>
      <c r="N329" s="61"/>
      <c r="O329" s="61"/>
      <c r="P329" s="61"/>
      <c r="Q329" s="61"/>
      <c r="R329" s="61"/>
      <c r="T329" s="61"/>
      <c r="U329" s="61"/>
      <c r="V329" s="61"/>
      <c r="W329" s="61"/>
      <c r="X329" s="61"/>
      <c r="Y329" s="61"/>
      <c r="Z329" s="61"/>
      <c r="AA329" s="61"/>
      <c r="AB329" s="61"/>
      <c r="AC329" s="61"/>
      <c r="AD329" s="61"/>
      <c r="AE329" s="61"/>
    </row>
    <row r="330" spans="1:31" s="84" customFormat="1">
      <c r="A330" s="112"/>
      <c r="B330" s="82"/>
      <c r="C330" s="61"/>
      <c r="D330" s="61"/>
      <c r="E330" s="61"/>
      <c r="F330" s="61"/>
      <c r="G330" s="61"/>
      <c r="H330" s="61"/>
      <c r="I330" s="61"/>
      <c r="J330" s="61"/>
      <c r="K330" s="61"/>
      <c r="L330" s="61"/>
      <c r="M330" s="61"/>
      <c r="N330" s="61"/>
      <c r="O330" s="61"/>
      <c r="P330" s="61"/>
      <c r="Q330" s="61"/>
      <c r="R330" s="61"/>
      <c r="T330" s="61"/>
      <c r="U330" s="61"/>
      <c r="V330" s="61"/>
      <c r="W330" s="61"/>
      <c r="X330" s="61"/>
      <c r="Y330" s="61"/>
      <c r="Z330" s="61"/>
      <c r="AA330" s="61"/>
      <c r="AB330" s="61"/>
      <c r="AC330" s="61"/>
      <c r="AD330" s="61"/>
      <c r="AE330" s="61"/>
    </row>
    <row r="331" spans="1:31" s="84" customFormat="1">
      <c r="A331" s="112"/>
      <c r="B331" s="82"/>
      <c r="C331" s="61"/>
      <c r="D331" s="61"/>
      <c r="E331" s="61"/>
      <c r="F331" s="61"/>
      <c r="G331" s="61"/>
      <c r="H331" s="61"/>
      <c r="I331" s="61"/>
      <c r="J331" s="61"/>
      <c r="K331" s="61"/>
      <c r="L331" s="61"/>
      <c r="M331" s="61"/>
      <c r="N331" s="61"/>
      <c r="O331" s="61"/>
      <c r="P331" s="61"/>
      <c r="Q331" s="61"/>
      <c r="R331" s="61"/>
      <c r="T331" s="61"/>
      <c r="U331" s="61"/>
      <c r="V331" s="61"/>
      <c r="W331" s="61"/>
      <c r="X331" s="61"/>
      <c r="Y331" s="61"/>
      <c r="Z331" s="61"/>
      <c r="AA331" s="61"/>
      <c r="AB331" s="61"/>
      <c r="AC331" s="61"/>
      <c r="AD331" s="61"/>
      <c r="AE331" s="61"/>
    </row>
    <row r="332" spans="1:31" s="84" customFormat="1">
      <c r="A332" s="112"/>
      <c r="B332" s="82"/>
      <c r="C332" s="61"/>
      <c r="D332" s="61"/>
      <c r="E332" s="61"/>
      <c r="F332" s="61"/>
      <c r="G332" s="61"/>
      <c r="H332" s="61"/>
      <c r="I332" s="61"/>
      <c r="J332" s="61"/>
      <c r="K332" s="61"/>
      <c r="L332" s="61"/>
      <c r="M332" s="61"/>
      <c r="N332" s="61"/>
      <c r="O332" s="61"/>
      <c r="P332" s="61"/>
      <c r="Q332" s="61"/>
      <c r="R332" s="61"/>
      <c r="T332" s="61"/>
      <c r="U332" s="61"/>
      <c r="V332" s="61"/>
      <c r="W332" s="61"/>
      <c r="X332" s="61"/>
      <c r="Y332" s="61"/>
      <c r="Z332" s="61"/>
      <c r="AA332" s="61"/>
      <c r="AB332" s="61"/>
      <c r="AC332" s="61"/>
      <c r="AD332" s="61"/>
      <c r="AE332" s="61"/>
    </row>
    <row r="333" spans="1:31" s="84" customFormat="1">
      <c r="A333" s="112"/>
      <c r="B333" s="82"/>
      <c r="C333" s="61"/>
      <c r="D333" s="61"/>
      <c r="E333" s="61"/>
      <c r="F333" s="61"/>
      <c r="G333" s="61"/>
      <c r="H333" s="61"/>
      <c r="I333" s="61"/>
      <c r="J333" s="61"/>
      <c r="K333" s="61"/>
      <c r="L333" s="61"/>
      <c r="M333" s="61"/>
      <c r="N333" s="61"/>
      <c r="O333" s="61"/>
      <c r="P333" s="61"/>
      <c r="Q333" s="61"/>
      <c r="R333" s="61"/>
      <c r="T333" s="61"/>
      <c r="U333" s="61"/>
      <c r="V333" s="61"/>
      <c r="W333" s="61"/>
      <c r="X333" s="61"/>
      <c r="Y333" s="61"/>
      <c r="Z333" s="61"/>
      <c r="AA333" s="61"/>
      <c r="AB333" s="61"/>
      <c r="AC333" s="61"/>
      <c r="AD333" s="61"/>
      <c r="AE333" s="61"/>
    </row>
    <row r="334" spans="1:31" s="84" customFormat="1">
      <c r="A334" s="112"/>
      <c r="B334" s="82"/>
      <c r="C334" s="61"/>
      <c r="D334" s="61"/>
      <c r="E334" s="61"/>
      <c r="F334" s="61"/>
      <c r="G334" s="61"/>
      <c r="H334" s="61"/>
      <c r="I334" s="61"/>
      <c r="J334" s="61"/>
      <c r="K334" s="61"/>
      <c r="L334" s="61"/>
      <c r="M334" s="61"/>
      <c r="N334" s="61"/>
      <c r="O334" s="61"/>
      <c r="P334" s="61"/>
      <c r="Q334" s="61"/>
      <c r="R334" s="61"/>
      <c r="T334" s="61"/>
      <c r="U334" s="61"/>
      <c r="V334" s="61"/>
      <c r="W334" s="61"/>
      <c r="X334" s="61"/>
      <c r="Y334" s="61"/>
      <c r="Z334" s="61"/>
      <c r="AA334" s="61"/>
      <c r="AB334" s="61"/>
      <c r="AC334" s="61"/>
      <c r="AD334" s="61"/>
      <c r="AE334" s="61"/>
    </row>
    <row r="335" spans="1:31" s="84" customFormat="1">
      <c r="A335" s="112"/>
      <c r="B335" s="82"/>
      <c r="C335" s="61"/>
      <c r="D335" s="61"/>
      <c r="E335" s="61"/>
      <c r="F335" s="61"/>
      <c r="G335" s="61"/>
      <c r="H335" s="61"/>
      <c r="I335" s="61"/>
      <c r="J335" s="61"/>
      <c r="K335" s="61"/>
      <c r="L335" s="61"/>
      <c r="M335" s="61"/>
      <c r="N335" s="61"/>
      <c r="O335" s="61"/>
      <c r="P335" s="61"/>
      <c r="Q335" s="61"/>
      <c r="R335" s="61"/>
      <c r="T335" s="61"/>
      <c r="U335" s="61"/>
      <c r="V335" s="61"/>
      <c r="W335" s="61"/>
      <c r="X335" s="61"/>
      <c r="Y335" s="61"/>
      <c r="Z335" s="61"/>
      <c r="AA335" s="61"/>
      <c r="AB335" s="61"/>
      <c r="AC335" s="61"/>
      <c r="AD335" s="61"/>
      <c r="AE335" s="61"/>
    </row>
    <row r="336" spans="1:31" s="84" customFormat="1">
      <c r="A336" s="112"/>
      <c r="B336" s="82"/>
      <c r="C336" s="61"/>
      <c r="D336" s="61"/>
      <c r="E336" s="61"/>
      <c r="F336" s="61"/>
      <c r="G336" s="61"/>
      <c r="H336" s="61"/>
      <c r="I336" s="61"/>
      <c r="J336" s="61"/>
      <c r="K336" s="61"/>
      <c r="L336" s="61"/>
      <c r="M336" s="61"/>
      <c r="N336" s="61"/>
      <c r="O336" s="61"/>
      <c r="P336" s="61"/>
      <c r="Q336" s="61"/>
      <c r="R336" s="61"/>
      <c r="T336" s="61"/>
      <c r="U336" s="61"/>
      <c r="V336" s="61"/>
      <c r="W336" s="61"/>
      <c r="X336" s="61"/>
      <c r="Y336" s="61"/>
      <c r="Z336" s="61"/>
      <c r="AA336" s="61"/>
      <c r="AB336" s="61"/>
      <c r="AC336" s="61"/>
      <c r="AD336" s="61"/>
      <c r="AE336" s="61"/>
    </row>
    <row r="337" spans="1:31" s="84" customFormat="1">
      <c r="A337" s="112"/>
      <c r="B337" s="82"/>
      <c r="C337" s="61"/>
      <c r="D337" s="61"/>
      <c r="E337" s="61"/>
      <c r="F337" s="61"/>
      <c r="G337" s="61"/>
      <c r="H337" s="61"/>
      <c r="I337" s="61"/>
      <c r="J337" s="61"/>
      <c r="K337" s="61"/>
      <c r="L337" s="61"/>
      <c r="M337" s="61"/>
      <c r="N337" s="61"/>
      <c r="O337" s="61"/>
      <c r="P337" s="61"/>
      <c r="Q337" s="61"/>
      <c r="R337" s="61"/>
      <c r="T337" s="61"/>
      <c r="U337" s="61"/>
      <c r="V337" s="61"/>
      <c r="W337" s="61"/>
      <c r="X337" s="61"/>
      <c r="Y337" s="61"/>
      <c r="Z337" s="61"/>
      <c r="AA337" s="61"/>
      <c r="AB337" s="61"/>
      <c r="AC337" s="61"/>
      <c r="AD337" s="61"/>
      <c r="AE337" s="61"/>
    </row>
    <row r="338" spans="1:31" s="84" customFormat="1">
      <c r="A338" s="112"/>
      <c r="B338" s="82"/>
      <c r="C338" s="61"/>
      <c r="D338" s="61"/>
      <c r="E338" s="61"/>
      <c r="F338" s="61"/>
      <c r="G338" s="61"/>
      <c r="H338" s="61"/>
      <c r="I338" s="61"/>
      <c r="J338" s="61"/>
      <c r="K338" s="61"/>
      <c r="L338" s="61"/>
      <c r="M338" s="61"/>
      <c r="N338" s="61"/>
      <c r="O338" s="61"/>
      <c r="P338" s="61"/>
      <c r="Q338" s="61"/>
      <c r="R338" s="61"/>
      <c r="T338" s="61"/>
      <c r="U338" s="61"/>
      <c r="V338" s="61"/>
      <c r="W338" s="61"/>
      <c r="X338" s="61"/>
      <c r="Y338" s="61"/>
      <c r="Z338" s="61"/>
      <c r="AA338" s="61"/>
      <c r="AB338" s="61"/>
      <c r="AC338" s="61"/>
      <c r="AD338" s="61"/>
      <c r="AE338" s="61"/>
    </row>
    <row r="339" spans="1:31" s="84" customFormat="1">
      <c r="A339" s="112"/>
      <c r="B339" s="82"/>
      <c r="C339" s="61"/>
      <c r="D339" s="61"/>
      <c r="E339" s="61"/>
      <c r="F339" s="61"/>
      <c r="G339" s="61"/>
      <c r="H339" s="61"/>
      <c r="I339" s="61"/>
      <c r="J339" s="61"/>
      <c r="K339" s="61"/>
      <c r="L339" s="61"/>
      <c r="M339" s="61"/>
      <c r="N339" s="61"/>
      <c r="O339" s="61"/>
      <c r="P339" s="61"/>
      <c r="Q339" s="61"/>
      <c r="R339" s="61"/>
      <c r="T339" s="61"/>
      <c r="U339" s="61"/>
      <c r="V339" s="61"/>
      <c r="W339" s="61"/>
      <c r="X339" s="61"/>
      <c r="Y339" s="61"/>
      <c r="Z339" s="61"/>
      <c r="AA339" s="61"/>
      <c r="AB339" s="61"/>
      <c r="AC339" s="61"/>
      <c r="AD339" s="61"/>
      <c r="AE339" s="61"/>
    </row>
    <row r="340" spans="1:31" s="84" customFormat="1">
      <c r="A340" s="112"/>
      <c r="B340" s="82"/>
      <c r="C340" s="61"/>
      <c r="D340" s="61"/>
      <c r="E340" s="61"/>
      <c r="F340" s="61"/>
      <c r="G340" s="61"/>
      <c r="H340" s="61"/>
      <c r="I340" s="61"/>
      <c r="J340" s="61"/>
      <c r="K340" s="61"/>
      <c r="L340" s="61"/>
      <c r="M340" s="61"/>
      <c r="N340" s="61"/>
      <c r="O340" s="61"/>
      <c r="P340" s="61"/>
      <c r="Q340" s="61"/>
      <c r="R340" s="61"/>
      <c r="T340" s="61"/>
      <c r="U340" s="61"/>
      <c r="V340" s="61"/>
      <c r="W340" s="61"/>
      <c r="X340" s="61"/>
      <c r="Y340" s="61"/>
      <c r="Z340" s="61"/>
      <c r="AA340" s="61"/>
      <c r="AB340" s="61"/>
      <c r="AC340" s="61"/>
      <c r="AD340" s="61"/>
      <c r="AE340" s="61"/>
    </row>
    <row r="341" spans="1:31" s="84" customFormat="1">
      <c r="A341" s="112"/>
      <c r="B341" s="82"/>
      <c r="C341" s="61"/>
      <c r="D341" s="61"/>
      <c r="E341" s="61"/>
      <c r="F341" s="61"/>
      <c r="G341" s="61"/>
      <c r="H341" s="61"/>
      <c r="I341" s="61"/>
      <c r="J341" s="61"/>
      <c r="K341" s="61"/>
      <c r="L341" s="61"/>
      <c r="M341" s="61"/>
      <c r="N341" s="61"/>
      <c r="O341" s="61"/>
      <c r="P341" s="61"/>
      <c r="Q341" s="61"/>
      <c r="R341" s="61"/>
      <c r="T341" s="61"/>
      <c r="U341" s="61"/>
      <c r="V341" s="61"/>
      <c r="W341" s="61"/>
      <c r="X341" s="61"/>
      <c r="Y341" s="61"/>
      <c r="Z341" s="61"/>
      <c r="AA341" s="61"/>
      <c r="AB341" s="61"/>
      <c r="AC341" s="61"/>
      <c r="AD341" s="61"/>
      <c r="AE341" s="61"/>
    </row>
    <row r="342" spans="1:31" s="84" customFormat="1">
      <c r="A342" s="112"/>
      <c r="B342" s="82"/>
      <c r="C342" s="61"/>
      <c r="D342" s="61"/>
      <c r="E342" s="61"/>
      <c r="F342" s="61"/>
      <c r="G342" s="61"/>
      <c r="H342" s="61"/>
      <c r="I342" s="61"/>
      <c r="J342" s="61"/>
      <c r="K342" s="61"/>
      <c r="L342" s="61"/>
      <c r="M342" s="61"/>
      <c r="N342" s="61"/>
      <c r="O342" s="61"/>
      <c r="P342" s="61"/>
      <c r="Q342" s="61"/>
      <c r="R342" s="61"/>
      <c r="T342" s="61"/>
      <c r="U342" s="61"/>
      <c r="V342" s="61"/>
      <c r="W342" s="61"/>
      <c r="X342" s="61"/>
      <c r="Y342" s="61"/>
      <c r="Z342" s="61"/>
      <c r="AA342" s="61"/>
      <c r="AB342" s="61"/>
      <c r="AC342" s="61"/>
      <c r="AD342" s="61"/>
      <c r="AE342" s="61"/>
    </row>
    <row r="343" spans="1:31" s="84" customFormat="1">
      <c r="A343" s="112"/>
      <c r="B343" s="82"/>
      <c r="C343" s="61"/>
      <c r="D343" s="61"/>
      <c r="E343" s="61"/>
      <c r="F343" s="61"/>
      <c r="G343" s="61"/>
      <c r="H343" s="61"/>
      <c r="I343" s="61"/>
      <c r="J343" s="61"/>
      <c r="K343" s="61"/>
      <c r="L343" s="61"/>
      <c r="M343" s="61"/>
      <c r="N343" s="61"/>
      <c r="O343" s="61"/>
      <c r="P343" s="61"/>
      <c r="Q343" s="61"/>
      <c r="R343" s="61"/>
      <c r="T343" s="61"/>
      <c r="U343" s="61"/>
      <c r="V343" s="61"/>
      <c r="W343" s="61"/>
      <c r="X343" s="61"/>
      <c r="Y343" s="61"/>
      <c r="Z343" s="61"/>
      <c r="AA343" s="61"/>
      <c r="AB343" s="61"/>
      <c r="AC343" s="61"/>
      <c r="AD343" s="61"/>
      <c r="AE343" s="61"/>
    </row>
    <row r="344" spans="1:31" s="84" customFormat="1">
      <c r="A344" s="112"/>
      <c r="B344" s="82"/>
      <c r="C344" s="61"/>
      <c r="D344" s="61"/>
      <c r="E344" s="61"/>
      <c r="F344" s="61"/>
      <c r="G344" s="61"/>
      <c r="H344" s="61"/>
      <c r="I344" s="61"/>
      <c r="J344" s="61"/>
      <c r="K344" s="61"/>
      <c r="L344" s="61"/>
      <c r="M344" s="61"/>
      <c r="N344" s="61"/>
      <c r="O344" s="61"/>
      <c r="P344" s="61"/>
      <c r="Q344" s="61"/>
      <c r="R344" s="61"/>
      <c r="T344" s="61"/>
      <c r="U344" s="61"/>
      <c r="V344" s="61"/>
      <c r="W344" s="61"/>
      <c r="X344" s="61"/>
      <c r="Y344" s="61"/>
      <c r="Z344" s="61"/>
      <c r="AA344" s="61"/>
      <c r="AB344" s="61"/>
      <c r="AC344" s="61"/>
      <c r="AD344" s="61"/>
      <c r="AE344" s="61"/>
    </row>
    <row r="345" spans="1:31" s="84" customFormat="1">
      <c r="A345" s="112"/>
      <c r="B345" s="82"/>
      <c r="C345" s="61"/>
      <c r="D345" s="61"/>
      <c r="E345" s="61"/>
      <c r="F345" s="61"/>
      <c r="G345" s="61"/>
      <c r="H345" s="61"/>
      <c r="I345" s="61"/>
      <c r="J345" s="61"/>
      <c r="K345" s="61"/>
      <c r="L345" s="61"/>
      <c r="M345" s="61"/>
      <c r="N345" s="61"/>
      <c r="O345" s="61"/>
      <c r="P345" s="61"/>
      <c r="Q345" s="61"/>
      <c r="R345" s="61"/>
      <c r="T345" s="61"/>
      <c r="U345" s="61"/>
      <c r="V345" s="61"/>
      <c r="W345" s="61"/>
      <c r="X345" s="61"/>
      <c r="Y345" s="61"/>
      <c r="Z345" s="61"/>
      <c r="AA345" s="61"/>
      <c r="AB345" s="61"/>
      <c r="AC345" s="61"/>
      <c r="AD345" s="61"/>
      <c r="AE345" s="61"/>
    </row>
    <row r="346" spans="1:31" s="84" customFormat="1">
      <c r="A346" s="112"/>
      <c r="B346" s="82"/>
      <c r="C346" s="61"/>
      <c r="D346" s="61"/>
      <c r="E346" s="61"/>
      <c r="F346" s="61"/>
      <c r="G346" s="61"/>
      <c r="H346" s="61"/>
      <c r="I346" s="61"/>
      <c r="J346" s="61"/>
      <c r="K346" s="61"/>
      <c r="L346" s="61"/>
      <c r="M346" s="61"/>
      <c r="N346" s="61"/>
      <c r="O346" s="61"/>
      <c r="P346" s="61"/>
      <c r="Q346" s="61"/>
      <c r="R346" s="61"/>
      <c r="T346" s="61"/>
      <c r="U346" s="61"/>
      <c r="V346" s="61"/>
      <c r="W346" s="61"/>
      <c r="X346" s="61"/>
      <c r="Y346" s="61"/>
      <c r="Z346" s="61"/>
      <c r="AA346" s="61"/>
      <c r="AB346" s="61"/>
      <c r="AC346" s="61"/>
      <c r="AD346" s="61"/>
      <c r="AE346" s="61"/>
    </row>
    <row r="347" spans="1:31" s="84" customFormat="1">
      <c r="A347" s="112"/>
      <c r="B347" s="82"/>
      <c r="C347" s="61"/>
      <c r="D347" s="61"/>
      <c r="E347" s="61"/>
      <c r="F347" s="61"/>
      <c r="G347" s="61"/>
      <c r="H347" s="61"/>
      <c r="I347" s="61"/>
      <c r="J347" s="61"/>
      <c r="K347" s="61"/>
      <c r="L347" s="61"/>
      <c r="M347" s="61"/>
      <c r="N347" s="61"/>
      <c r="O347" s="61"/>
      <c r="P347" s="61"/>
      <c r="Q347" s="61"/>
      <c r="R347" s="61"/>
      <c r="T347" s="61"/>
      <c r="U347" s="61"/>
      <c r="V347" s="61"/>
      <c r="W347" s="61"/>
      <c r="X347" s="61"/>
      <c r="Y347" s="61"/>
      <c r="Z347" s="61"/>
      <c r="AA347" s="61"/>
      <c r="AB347" s="61"/>
      <c r="AC347" s="61"/>
      <c r="AD347" s="61"/>
      <c r="AE347" s="61"/>
    </row>
    <row r="348" spans="1:31" s="84" customFormat="1">
      <c r="A348" s="112"/>
      <c r="B348" s="82"/>
      <c r="C348" s="61"/>
      <c r="D348" s="61"/>
      <c r="E348" s="61"/>
      <c r="F348" s="61"/>
      <c r="G348" s="61"/>
      <c r="H348" s="61"/>
      <c r="I348" s="61"/>
      <c r="J348" s="61"/>
      <c r="K348" s="61"/>
      <c r="L348" s="61"/>
      <c r="M348" s="61"/>
      <c r="N348" s="61"/>
      <c r="O348" s="61"/>
      <c r="P348" s="61"/>
      <c r="Q348" s="61"/>
      <c r="R348" s="61"/>
      <c r="T348" s="61"/>
      <c r="U348" s="61"/>
      <c r="V348" s="61"/>
      <c r="W348" s="61"/>
      <c r="X348" s="61"/>
      <c r="Y348" s="61"/>
      <c r="Z348" s="61"/>
      <c r="AA348" s="61"/>
      <c r="AB348" s="61"/>
      <c r="AC348" s="61"/>
      <c r="AD348" s="61"/>
      <c r="AE348" s="61"/>
    </row>
    <row r="349" spans="1:31" s="84" customFormat="1">
      <c r="A349" s="112"/>
      <c r="B349" s="82"/>
      <c r="C349" s="61"/>
      <c r="D349" s="61"/>
      <c r="E349" s="61"/>
      <c r="F349" s="61"/>
      <c r="G349" s="61"/>
      <c r="H349" s="61"/>
      <c r="I349" s="61"/>
      <c r="J349" s="61"/>
      <c r="K349" s="61"/>
      <c r="L349" s="61"/>
      <c r="M349" s="61"/>
      <c r="N349" s="61"/>
      <c r="O349" s="61"/>
      <c r="P349" s="61"/>
      <c r="Q349" s="61"/>
      <c r="R349" s="61"/>
      <c r="T349" s="61"/>
      <c r="U349" s="61"/>
      <c r="V349" s="61"/>
      <c r="W349" s="61"/>
      <c r="X349" s="61"/>
      <c r="Y349" s="61"/>
      <c r="Z349" s="61"/>
      <c r="AA349" s="61"/>
      <c r="AB349" s="61"/>
      <c r="AC349" s="61"/>
      <c r="AD349" s="61"/>
      <c r="AE349" s="61"/>
    </row>
    <row r="350" spans="1:31" s="84" customFormat="1">
      <c r="A350" s="112"/>
      <c r="B350" s="82"/>
      <c r="C350" s="61"/>
      <c r="D350" s="61"/>
      <c r="E350" s="61"/>
      <c r="F350" s="61"/>
      <c r="G350" s="61"/>
      <c r="H350" s="61"/>
      <c r="I350" s="61"/>
      <c r="J350" s="61"/>
      <c r="K350" s="61"/>
      <c r="L350" s="61"/>
      <c r="M350" s="61"/>
      <c r="N350" s="61"/>
      <c r="O350" s="61"/>
      <c r="P350" s="61"/>
      <c r="Q350" s="61"/>
      <c r="R350" s="61"/>
      <c r="T350" s="61"/>
      <c r="U350" s="61"/>
      <c r="V350" s="61"/>
      <c r="W350" s="61"/>
      <c r="X350" s="61"/>
      <c r="Y350" s="61"/>
      <c r="Z350" s="61"/>
      <c r="AA350" s="61"/>
      <c r="AB350" s="61"/>
      <c r="AC350" s="61"/>
      <c r="AD350" s="61"/>
      <c r="AE350" s="61"/>
    </row>
    <row r="351" spans="1:31" s="84" customFormat="1">
      <c r="A351" s="112"/>
      <c r="B351" s="82"/>
      <c r="C351" s="61"/>
      <c r="D351" s="61"/>
      <c r="E351" s="61"/>
      <c r="F351" s="61"/>
      <c r="G351" s="61"/>
      <c r="H351" s="61"/>
      <c r="I351" s="61"/>
      <c r="J351" s="61"/>
      <c r="K351" s="61"/>
      <c r="L351" s="61"/>
      <c r="M351" s="61"/>
      <c r="N351" s="61"/>
      <c r="O351" s="61"/>
      <c r="P351" s="61"/>
      <c r="Q351" s="61"/>
      <c r="R351" s="61"/>
      <c r="T351" s="61"/>
      <c r="U351" s="61"/>
      <c r="V351" s="61"/>
      <c r="W351" s="61"/>
      <c r="X351" s="61"/>
      <c r="Y351" s="61"/>
      <c r="Z351" s="61"/>
      <c r="AA351" s="61"/>
      <c r="AB351" s="61"/>
      <c r="AC351" s="61"/>
      <c r="AD351" s="61"/>
      <c r="AE351" s="61"/>
    </row>
    <row r="352" spans="1:31" s="84" customFormat="1">
      <c r="A352" s="112"/>
      <c r="B352" s="82"/>
      <c r="C352" s="61"/>
      <c r="D352" s="61"/>
      <c r="E352" s="61"/>
      <c r="F352" s="61"/>
      <c r="G352" s="61"/>
      <c r="H352" s="61"/>
      <c r="I352" s="61"/>
      <c r="J352" s="61"/>
      <c r="K352" s="61"/>
      <c r="L352" s="61"/>
      <c r="M352" s="61"/>
      <c r="N352" s="61"/>
      <c r="O352" s="61"/>
      <c r="P352" s="61"/>
      <c r="Q352" s="61"/>
      <c r="R352" s="61"/>
      <c r="T352" s="61"/>
      <c r="U352" s="61"/>
      <c r="V352" s="61"/>
      <c r="W352" s="61"/>
      <c r="X352" s="61"/>
      <c r="Y352" s="61"/>
      <c r="Z352" s="61"/>
      <c r="AA352" s="61"/>
      <c r="AB352" s="61"/>
      <c r="AC352" s="61"/>
      <c r="AD352" s="61"/>
      <c r="AE352" s="61"/>
    </row>
    <row r="353" spans="1:31" s="84" customFormat="1">
      <c r="A353" s="112"/>
      <c r="B353" s="82"/>
      <c r="C353" s="61"/>
      <c r="D353" s="61"/>
      <c r="E353" s="61"/>
      <c r="F353" s="61"/>
      <c r="G353" s="61"/>
      <c r="H353" s="61"/>
      <c r="I353" s="61"/>
      <c r="J353" s="61"/>
      <c r="K353" s="61"/>
      <c r="L353" s="61"/>
      <c r="M353" s="61"/>
      <c r="N353" s="61"/>
      <c r="O353" s="61"/>
      <c r="P353" s="61"/>
      <c r="Q353" s="61"/>
      <c r="R353" s="61"/>
      <c r="T353" s="61"/>
      <c r="U353" s="61"/>
      <c r="V353" s="61"/>
      <c r="W353" s="61"/>
      <c r="X353" s="61"/>
      <c r="Y353" s="61"/>
      <c r="Z353" s="61"/>
      <c r="AA353" s="61"/>
      <c r="AB353" s="61"/>
      <c r="AC353" s="61"/>
      <c r="AD353" s="61"/>
      <c r="AE353" s="61"/>
    </row>
    <row r="354" spans="1:31" s="84" customFormat="1">
      <c r="A354" s="112"/>
      <c r="B354" s="82"/>
      <c r="C354" s="61"/>
      <c r="D354" s="61"/>
      <c r="E354" s="61"/>
      <c r="F354" s="61"/>
      <c r="G354" s="61"/>
      <c r="H354" s="61"/>
      <c r="I354" s="61"/>
      <c r="J354" s="61"/>
      <c r="K354" s="61"/>
      <c r="L354" s="61"/>
      <c r="M354" s="61"/>
      <c r="N354" s="61"/>
      <c r="O354" s="61"/>
      <c r="P354" s="61"/>
      <c r="Q354" s="61"/>
      <c r="R354" s="61"/>
      <c r="T354" s="61"/>
      <c r="U354" s="61"/>
      <c r="V354" s="61"/>
      <c r="W354" s="61"/>
      <c r="X354" s="61"/>
      <c r="Y354" s="61"/>
      <c r="Z354" s="61"/>
      <c r="AA354" s="61"/>
      <c r="AB354" s="61"/>
      <c r="AC354" s="61"/>
      <c r="AD354" s="61"/>
      <c r="AE354" s="61"/>
    </row>
    <row r="355" spans="1:31" s="84" customFormat="1">
      <c r="A355" s="112"/>
      <c r="B355" s="82"/>
      <c r="C355" s="61"/>
      <c r="D355" s="61"/>
      <c r="E355" s="61"/>
      <c r="F355" s="61"/>
      <c r="G355" s="61"/>
      <c r="H355" s="61"/>
      <c r="I355" s="61"/>
      <c r="J355" s="61"/>
      <c r="K355" s="61"/>
      <c r="L355" s="61"/>
      <c r="M355" s="61"/>
      <c r="N355" s="61"/>
      <c r="O355" s="61"/>
      <c r="P355" s="61"/>
      <c r="Q355" s="61"/>
      <c r="R355" s="61"/>
      <c r="T355" s="61"/>
      <c r="U355" s="61"/>
      <c r="V355" s="61"/>
      <c r="W355" s="61"/>
      <c r="X355" s="61"/>
      <c r="Y355" s="61"/>
      <c r="Z355" s="61"/>
      <c r="AA355" s="61"/>
      <c r="AB355" s="61"/>
      <c r="AC355" s="61"/>
      <c r="AD355" s="61"/>
      <c r="AE355" s="61"/>
    </row>
    <row r="356" spans="1:31" s="84" customFormat="1">
      <c r="A356" s="112"/>
      <c r="B356" s="82"/>
      <c r="C356" s="61"/>
      <c r="D356" s="61"/>
      <c r="E356" s="61"/>
      <c r="F356" s="61"/>
      <c r="G356" s="61"/>
      <c r="H356" s="61"/>
      <c r="I356" s="61"/>
      <c r="J356" s="61"/>
      <c r="K356" s="61"/>
      <c r="L356" s="61"/>
      <c r="M356" s="61"/>
      <c r="N356" s="61"/>
      <c r="O356" s="61"/>
      <c r="P356" s="61"/>
      <c r="Q356" s="61"/>
      <c r="R356" s="61"/>
      <c r="T356" s="61"/>
      <c r="U356" s="61"/>
      <c r="V356" s="61"/>
      <c r="W356" s="61"/>
      <c r="X356" s="61"/>
      <c r="Y356" s="61"/>
      <c r="Z356" s="61"/>
      <c r="AA356" s="61"/>
      <c r="AB356" s="61"/>
      <c r="AC356" s="61"/>
      <c r="AD356" s="61"/>
      <c r="AE356" s="61"/>
    </row>
    <row r="357" spans="1:31" s="84" customFormat="1">
      <c r="A357" s="112"/>
      <c r="B357" s="82"/>
      <c r="C357" s="61"/>
      <c r="D357" s="61"/>
      <c r="E357" s="61"/>
      <c r="F357" s="61"/>
      <c r="G357" s="61"/>
      <c r="H357" s="61"/>
      <c r="I357" s="61"/>
      <c r="J357" s="61"/>
      <c r="K357" s="61"/>
      <c r="L357" s="61"/>
      <c r="M357" s="61"/>
      <c r="N357" s="61"/>
      <c r="O357" s="61"/>
      <c r="P357" s="61"/>
      <c r="Q357" s="61"/>
      <c r="R357" s="61"/>
      <c r="T357" s="61"/>
      <c r="U357" s="61"/>
      <c r="V357" s="61"/>
      <c r="W357" s="61"/>
      <c r="X357" s="61"/>
      <c r="Y357" s="61"/>
      <c r="Z357" s="61"/>
      <c r="AA357" s="61"/>
      <c r="AB357" s="61"/>
      <c r="AC357" s="61"/>
      <c r="AD357" s="61"/>
      <c r="AE357" s="61"/>
    </row>
    <row r="358" spans="1:31" s="84" customFormat="1">
      <c r="A358" s="112"/>
      <c r="B358" s="82"/>
      <c r="C358" s="61"/>
      <c r="D358" s="61"/>
      <c r="E358" s="61"/>
      <c r="F358" s="61"/>
      <c r="G358" s="61"/>
      <c r="H358" s="61"/>
      <c r="I358" s="61"/>
      <c r="J358" s="61"/>
      <c r="K358" s="61"/>
      <c r="L358" s="61"/>
      <c r="M358" s="61"/>
      <c r="N358" s="61"/>
      <c r="O358" s="61"/>
      <c r="P358" s="61"/>
      <c r="Q358" s="61"/>
      <c r="R358" s="61"/>
      <c r="T358" s="61"/>
      <c r="U358" s="61"/>
      <c r="V358" s="61"/>
      <c r="W358" s="61"/>
      <c r="X358" s="61"/>
      <c r="Y358" s="61"/>
      <c r="Z358" s="61"/>
      <c r="AA358" s="61"/>
      <c r="AB358" s="61"/>
      <c r="AC358" s="61"/>
      <c r="AD358" s="61"/>
      <c r="AE358" s="61"/>
    </row>
    <row r="359" spans="1:31" s="84" customFormat="1">
      <c r="A359" s="112"/>
      <c r="B359" s="82"/>
      <c r="C359" s="61"/>
      <c r="D359" s="61"/>
      <c r="E359" s="61"/>
      <c r="F359" s="61"/>
      <c r="G359" s="61"/>
      <c r="H359" s="61"/>
      <c r="I359" s="61"/>
      <c r="J359" s="61"/>
      <c r="K359" s="61"/>
      <c r="L359" s="61"/>
      <c r="M359" s="61"/>
      <c r="N359" s="61"/>
      <c r="O359" s="61"/>
      <c r="P359" s="61"/>
      <c r="Q359" s="61"/>
      <c r="R359" s="61"/>
      <c r="T359" s="61"/>
      <c r="U359" s="61"/>
      <c r="V359" s="61"/>
      <c r="W359" s="61"/>
      <c r="X359" s="61"/>
      <c r="Y359" s="61"/>
      <c r="Z359" s="61"/>
      <c r="AA359" s="61"/>
      <c r="AB359" s="61"/>
      <c r="AC359" s="61"/>
      <c r="AD359" s="61"/>
      <c r="AE359" s="61"/>
    </row>
    <row r="360" spans="1:31" s="84" customFormat="1">
      <c r="A360" s="112"/>
      <c r="B360" s="82"/>
      <c r="C360" s="61"/>
      <c r="D360" s="61"/>
      <c r="E360" s="61"/>
      <c r="F360" s="61"/>
      <c r="G360" s="61"/>
      <c r="H360" s="61"/>
      <c r="I360" s="61"/>
      <c r="J360" s="61"/>
      <c r="K360" s="61"/>
      <c r="L360" s="61"/>
      <c r="M360" s="61"/>
      <c r="N360" s="61"/>
      <c r="O360" s="61"/>
      <c r="P360" s="61"/>
      <c r="Q360" s="61"/>
      <c r="R360" s="61"/>
      <c r="T360" s="61"/>
      <c r="U360" s="61"/>
      <c r="V360" s="61"/>
      <c r="W360" s="61"/>
      <c r="X360" s="61"/>
      <c r="Y360" s="61"/>
      <c r="Z360" s="61"/>
      <c r="AA360" s="61"/>
      <c r="AB360" s="61"/>
      <c r="AC360" s="61"/>
      <c r="AD360" s="61"/>
      <c r="AE360" s="61"/>
    </row>
    <row r="361" spans="1:31" s="84" customFormat="1">
      <c r="A361" s="112"/>
      <c r="B361" s="82"/>
      <c r="C361" s="61"/>
      <c r="D361" s="61"/>
      <c r="E361" s="61"/>
      <c r="F361" s="61"/>
      <c r="G361" s="61"/>
      <c r="H361" s="61"/>
      <c r="I361" s="61"/>
      <c r="J361" s="61"/>
      <c r="K361" s="61"/>
      <c r="L361" s="61"/>
      <c r="M361" s="61"/>
      <c r="N361" s="61"/>
      <c r="O361" s="61"/>
      <c r="P361" s="61"/>
      <c r="Q361" s="61"/>
      <c r="R361" s="61"/>
      <c r="T361" s="61"/>
      <c r="U361" s="61"/>
      <c r="V361" s="61"/>
      <c r="W361" s="61"/>
      <c r="X361" s="61"/>
      <c r="Y361" s="61"/>
      <c r="Z361" s="61"/>
      <c r="AA361" s="61"/>
      <c r="AB361" s="61"/>
      <c r="AC361" s="61"/>
      <c r="AD361" s="61"/>
      <c r="AE361" s="61"/>
    </row>
    <row r="362" spans="1:31" s="84" customFormat="1">
      <c r="A362" s="112"/>
      <c r="B362" s="82"/>
      <c r="C362" s="61"/>
      <c r="D362" s="61"/>
      <c r="E362" s="61"/>
      <c r="F362" s="61"/>
      <c r="G362" s="61"/>
      <c r="H362" s="61"/>
      <c r="I362" s="61"/>
      <c r="J362" s="61"/>
      <c r="K362" s="61"/>
      <c r="L362" s="61"/>
      <c r="M362" s="61"/>
      <c r="N362" s="61"/>
      <c r="O362" s="61"/>
      <c r="P362" s="61"/>
      <c r="Q362" s="61"/>
      <c r="R362" s="61"/>
      <c r="T362" s="61"/>
      <c r="U362" s="61"/>
      <c r="V362" s="61"/>
      <c r="W362" s="61"/>
      <c r="X362" s="61"/>
      <c r="Y362" s="61"/>
      <c r="Z362" s="61"/>
      <c r="AA362" s="61"/>
      <c r="AB362" s="61"/>
      <c r="AC362" s="61"/>
      <c r="AD362" s="61"/>
      <c r="AE362" s="61"/>
    </row>
    <row r="363" spans="1:31" s="84" customFormat="1">
      <c r="A363" s="112"/>
      <c r="B363" s="82"/>
      <c r="C363" s="61"/>
      <c r="D363" s="61"/>
      <c r="E363" s="61"/>
      <c r="F363" s="61"/>
      <c r="G363" s="61"/>
      <c r="H363" s="61"/>
      <c r="I363" s="61"/>
      <c r="J363" s="61"/>
      <c r="K363" s="61"/>
      <c r="L363" s="61"/>
      <c r="M363" s="61"/>
      <c r="N363" s="61"/>
      <c r="O363" s="61"/>
      <c r="P363" s="61"/>
      <c r="Q363" s="61"/>
      <c r="R363" s="61"/>
      <c r="T363" s="61"/>
      <c r="U363" s="61"/>
      <c r="V363" s="61"/>
      <c r="W363" s="61"/>
      <c r="X363" s="61"/>
      <c r="Y363" s="61"/>
      <c r="Z363" s="61"/>
      <c r="AA363" s="61"/>
      <c r="AB363" s="61"/>
      <c r="AC363" s="61"/>
      <c r="AD363" s="61"/>
      <c r="AE363" s="61"/>
    </row>
    <row r="364" spans="1:31" s="84" customFormat="1">
      <c r="A364" s="112"/>
      <c r="B364" s="82"/>
      <c r="C364" s="61"/>
      <c r="D364" s="61"/>
      <c r="E364" s="61"/>
      <c r="F364" s="61"/>
      <c r="G364" s="61"/>
      <c r="H364" s="61"/>
      <c r="I364" s="61"/>
      <c r="J364" s="61"/>
      <c r="K364" s="61"/>
      <c r="L364" s="61"/>
      <c r="M364" s="61"/>
      <c r="N364" s="61"/>
      <c r="O364" s="61"/>
      <c r="P364" s="61"/>
      <c r="Q364" s="61"/>
      <c r="R364" s="61"/>
      <c r="T364" s="61"/>
      <c r="U364" s="61"/>
      <c r="V364" s="61"/>
      <c r="W364" s="61"/>
      <c r="X364" s="61"/>
      <c r="Y364" s="61"/>
      <c r="Z364" s="61"/>
      <c r="AA364" s="61"/>
      <c r="AB364" s="61"/>
      <c r="AC364" s="61"/>
      <c r="AD364" s="61"/>
      <c r="AE364" s="61"/>
    </row>
    <row r="365" spans="1:31" s="84" customFormat="1">
      <c r="A365" s="112"/>
      <c r="B365" s="82"/>
      <c r="C365" s="61"/>
      <c r="D365" s="61"/>
      <c r="E365" s="61"/>
      <c r="F365" s="61"/>
      <c r="G365" s="61"/>
      <c r="H365" s="61"/>
      <c r="I365" s="61"/>
      <c r="J365" s="61"/>
      <c r="K365" s="61"/>
      <c r="L365" s="61"/>
      <c r="M365" s="61"/>
      <c r="N365" s="61"/>
      <c r="O365" s="61"/>
      <c r="P365" s="61"/>
      <c r="Q365" s="61"/>
      <c r="R365" s="61"/>
      <c r="T365" s="61"/>
      <c r="U365" s="61"/>
      <c r="V365" s="61"/>
      <c r="W365" s="61"/>
      <c r="X365" s="61"/>
      <c r="Y365" s="61"/>
      <c r="Z365" s="61"/>
      <c r="AA365" s="61"/>
      <c r="AB365" s="61"/>
      <c r="AC365" s="61"/>
      <c r="AD365" s="61"/>
      <c r="AE365" s="61"/>
    </row>
    <row r="366" spans="1:31" s="84" customFormat="1">
      <c r="A366" s="112"/>
      <c r="B366" s="82"/>
      <c r="C366" s="61"/>
      <c r="D366" s="61"/>
      <c r="E366" s="61"/>
      <c r="F366" s="61"/>
      <c r="G366" s="61"/>
      <c r="H366" s="61"/>
      <c r="I366" s="61"/>
      <c r="J366" s="61"/>
      <c r="K366" s="61"/>
      <c r="L366" s="61"/>
      <c r="M366" s="61"/>
      <c r="N366" s="61"/>
      <c r="O366" s="61"/>
      <c r="P366" s="61"/>
      <c r="Q366" s="61"/>
      <c r="R366" s="61"/>
      <c r="T366" s="61"/>
      <c r="U366" s="61"/>
      <c r="V366" s="61"/>
      <c r="W366" s="61"/>
      <c r="X366" s="61"/>
      <c r="Y366" s="61"/>
      <c r="Z366" s="61"/>
      <c r="AA366" s="61"/>
      <c r="AB366" s="61"/>
      <c r="AC366" s="61"/>
      <c r="AD366" s="61"/>
      <c r="AE366" s="61"/>
    </row>
    <row r="367" spans="1:31" s="84" customFormat="1">
      <c r="A367" s="112"/>
      <c r="B367" s="82"/>
      <c r="C367" s="61"/>
      <c r="D367" s="61"/>
      <c r="E367" s="61"/>
      <c r="F367" s="61"/>
      <c r="G367" s="61"/>
      <c r="H367" s="61"/>
      <c r="I367" s="61"/>
      <c r="J367" s="61"/>
      <c r="K367" s="61"/>
      <c r="L367" s="61"/>
      <c r="M367" s="61"/>
      <c r="N367" s="61"/>
      <c r="O367" s="61"/>
      <c r="P367" s="61"/>
      <c r="Q367" s="61"/>
      <c r="R367" s="61"/>
      <c r="T367" s="61"/>
      <c r="U367" s="61"/>
      <c r="V367" s="61"/>
      <c r="W367" s="61"/>
      <c r="X367" s="61"/>
      <c r="Y367" s="61"/>
      <c r="Z367" s="61"/>
      <c r="AA367" s="61"/>
      <c r="AB367" s="61"/>
      <c r="AC367" s="61"/>
      <c r="AD367" s="61"/>
      <c r="AE367" s="61"/>
    </row>
    <row r="368" spans="1:31" s="84" customFormat="1">
      <c r="A368" s="112"/>
      <c r="B368" s="82"/>
      <c r="C368" s="61"/>
      <c r="D368" s="61"/>
      <c r="E368" s="61"/>
      <c r="F368" s="61"/>
      <c r="G368" s="61"/>
      <c r="H368" s="61"/>
      <c r="I368" s="61"/>
      <c r="J368" s="61"/>
      <c r="K368" s="61"/>
      <c r="L368" s="61"/>
      <c r="M368" s="61"/>
      <c r="N368" s="61"/>
      <c r="O368" s="61"/>
      <c r="P368" s="61"/>
      <c r="Q368" s="61"/>
      <c r="R368" s="61"/>
      <c r="T368" s="61"/>
      <c r="U368" s="61"/>
      <c r="V368" s="61"/>
      <c r="W368" s="61"/>
      <c r="X368" s="61"/>
      <c r="Y368" s="61"/>
      <c r="Z368" s="61"/>
      <c r="AA368" s="61"/>
      <c r="AB368" s="61"/>
      <c r="AC368" s="61"/>
      <c r="AD368" s="61"/>
      <c r="AE368" s="61"/>
    </row>
    <row r="369" spans="1:31" s="84" customFormat="1">
      <c r="A369" s="112"/>
      <c r="B369" s="82"/>
      <c r="C369" s="61"/>
      <c r="D369" s="61"/>
      <c r="E369" s="61"/>
      <c r="F369" s="61"/>
      <c r="G369" s="61"/>
      <c r="H369" s="61"/>
      <c r="I369" s="61"/>
      <c r="J369" s="61"/>
      <c r="K369" s="61"/>
      <c r="L369" s="61"/>
      <c r="M369" s="61"/>
      <c r="N369" s="61"/>
      <c r="O369" s="61"/>
      <c r="P369" s="61"/>
      <c r="Q369" s="61"/>
      <c r="R369" s="61"/>
      <c r="T369" s="61"/>
      <c r="U369" s="61"/>
      <c r="V369" s="61"/>
      <c r="W369" s="61"/>
      <c r="X369" s="61"/>
      <c r="Y369" s="61"/>
      <c r="Z369" s="61"/>
      <c r="AA369" s="61"/>
      <c r="AB369" s="61"/>
      <c r="AC369" s="61"/>
      <c r="AD369" s="61"/>
      <c r="AE369" s="61"/>
    </row>
    <row r="370" spans="1:31" s="84" customFormat="1">
      <c r="A370" s="112"/>
      <c r="B370" s="82"/>
      <c r="C370" s="61"/>
      <c r="D370" s="61"/>
      <c r="E370" s="61"/>
      <c r="F370" s="61"/>
      <c r="G370" s="61"/>
      <c r="H370" s="61"/>
      <c r="I370" s="61"/>
      <c r="J370" s="61"/>
      <c r="K370" s="61"/>
      <c r="L370" s="61"/>
      <c r="M370" s="61"/>
      <c r="N370" s="61"/>
      <c r="O370" s="61"/>
      <c r="P370" s="61"/>
      <c r="Q370" s="61"/>
      <c r="R370" s="61"/>
      <c r="T370" s="61"/>
      <c r="U370" s="61"/>
      <c r="V370" s="61"/>
      <c r="W370" s="61"/>
      <c r="X370" s="61"/>
      <c r="Y370" s="61"/>
      <c r="Z370" s="61"/>
      <c r="AA370" s="61"/>
      <c r="AB370" s="61"/>
      <c r="AC370" s="61"/>
      <c r="AD370" s="61"/>
      <c r="AE370" s="61"/>
    </row>
    <row r="371" spans="1:31" s="84" customFormat="1">
      <c r="A371" s="112"/>
      <c r="B371" s="82"/>
      <c r="C371" s="61"/>
      <c r="D371" s="61"/>
      <c r="E371" s="61"/>
      <c r="F371" s="61"/>
      <c r="G371" s="61"/>
      <c r="H371" s="61"/>
      <c r="I371" s="61"/>
      <c r="J371" s="61"/>
      <c r="K371" s="61"/>
      <c r="L371" s="61"/>
      <c r="M371" s="61"/>
      <c r="N371" s="61"/>
      <c r="O371" s="61"/>
      <c r="P371" s="61"/>
      <c r="Q371" s="61"/>
      <c r="R371" s="61"/>
      <c r="T371" s="61"/>
      <c r="U371" s="61"/>
      <c r="V371" s="61"/>
      <c r="W371" s="61"/>
      <c r="X371" s="61"/>
      <c r="Y371" s="61"/>
      <c r="Z371" s="61"/>
      <c r="AA371" s="61"/>
      <c r="AB371" s="61"/>
      <c r="AC371" s="61"/>
      <c r="AD371" s="61"/>
      <c r="AE371" s="61"/>
    </row>
    <row r="372" spans="1:31" s="84" customFormat="1">
      <c r="A372" s="112"/>
      <c r="B372" s="82"/>
      <c r="C372" s="61"/>
      <c r="D372" s="61"/>
      <c r="E372" s="61"/>
      <c r="F372" s="61"/>
      <c r="G372" s="61"/>
      <c r="H372" s="61"/>
      <c r="I372" s="61"/>
      <c r="J372" s="61"/>
      <c r="K372" s="61"/>
      <c r="L372" s="61"/>
      <c r="M372" s="61"/>
      <c r="N372" s="61"/>
      <c r="O372" s="61"/>
      <c r="P372" s="61"/>
      <c r="Q372" s="61"/>
      <c r="R372" s="61"/>
      <c r="T372" s="61"/>
      <c r="U372" s="61"/>
      <c r="V372" s="61"/>
      <c r="W372" s="61"/>
      <c r="X372" s="61"/>
      <c r="Y372" s="61"/>
      <c r="Z372" s="61"/>
      <c r="AA372" s="61"/>
      <c r="AB372" s="61"/>
      <c r="AC372" s="61"/>
      <c r="AD372" s="61"/>
      <c r="AE372" s="61"/>
    </row>
    <row r="373" spans="1:31" s="84" customFormat="1">
      <c r="A373" s="112"/>
      <c r="B373" s="82"/>
      <c r="C373" s="61"/>
      <c r="D373" s="61"/>
      <c r="E373" s="61"/>
      <c r="F373" s="61"/>
      <c r="G373" s="61"/>
      <c r="H373" s="61"/>
      <c r="I373" s="61"/>
      <c r="J373" s="61"/>
      <c r="K373" s="61"/>
      <c r="L373" s="61"/>
      <c r="M373" s="61"/>
      <c r="N373" s="61"/>
      <c r="O373" s="61"/>
      <c r="P373" s="61"/>
      <c r="Q373" s="61"/>
      <c r="R373" s="61"/>
      <c r="T373" s="61"/>
      <c r="U373" s="61"/>
      <c r="V373" s="61"/>
      <c r="W373" s="61"/>
      <c r="X373" s="61"/>
      <c r="Y373" s="61"/>
      <c r="Z373" s="61"/>
      <c r="AA373" s="61"/>
      <c r="AB373" s="61"/>
      <c r="AC373" s="61"/>
      <c r="AD373" s="61"/>
      <c r="AE373" s="61"/>
    </row>
    <row r="374" spans="1:31" s="84" customFormat="1">
      <c r="A374" s="112"/>
      <c r="B374" s="82"/>
      <c r="C374" s="61"/>
      <c r="D374" s="61"/>
      <c r="E374" s="61"/>
      <c r="F374" s="61"/>
      <c r="G374" s="61"/>
      <c r="H374" s="61"/>
      <c r="I374" s="61"/>
      <c r="J374" s="61"/>
      <c r="K374" s="61"/>
      <c r="L374" s="61"/>
      <c r="M374" s="61"/>
      <c r="N374" s="61"/>
      <c r="O374" s="61"/>
      <c r="P374" s="61"/>
      <c r="Q374" s="61"/>
      <c r="R374" s="61"/>
      <c r="T374" s="61"/>
      <c r="U374" s="61"/>
      <c r="V374" s="61"/>
      <c r="W374" s="61"/>
      <c r="X374" s="61"/>
      <c r="Y374" s="61"/>
      <c r="Z374" s="61"/>
      <c r="AA374" s="61"/>
      <c r="AB374" s="61"/>
      <c r="AC374" s="61"/>
      <c r="AD374" s="61"/>
      <c r="AE374" s="61"/>
    </row>
    <row r="375" spans="1:31" s="84" customFormat="1">
      <c r="A375" s="112"/>
      <c r="B375" s="82"/>
      <c r="C375" s="61"/>
      <c r="D375" s="61"/>
      <c r="E375" s="61"/>
      <c r="F375" s="61"/>
      <c r="G375" s="61"/>
      <c r="H375" s="61"/>
      <c r="I375" s="61"/>
      <c r="J375" s="61"/>
      <c r="K375" s="61"/>
      <c r="L375" s="61"/>
      <c r="M375" s="61"/>
      <c r="N375" s="61"/>
      <c r="O375" s="61"/>
      <c r="P375" s="61"/>
      <c r="Q375" s="61"/>
      <c r="R375" s="61"/>
      <c r="T375" s="61"/>
      <c r="U375" s="61"/>
      <c r="V375" s="61"/>
      <c r="W375" s="61"/>
      <c r="X375" s="61"/>
      <c r="Y375" s="61"/>
      <c r="Z375" s="61"/>
      <c r="AA375" s="61"/>
      <c r="AB375" s="61"/>
      <c r="AC375" s="61"/>
      <c r="AD375" s="61"/>
      <c r="AE375" s="61"/>
    </row>
    <row r="376" spans="1:31" s="84" customFormat="1">
      <c r="A376" s="112"/>
      <c r="B376" s="82"/>
      <c r="C376" s="61"/>
      <c r="D376" s="61"/>
      <c r="E376" s="61"/>
      <c r="F376" s="61"/>
      <c r="G376" s="61"/>
      <c r="H376" s="61"/>
      <c r="I376" s="61"/>
      <c r="J376" s="61"/>
      <c r="K376" s="61"/>
      <c r="L376" s="61"/>
      <c r="M376" s="61"/>
      <c r="N376" s="61"/>
      <c r="O376" s="61"/>
      <c r="P376" s="61"/>
      <c r="Q376" s="61"/>
      <c r="R376" s="61"/>
      <c r="T376" s="61"/>
      <c r="U376" s="61"/>
      <c r="V376" s="61"/>
      <c r="W376" s="61"/>
      <c r="X376" s="61"/>
      <c r="Y376" s="61"/>
      <c r="Z376" s="61"/>
      <c r="AA376" s="61"/>
      <c r="AB376" s="61"/>
      <c r="AC376" s="61"/>
      <c r="AD376" s="61"/>
      <c r="AE376" s="61"/>
    </row>
    <row r="377" spans="1:31" s="84" customFormat="1">
      <c r="A377" s="112"/>
      <c r="B377" s="82"/>
      <c r="C377" s="61"/>
      <c r="D377" s="61"/>
      <c r="E377" s="61"/>
      <c r="F377" s="61"/>
      <c r="G377" s="61"/>
      <c r="H377" s="61"/>
      <c r="I377" s="61"/>
      <c r="J377" s="61"/>
      <c r="K377" s="61"/>
      <c r="L377" s="61"/>
      <c r="M377" s="61"/>
      <c r="N377" s="61"/>
      <c r="O377" s="61"/>
      <c r="P377" s="61"/>
      <c r="Q377" s="61"/>
      <c r="R377" s="61"/>
      <c r="T377" s="61"/>
      <c r="U377" s="61"/>
      <c r="V377" s="61"/>
      <c r="W377" s="61"/>
      <c r="X377" s="61"/>
      <c r="Y377" s="61"/>
      <c r="Z377" s="61"/>
      <c r="AA377" s="61"/>
      <c r="AB377" s="61"/>
      <c r="AC377" s="61"/>
      <c r="AD377" s="61"/>
      <c r="AE377" s="61"/>
    </row>
    <row r="378" spans="1:31" s="84" customFormat="1">
      <c r="A378" s="112"/>
      <c r="B378" s="82"/>
      <c r="C378" s="61"/>
      <c r="D378" s="61"/>
      <c r="E378" s="61"/>
      <c r="F378" s="61"/>
      <c r="G378" s="61"/>
      <c r="H378" s="61"/>
      <c r="I378" s="61"/>
      <c r="J378" s="61"/>
      <c r="K378" s="61"/>
      <c r="L378" s="61"/>
      <c r="M378" s="61"/>
      <c r="N378" s="61"/>
      <c r="O378" s="61"/>
      <c r="P378" s="61"/>
      <c r="Q378" s="61"/>
      <c r="R378" s="61"/>
      <c r="T378" s="61"/>
      <c r="U378" s="61"/>
      <c r="V378" s="61"/>
      <c r="W378" s="61"/>
      <c r="X378" s="61"/>
      <c r="Y378" s="61"/>
      <c r="Z378" s="61"/>
      <c r="AA378" s="61"/>
      <c r="AB378" s="61"/>
      <c r="AC378" s="61"/>
      <c r="AD378" s="61"/>
      <c r="AE378" s="61"/>
    </row>
    <row r="379" spans="1:31" s="84" customFormat="1">
      <c r="A379" s="112"/>
      <c r="B379" s="82"/>
      <c r="C379" s="61"/>
      <c r="D379" s="61"/>
      <c r="E379" s="61"/>
      <c r="F379" s="61"/>
      <c r="G379" s="61"/>
      <c r="H379" s="61"/>
      <c r="I379" s="61"/>
      <c r="J379" s="61"/>
      <c r="K379" s="61"/>
      <c r="L379" s="61"/>
      <c r="M379" s="61"/>
      <c r="N379" s="61"/>
      <c r="O379" s="61"/>
      <c r="P379" s="61"/>
      <c r="Q379" s="61"/>
      <c r="R379" s="61"/>
      <c r="T379" s="61"/>
      <c r="U379" s="61"/>
      <c r="V379" s="61"/>
      <c r="W379" s="61"/>
      <c r="X379" s="61"/>
      <c r="Y379" s="61"/>
      <c r="Z379" s="61"/>
      <c r="AA379" s="61"/>
      <c r="AB379" s="61"/>
      <c r="AC379" s="61"/>
      <c r="AD379" s="61"/>
      <c r="AE379" s="61"/>
    </row>
    <row r="380" spans="1:31" s="84" customFormat="1">
      <c r="A380" s="112"/>
      <c r="B380" s="82"/>
      <c r="C380" s="61"/>
      <c r="D380" s="61"/>
      <c r="E380" s="61"/>
      <c r="F380" s="61"/>
      <c r="G380" s="61"/>
      <c r="H380" s="61"/>
      <c r="I380" s="61"/>
      <c r="J380" s="61"/>
      <c r="K380" s="61"/>
      <c r="L380" s="61"/>
      <c r="M380" s="61"/>
      <c r="N380" s="61"/>
      <c r="O380" s="61"/>
      <c r="P380" s="61"/>
      <c r="Q380" s="61"/>
      <c r="R380" s="61"/>
      <c r="T380" s="61"/>
      <c r="U380" s="61"/>
      <c r="V380" s="61"/>
      <c r="W380" s="61"/>
      <c r="X380" s="61"/>
      <c r="Y380" s="61"/>
      <c r="Z380" s="61"/>
      <c r="AA380" s="61"/>
      <c r="AB380" s="61"/>
      <c r="AC380" s="61"/>
      <c r="AD380" s="61"/>
      <c r="AE380" s="61"/>
    </row>
    <row r="381" spans="1:31" s="84" customFormat="1">
      <c r="A381" s="112"/>
      <c r="B381" s="82"/>
      <c r="C381" s="61"/>
      <c r="D381" s="61"/>
      <c r="E381" s="61"/>
      <c r="F381" s="61"/>
      <c r="G381" s="61"/>
      <c r="H381" s="61"/>
      <c r="I381" s="61"/>
      <c r="J381" s="61"/>
      <c r="K381" s="61"/>
      <c r="L381" s="61"/>
      <c r="M381" s="61"/>
      <c r="N381" s="61"/>
      <c r="O381" s="61"/>
      <c r="P381" s="61"/>
      <c r="Q381" s="61"/>
      <c r="R381" s="61"/>
      <c r="T381" s="61"/>
      <c r="U381" s="61"/>
      <c r="V381" s="61"/>
      <c r="W381" s="61"/>
      <c r="X381" s="61"/>
      <c r="Y381" s="61"/>
      <c r="Z381" s="61"/>
      <c r="AA381" s="61"/>
      <c r="AB381" s="61"/>
      <c r="AC381" s="61"/>
      <c r="AD381" s="61"/>
      <c r="AE381" s="61"/>
    </row>
    <row r="382" spans="1:31" s="84" customFormat="1">
      <c r="A382" s="112"/>
      <c r="B382" s="82"/>
      <c r="C382" s="61"/>
      <c r="D382" s="61"/>
      <c r="E382" s="61"/>
      <c r="F382" s="61"/>
      <c r="G382" s="61"/>
      <c r="H382" s="61"/>
      <c r="I382" s="61"/>
      <c r="J382" s="61"/>
      <c r="K382" s="61"/>
      <c r="L382" s="61"/>
      <c r="M382" s="61"/>
      <c r="N382" s="61"/>
      <c r="O382" s="61"/>
      <c r="P382" s="61"/>
      <c r="Q382" s="61"/>
      <c r="R382" s="61"/>
      <c r="T382" s="61"/>
      <c r="U382" s="61"/>
      <c r="V382" s="61"/>
      <c r="W382" s="61"/>
      <c r="X382" s="61"/>
      <c r="Y382" s="61"/>
      <c r="Z382" s="61"/>
      <c r="AA382" s="61"/>
      <c r="AB382" s="61"/>
      <c r="AC382" s="61"/>
      <c r="AD382" s="61"/>
      <c r="AE382" s="61"/>
    </row>
    <row r="383" spans="1:31" s="84" customFormat="1">
      <c r="A383" s="112"/>
      <c r="B383" s="82"/>
      <c r="C383" s="61"/>
      <c r="D383" s="61"/>
      <c r="E383" s="61"/>
      <c r="F383" s="61"/>
      <c r="G383" s="61"/>
      <c r="H383" s="61"/>
      <c r="I383" s="61"/>
      <c r="J383" s="61"/>
      <c r="K383" s="61"/>
      <c r="L383" s="61"/>
      <c r="M383" s="61"/>
      <c r="N383" s="61"/>
      <c r="O383" s="61"/>
      <c r="P383" s="61"/>
      <c r="Q383" s="61"/>
      <c r="R383" s="61"/>
      <c r="T383" s="61"/>
      <c r="U383" s="61"/>
      <c r="V383" s="61"/>
      <c r="W383" s="61"/>
      <c r="X383" s="61"/>
      <c r="Y383" s="61"/>
      <c r="Z383" s="61"/>
      <c r="AA383" s="61"/>
      <c r="AB383" s="61"/>
      <c r="AC383" s="61"/>
      <c r="AD383" s="61"/>
      <c r="AE383" s="61"/>
    </row>
    <row r="384" spans="1:31" s="84" customFormat="1">
      <c r="A384" s="112"/>
      <c r="B384" s="82"/>
      <c r="C384" s="61"/>
      <c r="D384" s="61"/>
      <c r="E384" s="61"/>
      <c r="F384" s="61"/>
      <c r="G384" s="61"/>
      <c r="H384" s="61"/>
      <c r="I384" s="61"/>
      <c r="J384" s="61"/>
      <c r="K384" s="61"/>
      <c r="L384" s="61"/>
      <c r="M384" s="61"/>
      <c r="N384" s="61"/>
      <c r="O384" s="61"/>
      <c r="P384" s="61"/>
      <c r="Q384" s="61"/>
      <c r="R384" s="61"/>
      <c r="T384" s="61"/>
      <c r="U384" s="61"/>
      <c r="V384" s="61"/>
      <c r="W384" s="61"/>
      <c r="X384" s="61"/>
      <c r="Y384" s="61"/>
      <c r="Z384" s="61"/>
      <c r="AA384" s="61"/>
      <c r="AB384" s="61"/>
      <c r="AC384" s="61"/>
      <c r="AD384" s="61"/>
      <c r="AE384" s="61"/>
    </row>
    <row r="385" spans="1:31" s="84" customFormat="1">
      <c r="A385" s="112"/>
      <c r="B385" s="82"/>
      <c r="C385" s="61"/>
      <c r="D385" s="61"/>
      <c r="E385" s="61"/>
      <c r="F385" s="61"/>
      <c r="G385" s="61"/>
      <c r="H385" s="61"/>
      <c r="I385" s="61"/>
      <c r="J385" s="61"/>
      <c r="K385" s="61"/>
      <c r="L385" s="61"/>
      <c r="M385" s="61"/>
      <c r="N385" s="61"/>
      <c r="O385" s="61"/>
      <c r="P385" s="61"/>
      <c r="Q385" s="61"/>
      <c r="R385" s="61"/>
      <c r="T385" s="61"/>
      <c r="U385" s="61"/>
      <c r="V385" s="61"/>
      <c r="W385" s="61"/>
      <c r="X385" s="61"/>
      <c r="Y385" s="61"/>
      <c r="Z385" s="61"/>
      <c r="AA385" s="61"/>
      <c r="AB385" s="61"/>
      <c r="AC385" s="61"/>
      <c r="AD385" s="61"/>
      <c r="AE385" s="61"/>
    </row>
    <row r="386" spans="1:31" s="84" customFormat="1">
      <c r="A386" s="112"/>
      <c r="B386" s="82"/>
      <c r="C386" s="61"/>
      <c r="D386" s="61"/>
      <c r="E386" s="61"/>
      <c r="F386" s="61"/>
      <c r="G386" s="61"/>
      <c r="H386" s="61"/>
      <c r="I386" s="61"/>
      <c r="J386" s="61"/>
      <c r="K386" s="61"/>
      <c r="L386" s="61"/>
      <c r="M386" s="61"/>
      <c r="N386" s="61"/>
      <c r="O386" s="61"/>
      <c r="P386" s="61"/>
      <c r="Q386" s="61"/>
      <c r="R386" s="61"/>
      <c r="T386" s="61"/>
      <c r="U386" s="61"/>
      <c r="V386" s="61"/>
      <c r="W386" s="61"/>
      <c r="X386" s="61"/>
      <c r="Y386" s="61"/>
      <c r="Z386" s="61"/>
      <c r="AA386" s="61"/>
      <c r="AB386" s="61"/>
      <c r="AC386" s="61"/>
      <c r="AD386" s="61"/>
      <c r="AE386" s="61"/>
    </row>
    <row r="387" spans="1:31" s="84" customFormat="1">
      <c r="A387" s="112"/>
      <c r="B387" s="82"/>
      <c r="C387" s="61"/>
      <c r="D387" s="61"/>
      <c r="E387" s="61"/>
      <c r="F387" s="61"/>
      <c r="G387" s="61"/>
      <c r="H387" s="61"/>
      <c r="I387" s="61"/>
      <c r="J387" s="61"/>
      <c r="K387" s="61"/>
      <c r="L387" s="61"/>
      <c r="M387" s="61"/>
      <c r="N387" s="61"/>
      <c r="O387" s="61"/>
      <c r="P387" s="61"/>
      <c r="Q387" s="61"/>
      <c r="R387" s="61"/>
      <c r="T387" s="61"/>
      <c r="U387" s="61"/>
      <c r="V387" s="61"/>
      <c r="W387" s="61"/>
      <c r="X387" s="61"/>
      <c r="Y387" s="61"/>
      <c r="Z387" s="61"/>
      <c r="AA387" s="61"/>
      <c r="AB387" s="61"/>
      <c r="AC387" s="61"/>
      <c r="AD387" s="61"/>
      <c r="AE387" s="61"/>
    </row>
    <row r="388" spans="1:31" s="84" customFormat="1">
      <c r="A388" s="112"/>
      <c r="B388" s="82"/>
      <c r="C388" s="61"/>
      <c r="D388" s="61"/>
      <c r="E388" s="61"/>
      <c r="F388" s="61"/>
      <c r="G388" s="61"/>
      <c r="H388" s="61"/>
      <c r="I388" s="61"/>
      <c r="J388" s="61"/>
      <c r="K388" s="61"/>
      <c r="L388" s="61"/>
      <c r="M388" s="61"/>
      <c r="N388" s="61"/>
      <c r="O388" s="61"/>
      <c r="P388" s="61"/>
      <c r="Q388" s="61"/>
      <c r="R388" s="61"/>
      <c r="T388" s="61"/>
      <c r="U388" s="61"/>
      <c r="V388" s="61"/>
      <c r="W388" s="61"/>
      <c r="X388" s="61"/>
      <c r="Y388" s="61"/>
      <c r="Z388" s="61"/>
      <c r="AA388" s="61"/>
      <c r="AB388" s="61"/>
      <c r="AC388" s="61"/>
      <c r="AD388" s="61"/>
      <c r="AE388" s="61"/>
    </row>
    <row r="389" spans="1:31" s="84" customFormat="1">
      <c r="A389" s="112"/>
      <c r="B389" s="82"/>
      <c r="C389" s="61"/>
      <c r="D389" s="61"/>
      <c r="E389" s="61"/>
      <c r="F389" s="61"/>
      <c r="G389" s="61"/>
      <c r="H389" s="61"/>
      <c r="I389" s="61"/>
      <c r="J389" s="61"/>
      <c r="K389" s="61"/>
      <c r="L389" s="61"/>
      <c r="M389" s="61"/>
      <c r="N389" s="61"/>
      <c r="O389" s="61"/>
      <c r="P389" s="61"/>
      <c r="Q389" s="61"/>
      <c r="R389" s="61"/>
      <c r="T389" s="61"/>
      <c r="U389" s="61"/>
      <c r="V389" s="61"/>
      <c r="W389" s="61"/>
      <c r="X389" s="61"/>
      <c r="Y389" s="61"/>
      <c r="Z389" s="61"/>
      <c r="AA389" s="61"/>
      <c r="AB389" s="61"/>
      <c r="AC389" s="61"/>
      <c r="AD389" s="61"/>
      <c r="AE389" s="61"/>
    </row>
    <row r="390" spans="1:31" s="84" customFormat="1">
      <c r="A390" s="112"/>
      <c r="B390" s="82"/>
      <c r="C390" s="61"/>
      <c r="D390" s="61"/>
      <c r="E390" s="61"/>
      <c r="F390" s="61"/>
      <c r="G390" s="61"/>
      <c r="H390" s="61"/>
      <c r="I390" s="61"/>
      <c r="J390" s="61"/>
      <c r="K390" s="61"/>
      <c r="L390" s="61"/>
      <c r="M390" s="61"/>
      <c r="N390" s="61"/>
      <c r="O390" s="61"/>
      <c r="P390" s="61"/>
      <c r="Q390" s="61"/>
      <c r="R390" s="61"/>
      <c r="T390" s="61"/>
      <c r="U390" s="61"/>
      <c r="V390" s="61"/>
      <c r="W390" s="61"/>
      <c r="X390" s="61"/>
      <c r="Y390" s="61"/>
      <c r="Z390" s="61"/>
      <c r="AA390" s="61"/>
      <c r="AB390" s="61"/>
      <c r="AC390" s="61"/>
      <c r="AD390" s="61"/>
      <c r="AE390" s="61"/>
    </row>
    <row r="391" spans="1:31" s="84" customFormat="1">
      <c r="A391" s="112"/>
      <c r="B391" s="82"/>
      <c r="C391" s="61"/>
      <c r="D391" s="61"/>
      <c r="E391" s="61"/>
      <c r="F391" s="61"/>
      <c r="G391" s="61"/>
      <c r="H391" s="61"/>
      <c r="I391" s="61"/>
      <c r="J391" s="61"/>
      <c r="K391" s="61"/>
      <c r="L391" s="61"/>
      <c r="M391" s="61"/>
      <c r="N391" s="61"/>
      <c r="O391" s="61"/>
      <c r="P391" s="61"/>
      <c r="Q391" s="61"/>
      <c r="R391" s="61"/>
      <c r="T391" s="61"/>
      <c r="U391" s="61"/>
      <c r="V391" s="61"/>
      <c r="W391" s="61"/>
      <c r="X391" s="61"/>
      <c r="Y391" s="61"/>
      <c r="Z391" s="61"/>
      <c r="AA391" s="61"/>
      <c r="AB391" s="61"/>
      <c r="AC391" s="61"/>
      <c r="AD391" s="61"/>
      <c r="AE391" s="61"/>
    </row>
    <row r="392" spans="1:31" s="84" customFormat="1">
      <c r="A392" s="112"/>
      <c r="B392" s="82"/>
      <c r="C392" s="61"/>
      <c r="D392" s="61"/>
      <c r="E392" s="61"/>
      <c r="F392" s="61"/>
      <c r="G392" s="61"/>
      <c r="H392" s="61"/>
      <c r="I392" s="61"/>
      <c r="J392" s="61"/>
      <c r="K392" s="61"/>
      <c r="L392" s="61"/>
      <c r="M392" s="61"/>
      <c r="N392" s="61"/>
      <c r="O392" s="61"/>
      <c r="P392" s="61"/>
      <c r="Q392" s="61"/>
      <c r="R392" s="61"/>
      <c r="T392" s="61"/>
      <c r="U392" s="61"/>
      <c r="V392" s="61"/>
      <c r="W392" s="61"/>
      <c r="X392" s="61"/>
      <c r="Y392" s="61"/>
      <c r="Z392" s="61"/>
      <c r="AA392" s="61"/>
      <c r="AB392" s="61"/>
      <c r="AC392" s="61"/>
      <c r="AD392" s="61"/>
      <c r="AE392" s="61"/>
    </row>
    <row r="393" spans="1:31" s="84" customFormat="1">
      <c r="A393" s="112"/>
      <c r="B393" s="82"/>
      <c r="C393" s="61"/>
      <c r="D393" s="61"/>
      <c r="E393" s="61"/>
      <c r="F393" s="61"/>
      <c r="G393" s="61"/>
      <c r="H393" s="61"/>
      <c r="I393" s="61"/>
      <c r="J393" s="61"/>
      <c r="K393" s="61"/>
      <c r="L393" s="61"/>
      <c r="M393" s="61"/>
      <c r="N393" s="61"/>
      <c r="O393" s="61"/>
      <c r="P393" s="61"/>
      <c r="Q393" s="61"/>
      <c r="R393" s="61"/>
      <c r="T393" s="61"/>
      <c r="U393" s="61"/>
      <c r="V393" s="61"/>
      <c r="W393" s="61"/>
      <c r="X393" s="61"/>
      <c r="Y393" s="61"/>
      <c r="Z393" s="61"/>
      <c r="AA393" s="61"/>
      <c r="AB393" s="61"/>
      <c r="AC393" s="61"/>
      <c r="AD393" s="61"/>
      <c r="AE393" s="61"/>
    </row>
    <row r="394" spans="1:31" s="84" customFormat="1">
      <c r="A394" s="112"/>
      <c r="B394" s="82"/>
      <c r="C394" s="61"/>
      <c r="D394" s="61"/>
      <c r="E394" s="61"/>
      <c r="F394" s="61"/>
      <c r="G394" s="61"/>
      <c r="H394" s="61"/>
      <c r="I394" s="61"/>
      <c r="J394" s="61"/>
      <c r="K394" s="61"/>
      <c r="L394" s="61"/>
      <c r="M394" s="61"/>
      <c r="N394" s="61"/>
      <c r="O394" s="61"/>
      <c r="P394" s="61"/>
      <c r="Q394" s="61"/>
      <c r="R394" s="61"/>
      <c r="T394" s="61"/>
      <c r="U394" s="61"/>
      <c r="V394" s="61"/>
      <c r="W394" s="61"/>
      <c r="X394" s="61"/>
      <c r="Y394" s="61"/>
      <c r="Z394" s="61"/>
      <c r="AA394" s="61"/>
      <c r="AB394" s="61"/>
      <c r="AC394" s="61"/>
      <c r="AD394" s="61"/>
      <c r="AE394" s="61"/>
    </row>
    <row r="395" spans="1:31" s="84" customFormat="1">
      <c r="A395" s="112"/>
      <c r="B395" s="82"/>
      <c r="C395" s="61"/>
      <c r="D395" s="61"/>
      <c r="E395" s="61"/>
      <c r="F395" s="61"/>
      <c r="G395" s="61"/>
      <c r="H395" s="61"/>
      <c r="I395" s="61"/>
      <c r="J395" s="61"/>
      <c r="K395" s="61"/>
      <c r="L395" s="61"/>
      <c r="M395" s="61"/>
      <c r="N395" s="61"/>
      <c r="O395" s="61"/>
      <c r="P395" s="61"/>
      <c r="Q395" s="61"/>
      <c r="R395" s="61"/>
      <c r="T395" s="61"/>
      <c r="U395" s="61"/>
      <c r="V395" s="61"/>
      <c r="W395" s="61"/>
      <c r="X395" s="61"/>
      <c r="Y395" s="61"/>
      <c r="Z395" s="61"/>
      <c r="AA395" s="61"/>
      <c r="AB395" s="61"/>
      <c r="AC395" s="61"/>
      <c r="AD395" s="61"/>
      <c r="AE395" s="61"/>
    </row>
    <row r="396" spans="1:31" s="84" customFormat="1">
      <c r="A396" s="112"/>
      <c r="B396" s="82"/>
      <c r="C396" s="61"/>
      <c r="D396" s="61"/>
      <c r="E396" s="61"/>
      <c r="F396" s="61"/>
      <c r="G396" s="61"/>
      <c r="H396" s="61"/>
      <c r="I396" s="61"/>
      <c r="J396" s="61"/>
      <c r="K396" s="61"/>
      <c r="L396" s="61"/>
      <c r="M396" s="61"/>
      <c r="N396" s="61"/>
      <c r="O396" s="61"/>
      <c r="P396" s="61"/>
      <c r="Q396" s="61"/>
      <c r="R396" s="61"/>
      <c r="T396" s="61"/>
      <c r="U396" s="61"/>
      <c r="V396" s="61"/>
      <c r="W396" s="61"/>
      <c r="X396" s="61"/>
      <c r="Y396" s="61"/>
      <c r="Z396" s="61"/>
      <c r="AA396" s="61"/>
      <c r="AB396" s="61"/>
      <c r="AC396" s="61"/>
      <c r="AD396" s="61"/>
      <c r="AE396" s="61"/>
    </row>
    <row r="397" spans="1:31" s="84" customFormat="1">
      <c r="A397" s="112"/>
      <c r="B397" s="82"/>
      <c r="C397" s="61"/>
      <c r="D397" s="61"/>
      <c r="E397" s="61"/>
      <c r="F397" s="61"/>
      <c r="G397" s="61"/>
      <c r="H397" s="61"/>
      <c r="I397" s="61"/>
      <c r="J397" s="61"/>
      <c r="K397" s="61"/>
      <c r="L397" s="61"/>
      <c r="M397" s="61"/>
      <c r="N397" s="61"/>
      <c r="O397" s="61"/>
      <c r="P397" s="61"/>
      <c r="Q397" s="61"/>
      <c r="R397" s="61"/>
      <c r="T397" s="61"/>
      <c r="U397" s="61"/>
      <c r="V397" s="61"/>
      <c r="W397" s="61"/>
      <c r="X397" s="61"/>
      <c r="Y397" s="61"/>
      <c r="Z397" s="61"/>
      <c r="AA397" s="61"/>
      <c r="AB397" s="61"/>
      <c r="AC397" s="61"/>
      <c r="AD397" s="61"/>
      <c r="AE397" s="61"/>
    </row>
    <row r="398" spans="1:31" s="84" customFormat="1">
      <c r="A398" s="112"/>
      <c r="B398" s="82"/>
      <c r="C398" s="61"/>
      <c r="D398" s="61"/>
      <c r="E398" s="61"/>
      <c r="F398" s="61"/>
      <c r="G398" s="61"/>
      <c r="H398" s="61"/>
      <c r="I398" s="61"/>
      <c r="J398" s="61"/>
      <c r="K398" s="61"/>
      <c r="L398" s="61"/>
      <c r="M398" s="61"/>
      <c r="N398" s="61"/>
      <c r="O398" s="61"/>
      <c r="P398" s="61"/>
      <c r="Q398" s="61"/>
      <c r="R398" s="61"/>
      <c r="T398" s="61"/>
      <c r="U398" s="61"/>
      <c r="V398" s="61"/>
      <c r="W398" s="61"/>
      <c r="X398" s="61"/>
      <c r="Y398" s="61"/>
      <c r="Z398" s="61"/>
      <c r="AA398" s="61"/>
      <c r="AB398" s="61"/>
      <c r="AC398" s="61"/>
      <c r="AD398" s="61"/>
      <c r="AE398" s="61"/>
    </row>
    <row r="399" spans="1:31" s="84" customFormat="1">
      <c r="A399" s="112"/>
      <c r="B399" s="82"/>
      <c r="C399" s="61"/>
      <c r="D399" s="61"/>
      <c r="E399" s="61"/>
      <c r="F399" s="61"/>
      <c r="G399" s="61"/>
      <c r="H399" s="61"/>
      <c r="I399" s="61"/>
      <c r="J399" s="61"/>
      <c r="K399" s="61"/>
      <c r="L399" s="61"/>
      <c r="M399" s="61"/>
      <c r="N399" s="61"/>
      <c r="O399" s="61"/>
      <c r="P399" s="61"/>
      <c r="Q399" s="61"/>
      <c r="R399" s="61"/>
      <c r="T399" s="61"/>
      <c r="U399" s="61"/>
      <c r="V399" s="61"/>
      <c r="W399" s="61"/>
      <c r="X399" s="61"/>
      <c r="Y399" s="61"/>
      <c r="Z399" s="61"/>
      <c r="AA399" s="61"/>
      <c r="AB399" s="61"/>
      <c r="AC399" s="61"/>
      <c r="AD399" s="61"/>
      <c r="AE399" s="61"/>
    </row>
    <row r="400" spans="1:31" s="84" customFormat="1">
      <c r="A400" s="112"/>
      <c r="B400" s="82"/>
      <c r="C400" s="61"/>
      <c r="D400" s="61"/>
      <c r="E400" s="61"/>
      <c r="F400" s="61"/>
      <c r="G400" s="61"/>
      <c r="H400" s="61"/>
      <c r="I400" s="61"/>
      <c r="J400" s="61"/>
      <c r="K400" s="61"/>
      <c r="L400" s="61"/>
      <c r="M400" s="61"/>
      <c r="N400" s="61"/>
      <c r="O400" s="61"/>
      <c r="P400" s="61"/>
      <c r="Q400" s="61"/>
      <c r="R400" s="61"/>
      <c r="T400" s="61"/>
      <c r="U400" s="61"/>
      <c r="V400" s="61"/>
      <c r="W400" s="61"/>
      <c r="X400" s="61"/>
      <c r="Y400" s="61"/>
      <c r="Z400" s="61"/>
      <c r="AA400" s="61"/>
      <c r="AB400" s="61"/>
      <c r="AC400" s="61"/>
      <c r="AD400" s="61"/>
      <c r="AE400" s="61"/>
    </row>
    <row r="401" spans="1:31" s="84" customFormat="1">
      <c r="A401" s="112"/>
      <c r="B401" s="82"/>
      <c r="C401" s="61"/>
      <c r="D401" s="61"/>
      <c r="E401" s="61"/>
      <c r="F401" s="61"/>
      <c r="G401" s="61"/>
      <c r="H401" s="61"/>
      <c r="I401" s="61"/>
      <c r="J401" s="61"/>
      <c r="K401" s="61"/>
      <c r="L401" s="61"/>
      <c r="M401" s="61"/>
      <c r="N401" s="61"/>
      <c r="O401" s="61"/>
      <c r="P401" s="61"/>
      <c r="Q401" s="61"/>
      <c r="R401" s="61"/>
      <c r="T401" s="61"/>
      <c r="U401" s="61"/>
      <c r="V401" s="61"/>
      <c r="W401" s="61"/>
      <c r="X401" s="61"/>
      <c r="Y401" s="61"/>
      <c r="Z401" s="61"/>
      <c r="AA401" s="61"/>
      <c r="AB401" s="61"/>
      <c r="AC401" s="61"/>
      <c r="AD401" s="61"/>
      <c r="AE401" s="61"/>
    </row>
    <row r="402" spans="1:31" s="84" customFormat="1">
      <c r="A402" s="112"/>
      <c r="B402" s="82"/>
      <c r="C402" s="61"/>
      <c r="D402" s="61"/>
      <c r="E402" s="61"/>
      <c r="F402" s="61"/>
      <c r="G402" s="61"/>
      <c r="H402" s="61"/>
      <c r="I402" s="61"/>
      <c r="J402" s="61"/>
      <c r="K402" s="61"/>
      <c r="L402" s="61"/>
      <c r="M402" s="61"/>
      <c r="N402" s="61"/>
      <c r="O402" s="61"/>
      <c r="P402" s="61"/>
      <c r="Q402" s="61"/>
      <c r="R402" s="61"/>
      <c r="T402" s="61"/>
      <c r="U402" s="61"/>
      <c r="V402" s="61"/>
      <c r="W402" s="61"/>
      <c r="X402" s="61"/>
      <c r="Y402" s="61"/>
      <c r="Z402" s="61"/>
      <c r="AA402" s="61"/>
      <c r="AB402" s="61"/>
      <c r="AC402" s="61"/>
      <c r="AD402" s="61"/>
      <c r="AE402" s="61"/>
    </row>
    <row r="403" spans="1:31" s="84" customFormat="1">
      <c r="A403" s="112"/>
      <c r="B403" s="82"/>
      <c r="C403" s="83"/>
      <c r="D403" s="83"/>
      <c r="E403" s="83"/>
      <c r="F403" s="83"/>
      <c r="I403" s="61"/>
      <c r="J403" s="61"/>
      <c r="K403" s="61"/>
      <c r="L403" s="61"/>
      <c r="M403" s="61"/>
      <c r="N403" s="61"/>
      <c r="O403" s="61"/>
      <c r="P403" s="61"/>
      <c r="Q403" s="61"/>
      <c r="R403" s="61"/>
      <c r="T403" s="61"/>
      <c r="U403" s="61"/>
      <c r="V403" s="61"/>
      <c r="W403" s="61"/>
      <c r="X403" s="61"/>
      <c r="Y403" s="61"/>
      <c r="Z403" s="61"/>
      <c r="AA403" s="61"/>
      <c r="AB403" s="61"/>
      <c r="AC403" s="61"/>
      <c r="AD403" s="61"/>
      <c r="AE403" s="61"/>
    </row>
    <row r="404" spans="1:31" s="84" customFormat="1">
      <c r="A404" s="112"/>
      <c r="B404" s="82"/>
      <c r="C404" s="83"/>
      <c r="D404" s="83"/>
      <c r="E404" s="83"/>
      <c r="F404" s="83"/>
      <c r="I404" s="61"/>
      <c r="J404" s="61"/>
      <c r="K404" s="61"/>
      <c r="L404" s="61"/>
      <c r="M404" s="61"/>
      <c r="N404" s="61"/>
      <c r="O404" s="61"/>
      <c r="P404" s="61"/>
      <c r="Q404" s="61"/>
      <c r="R404" s="61"/>
      <c r="T404" s="61"/>
      <c r="U404" s="61"/>
      <c r="V404" s="61"/>
      <c r="W404" s="61"/>
      <c r="X404" s="61"/>
      <c r="Y404" s="61"/>
      <c r="Z404" s="61"/>
      <c r="AA404" s="61"/>
      <c r="AB404" s="61"/>
      <c r="AC404" s="61"/>
      <c r="AD404" s="61"/>
      <c r="AE404" s="61"/>
    </row>
    <row r="405" spans="1:31" s="84" customFormat="1">
      <c r="A405" s="112"/>
      <c r="B405" s="82"/>
      <c r="C405" s="83"/>
      <c r="D405" s="83"/>
      <c r="E405" s="83"/>
      <c r="F405" s="83"/>
      <c r="I405" s="61"/>
      <c r="J405" s="61"/>
      <c r="K405" s="61"/>
      <c r="L405" s="61"/>
      <c r="M405" s="61"/>
      <c r="N405" s="61"/>
      <c r="O405" s="61"/>
      <c r="P405" s="61"/>
      <c r="Q405" s="61"/>
      <c r="R405" s="61"/>
      <c r="T405" s="61"/>
      <c r="U405" s="61"/>
      <c r="V405" s="61"/>
      <c r="W405" s="61"/>
      <c r="X405" s="61"/>
      <c r="Y405" s="61"/>
      <c r="Z405" s="61"/>
      <c r="AA405" s="61"/>
      <c r="AB405" s="61"/>
      <c r="AC405" s="61"/>
      <c r="AD405" s="61"/>
      <c r="AE405" s="61"/>
    </row>
    <row r="406" spans="1:31" s="84" customFormat="1">
      <c r="A406" s="112"/>
      <c r="B406" s="82"/>
      <c r="C406" s="83"/>
      <c r="D406" s="83"/>
      <c r="E406" s="83"/>
      <c r="F406" s="83"/>
      <c r="I406" s="61"/>
      <c r="J406" s="61"/>
      <c r="K406" s="61"/>
      <c r="L406" s="61"/>
      <c r="M406" s="61"/>
      <c r="N406" s="61"/>
      <c r="O406" s="61"/>
      <c r="P406" s="61"/>
      <c r="Q406" s="61"/>
      <c r="R406" s="61"/>
      <c r="T406" s="61"/>
      <c r="U406" s="61"/>
      <c r="V406" s="61"/>
      <c r="W406" s="61"/>
      <c r="X406" s="61"/>
      <c r="Y406" s="61"/>
      <c r="Z406" s="61"/>
      <c r="AA406" s="61"/>
      <c r="AB406" s="61"/>
      <c r="AC406" s="61"/>
      <c r="AD406" s="61"/>
      <c r="AE406" s="61"/>
    </row>
    <row r="407" spans="1:31" s="84" customFormat="1">
      <c r="A407" s="112"/>
      <c r="B407" s="82"/>
      <c r="C407" s="83"/>
      <c r="D407" s="83"/>
      <c r="E407" s="83"/>
      <c r="F407" s="83"/>
      <c r="I407" s="61"/>
      <c r="J407" s="61"/>
      <c r="K407" s="61"/>
      <c r="L407" s="61"/>
      <c r="M407" s="61"/>
      <c r="N407" s="61"/>
      <c r="O407" s="61"/>
      <c r="P407" s="61"/>
      <c r="Q407" s="61"/>
      <c r="R407" s="61"/>
      <c r="T407" s="61"/>
      <c r="U407" s="61"/>
      <c r="V407" s="61"/>
      <c r="W407" s="61"/>
      <c r="X407" s="61"/>
      <c r="Y407" s="61"/>
      <c r="Z407" s="61"/>
      <c r="AA407" s="61"/>
      <c r="AB407" s="61"/>
      <c r="AC407" s="61"/>
      <c r="AD407" s="61"/>
      <c r="AE407" s="61"/>
    </row>
    <row r="408" spans="1:31" s="84" customFormat="1">
      <c r="A408" s="112"/>
      <c r="B408" s="82"/>
      <c r="C408" s="83"/>
      <c r="D408" s="83"/>
      <c r="E408" s="83"/>
      <c r="F408" s="83"/>
      <c r="I408" s="61"/>
      <c r="J408" s="61"/>
      <c r="K408" s="61"/>
      <c r="L408" s="61"/>
      <c r="M408" s="61"/>
      <c r="N408" s="61"/>
      <c r="O408" s="61"/>
      <c r="P408" s="61"/>
      <c r="Q408" s="61"/>
      <c r="R408" s="61"/>
      <c r="T408" s="61"/>
      <c r="U408" s="61"/>
      <c r="V408" s="61"/>
      <c r="W408" s="61"/>
      <c r="X408" s="61"/>
      <c r="Y408" s="61"/>
      <c r="Z408" s="61"/>
      <c r="AA408" s="61"/>
      <c r="AB408" s="61"/>
      <c r="AC408" s="61"/>
      <c r="AD408" s="61"/>
      <c r="AE408" s="61"/>
    </row>
    <row r="409" spans="1:31" s="84" customFormat="1">
      <c r="A409" s="112"/>
      <c r="B409" s="82"/>
      <c r="C409" s="83"/>
      <c r="D409" s="83"/>
      <c r="E409" s="83"/>
      <c r="F409" s="83"/>
      <c r="I409" s="61"/>
      <c r="J409" s="61"/>
      <c r="K409" s="61"/>
      <c r="L409" s="61"/>
      <c r="M409" s="61"/>
      <c r="N409" s="61"/>
      <c r="O409" s="61"/>
      <c r="P409" s="61"/>
      <c r="Q409" s="61"/>
      <c r="R409" s="61"/>
      <c r="T409" s="61"/>
      <c r="U409" s="61"/>
      <c r="V409" s="61"/>
      <c r="W409" s="61"/>
      <c r="X409" s="61"/>
      <c r="Y409" s="61"/>
      <c r="Z409" s="61"/>
      <c r="AA409" s="61"/>
      <c r="AB409" s="61"/>
      <c r="AC409" s="61"/>
      <c r="AD409" s="61"/>
      <c r="AE409" s="61"/>
    </row>
    <row r="410" spans="1:31" s="84" customFormat="1">
      <c r="A410" s="112"/>
      <c r="B410" s="82"/>
      <c r="C410" s="83"/>
      <c r="D410" s="83"/>
      <c r="E410" s="83"/>
      <c r="F410" s="83"/>
      <c r="I410" s="61"/>
      <c r="J410" s="61"/>
      <c r="K410" s="61"/>
      <c r="L410" s="61"/>
      <c r="M410" s="61"/>
      <c r="N410" s="61"/>
      <c r="O410" s="61"/>
      <c r="P410" s="61"/>
      <c r="Q410" s="61"/>
      <c r="R410" s="61"/>
      <c r="T410" s="61"/>
      <c r="U410" s="61"/>
      <c r="V410" s="61"/>
      <c r="W410" s="61"/>
      <c r="X410" s="61"/>
      <c r="Y410" s="61"/>
      <c r="Z410" s="61"/>
      <c r="AA410" s="61"/>
      <c r="AB410" s="61"/>
      <c r="AC410" s="61"/>
      <c r="AD410" s="61"/>
      <c r="AE410" s="61"/>
    </row>
  </sheetData>
  <mergeCells count="38">
    <mergeCell ref="A4:S4"/>
    <mergeCell ref="A1:I1"/>
    <mergeCell ref="O1:S1"/>
    <mergeCell ref="A2:I2"/>
    <mergeCell ref="O2:S2"/>
    <mergeCell ref="A3:S3"/>
    <mergeCell ref="A5:S5"/>
    <mergeCell ref="A6:A10"/>
    <mergeCell ref="B6:B10"/>
    <mergeCell ref="C6:C10"/>
    <mergeCell ref="D6:D10"/>
    <mergeCell ref="E6:E10"/>
    <mergeCell ref="F6:H7"/>
    <mergeCell ref="I6:N6"/>
    <mergeCell ref="L8:L10"/>
    <mergeCell ref="G9:G10"/>
    <mergeCell ref="O6:R6"/>
    <mergeCell ref="S6:S10"/>
    <mergeCell ref="O7:P7"/>
    <mergeCell ref="Q7:R7"/>
    <mergeCell ref="I7:J7"/>
    <mergeCell ref="K7:L7"/>
    <mergeCell ref="T7:T9"/>
    <mergeCell ref="M8:M10"/>
    <mergeCell ref="N8:N10"/>
    <mergeCell ref="O8:O10"/>
    <mergeCell ref="P8:P10"/>
    <mergeCell ref="M7:N7"/>
    <mergeCell ref="H9:H10"/>
    <mergeCell ref="B51:S51"/>
    <mergeCell ref="Q8:Q10"/>
    <mergeCell ref="R8:R10"/>
    <mergeCell ref="B74:N74"/>
    <mergeCell ref="F8:F10"/>
    <mergeCell ref="G8:H8"/>
    <mergeCell ref="I8:I10"/>
    <mergeCell ref="J8:J10"/>
    <mergeCell ref="K8:K10"/>
  </mergeCells>
  <printOptions horizontalCentered="1"/>
  <pageMargins left="0.2" right="0.2" top="0.79000000000000015" bottom="0.98" header="0.31" footer="0.31"/>
  <pageSetup paperSize="9" scale="55" fitToHeight="0" orientation="landscape" r:id="rId1"/>
  <headerFooter>
    <oddFooter>&amp;R&amp;14&amp;P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AZ422"/>
  <sheetViews>
    <sheetView zoomScale="70" zoomScaleNormal="70" workbookViewId="0">
      <selection sqref="A1:AC1"/>
    </sheetView>
  </sheetViews>
  <sheetFormatPr defaultColWidth="9.140625" defaultRowHeight="18.75"/>
  <cols>
    <col min="1" max="1" width="6.28515625" style="112" customWidth="1"/>
    <col min="2" max="2" width="31.42578125" style="82" customWidth="1"/>
    <col min="3" max="5" width="9.7109375" style="83" customWidth="1"/>
    <col min="6" max="6" width="11.28515625" style="83" customWidth="1"/>
    <col min="7" max="7" width="9.7109375" style="84" customWidth="1"/>
    <col min="8" max="8" width="9.140625" style="84" customWidth="1"/>
    <col min="9" max="9" width="8.42578125" style="84" customWidth="1"/>
    <col min="10" max="10" width="12.42578125" style="84" customWidth="1"/>
    <col min="11" max="11" width="11" style="84" customWidth="1"/>
    <col min="12" max="12" width="8.28515625" style="84" customWidth="1"/>
    <col min="13" max="13" width="11.7109375" style="84" customWidth="1"/>
    <col min="14" max="15" width="10.7109375" style="84" customWidth="1"/>
    <col min="16" max="16" width="11.28515625" style="84" customWidth="1"/>
    <col min="17" max="17" width="8.7109375" style="84" customWidth="1"/>
    <col min="18" max="18" width="9.7109375" style="84" customWidth="1"/>
    <col min="19" max="19" width="10" style="84" customWidth="1"/>
    <col min="20" max="21" width="10.7109375" style="84" customWidth="1"/>
    <col min="22" max="22" width="8.28515625" style="84" customWidth="1"/>
    <col min="23" max="23" width="11.7109375" style="84" customWidth="1"/>
    <col min="24" max="25" width="10.7109375" style="84" customWidth="1"/>
    <col min="26" max="26" width="11.28515625" style="84" customWidth="1"/>
    <col min="27" max="27" width="8.28515625" style="84" customWidth="1"/>
    <col min="28" max="28" width="10.140625" style="84" customWidth="1"/>
    <col min="29" max="30" width="10.7109375" style="84" customWidth="1"/>
    <col min="31" max="31" width="11.28515625" style="84" customWidth="1"/>
    <col min="32" max="32" width="9" style="84" customWidth="1"/>
    <col min="33" max="33" width="10.7109375" style="84" customWidth="1"/>
    <col min="34" max="34" width="10.140625" style="84" customWidth="1"/>
    <col min="35" max="35" width="11" style="84" customWidth="1"/>
    <col min="36" max="36" width="10.7109375" style="84" customWidth="1"/>
    <col min="37" max="37" width="9.140625" style="84" hidden="1" customWidth="1"/>
    <col min="38" max="38" width="12.42578125" style="84" hidden="1" customWidth="1"/>
    <col min="39" max="39" width="9.7109375" style="84" hidden="1" customWidth="1"/>
    <col min="40" max="40" width="11.140625" style="84" hidden="1" customWidth="1"/>
    <col min="41" max="41" width="11" style="84" hidden="1" customWidth="1"/>
    <col min="42" max="46" width="9.140625" style="84" hidden="1" customWidth="1"/>
    <col min="47" max="47" width="8" style="84" customWidth="1"/>
    <col min="48" max="48" width="9.140625" style="84" customWidth="1"/>
    <col min="49" max="49" width="10.7109375" style="84" customWidth="1"/>
    <col min="50" max="50" width="10.140625" style="84" customWidth="1"/>
    <col min="51" max="51" width="10.7109375" style="84" customWidth="1"/>
    <col min="52" max="16384" width="9.140625" style="61"/>
  </cols>
  <sheetData>
    <row r="1" spans="1:52" s="135" customFormat="1" ht="39" customHeight="1">
      <c r="A1" s="916" t="s">
        <v>159</v>
      </c>
      <c r="B1" s="916"/>
      <c r="C1" s="916"/>
      <c r="D1" s="916"/>
      <c r="E1" s="916"/>
      <c r="F1" s="916"/>
      <c r="G1" s="916"/>
      <c r="H1" s="916"/>
      <c r="I1" s="916"/>
      <c r="J1" s="916"/>
      <c r="K1" s="916"/>
      <c r="L1" s="916"/>
      <c r="Q1" s="136"/>
      <c r="R1" s="136"/>
      <c r="S1" s="136"/>
      <c r="T1" s="136"/>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927"/>
      <c r="AW1" s="927"/>
      <c r="AX1" s="927"/>
      <c r="AY1" s="137"/>
      <c r="AZ1" s="137"/>
    </row>
    <row r="2" spans="1:52" s="135" customFormat="1" ht="39" customHeight="1">
      <c r="A2" s="928" t="s">
        <v>1</v>
      </c>
      <c r="B2" s="928"/>
      <c r="C2" s="928"/>
      <c r="D2" s="928"/>
      <c r="E2" s="928"/>
      <c r="F2" s="928"/>
      <c r="G2" s="928"/>
      <c r="H2" s="928"/>
      <c r="I2" s="928"/>
      <c r="J2" s="928"/>
      <c r="K2" s="928"/>
      <c r="L2" s="928"/>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929"/>
      <c r="AW2" s="929"/>
      <c r="AX2" s="929"/>
      <c r="AY2" s="137"/>
      <c r="AZ2" s="137"/>
    </row>
    <row r="3" spans="1:52" s="135" customFormat="1" ht="39" customHeight="1">
      <c r="A3" s="1032" t="s">
        <v>160</v>
      </c>
      <c r="B3" s="1032"/>
      <c r="C3" s="1032"/>
      <c r="D3" s="1032"/>
      <c r="E3" s="1032"/>
      <c r="F3" s="1032"/>
      <c r="G3" s="1032"/>
      <c r="H3" s="1032"/>
      <c r="I3" s="1032"/>
      <c r="J3" s="1032"/>
      <c r="K3" s="1032"/>
      <c r="L3" s="1032"/>
      <c r="M3" s="1032"/>
      <c r="N3" s="1032"/>
      <c r="O3" s="1032"/>
      <c r="P3" s="1032"/>
      <c r="Q3" s="1032"/>
      <c r="R3" s="1032"/>
      <c r="S3" s="1032"/>
      <c r="T3" s="1032"/>
      <c r="U3" s="1032"/>
      <c r="V3" s="1032"/>
      <c r="W3" s="1032"/>
      <c r="X3" s="1032"/>
      <c r="Y3" s="1032"/>
      <c r="Z3" s="1032"/>
      <c r="AA3" s="1032"/>
      <c r="AB3" s="1032"/>
      <c r="AC3" s="1032"/>
      <c r="AD3" s="1032"/>
      <c r="AE3" s="1032"/>
      <c r="AF3" s="1032"/>
      <c r="AG3" s="1032"/>
      <c r="AH3" s="1032"/>
      <c r="AI3" s="1032"/>
      <c r="AJ3" s="1032"/>
      <c r="AK3" s="1032"/>
      <c r="AL3" s="1032"/>
      <c r="AM3" s="1032"/>
      <c r="AN3" s="1032"/>
      <c r="AO3" s="1032"/>
      <c r="AP3" s="1032"/>
      <c r="AQ3" s="1032"/>
      <c r="AR3" s="1032"/>
      <c r="AS3" s="1032"/>
      <c r="AT3" s="1032"/>
      <c r="AU3" s="1032"/>
      <c r="AV3" s="1032"/>
      <c r="AW3" s="1032"/>
      <c r="AX3" s="1032"/>
      <c r="AY3" s="1032"/>
      <c r="AZ3" s="1032"/>
    </row>
    <row r="4" spans="1:52" s="138" customFormat="1" ht="41.25" customHeight="1">
      <c r="A4" s="1031" t="s">
        <v>161</v>
      </c>
      <c r="B4" s="1031"/>
      <c r="C4" s="1031"/>
      <c r="D4" s="1031"/>
      <c r="E4" s="1031"/>
      <c r="F4" s="1031"/>
      <c r="G4" s="1031"/>
      <c r="H4" s="1031"/>
      <c r="I4" s="1031"/>
      <c r="J4" s="1031"/>
      <c r="K4" s="1031"/>
      <c r="L4" s="1031"/>
      <c r="M4" s="1031"/>
      <c r="N4" s="1031"/>
      <c r="O4" s="1031"/>
      <c r="P4" s="1031"/>
      <c r="Q4" s="1031"/>
      <c r="R4" s="1031"/>
      <c r="S4" s="1031"/>
      <c r="T4" s="1031"/>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c r="AT4" s="1031"/>
      <c r="AU4" s="1031"/>
      <c r="AV4" s="1031"/>
      <c r="AW4" s="1031"/>
      <c r="AX4" s="1031"/>
      <c r="AY4" s="1031"/>
      <c r="AZ4" s="1031"/>
    </row>
    <row r="5" spans="1:52" s="139" customFormat="1" ht="33" customHeight="1">
      <c r="A5" s="1024" t="s">
        <v>4</v>
      </c>
      <c r="B5" s="1024"/>
      <c r="C5" s="1024"/>
      <c r="D5" s="1024"/>
      <c r="E5" s="1024"/>
      <c r="F5" s="1024"/>
      <c r="G5" s="1024"/>
      <c r="H5" s="102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c r="AP5" s="1024"/>
      <c r="AQ5" s="1024"/>
      <c r="AR5" s="1024"/>
      <c r="AS5" s="1024"/>
      <c r="AT5" s="1024"/>
      <c r="AU5" s="1024"/>
      <c r="AV5" s="1024"/>
      <c r="AW5" s="1024"/>
      <c r="AX5" s="1024"/>
      <c r="AY5" s="1024"/>
      <c r="AZ5" s="1024"/>
    </row>
    <row r="6" spans="1:52" s="139" customFormat="1" ht="33" customHeight="1">
      <c r="A6" s="1025" t="s">
        <v>5</v>
      </c>
      <c r="B6" s="995" t="s">
        <v>86</v>
      </c>
      <c r="C6" s="988" t="s">
        <v>87</v>
      </c>
      <c r="D6" s="988" t="s">
        <v>88</v>
      </c>
      <c r="E6" s="988" t="s">
        <v>89</v>
      </c>
      <c r="F6" s="989" t="s">
        <v>118</v>
      </c>
      <c r="G6" s="989"/>
      <c r="H6" s="989"/>
      <c r="I6" s="989"/>
      <c r="J6" s="989"/>
      <c r="K6" s="989"/>
      <c r="L6" s="1028" t="s">
        <v>7</v>
      </c>
      <c r="M6" s="1029"/>
      <c r="N6" s="1029"/>
      <c r="O6" s="1029"/>
      <c r="P6" s="1029"/>
      <c r="Q6" s="1029"/>
      <c r="R6" s="1029"/>
      <c r="S6" s="1029"/>
      <c r="T6" s="1029"/>
      <c r="U6" s="1029"/>
      <c r="V6" s="1029"/>
      <c r="W6" s="1029"/>
      <c r="X6" s="1029"/>
      <c r="Y6" s="1029"/>
      <c r="Z6" s="1029"/>
      <c r="AA6" s="1029"/>
      <c r="AB6" s="1029"/>
      <c r="AC6" s="1029"/>
      <c r="AD6" s="1029"/>
      <c r="AE6" s="1030"/>
      <c r="AF6" s="1028" t="s">
        <v>8</v>
      </c>
      <c r="AG6" s="1029"/>
      <c r="AH6" s="1029"/>
      <c r="AI6" s="1029"/>
      <c r="AJ6" s="1029"/>
      <c r="AK6" s="1029"/>
      <c r="AL6" s="1029"/>
      <c r="AM6" s="1029"/>
      <c r="AN6" s="1029"/>
      <c r="AO6" s="1029"/>
      <c r="AP6" s="1029"/>
      <c r="AQ6" s="1029"/>
      <c r="AR6" s="1029"/>
      <c r="AS6" s="1029"/>
      <c r="AT6" s="1029"/>
      <c r="AU6" s="1029"/>
      <c r="AV6" s="1029"/>
      <c r="AW6" s="1029"/>
      <c r="AX6" s="1029"/>
      <c r="AY6" s="1030"/>
      <c r="AZ6" s="995" t="s">
        <v>9</v>
      </c>
    </row>
    <row r="7" spans="1:52" s="49" customFormat="1" ht="71.650000000000006" customHeight="1">
      <c r="A7" s="1026"/>
      <c r="B7" s="996"/>
      <c r="C7" s="988"/>
      <c r="D7" s="988"/>
      <c r="E7" s="988"/>
      <c r="F7" s="989"/>
      <c r="G7" s="989"/>
      <c r="H7" s="989"/>
      <c r="I7" s="989"/>
      <c r="J7" s="989"/>
      <c r="K7" s="989"/>
      <c r="L7" s="1021" t="s">
        <v>162</v>
      </c>
      <c r="M7" s="989"/>
      <c r="N7" s="989"/>
      <c r="O7" s="989"/>
      <c r="P7" s="989"/>
      <c r="Q7" s="1022" t="s">
        <v>163</v>
      </c>
      <c r="R7" s="1023"/>
      <c r="S7" s="1023"/>
      <c r="T7" s="1023"/>
      <c r="U7" s="1023"/>
      <c r="V7" s="989" t="s">
        <v>164</v>
      </c>
      <c r="W7" s="989"/>
      <c r="X7" s="989"/>
      <c r="Y7" s="989"/>
      <c r="Z7" s="989"/>
      <c r="AA7" s="989" t="s">
        <v>165</v>
      </c>
      <c r="AB7" s="989"/>
      <c r="AC7" s="989"/>
      <c r="AD7" s="989"/>
      <c r="AE7" s="989"/>
      <c r="AF7" s="989" t="s">
        <v>166</v>
      </c>
      <c r="AG7" s="989"/>
      <c r="AH7" s="989"/>
      <c r="AI7" s="989"/>
      <c r="AJ7" s="989"/>
      <c r="AK7" s="989" t="s">
        <v>167</v>
      </c>
      <c r="AL7" s="989"/>
      <c r="AM7" s="989"/>
      <c r="AN7" s="989"/>
      <c r="AO7" s="989"/>
      <c r="AP7" s="989"/>
      <c r="AQ7" s="989"/>
      <c r="AR7" s="989"/>
      <c r="AS7" s="989"/>
      <c r="AT7" s="989"/>
      <c r="AU7" s="1020" t="s">
        <v>168</v>
      </c>
      <c r="AV7" s="1020"/>
      <c r="AW7" s="1020"/>
      <c r="AX7" s="1020"/>
      <c r="AY7" s="1020"/>
      <c r="AZ7" s="996"/>
    </row>
    <row r="8" spans="1:52" s="49" customFormat="1" ht="45.4" customHeight="1">
      <c r="A8" s="1026"/>
      <c r="B8" s="996"/>
      <c r="C8" s="988"/>
      <c r="D8" s="988"/>
      <c r="E8" s="988"/>
      <c r="F8" s="989" t="s">
        <v>143</v>
      </c>
      <c r="G8" s="989" t="s">
        <v>92</v>
      </c>
      <c r="H8" s="989"/>
      <c r="I8" s="989"/>
      <c r="J8" s="989"/>
      <c r="K8" s="989"/>
      <c r="L8" s="989" t="s">
        <v>12</v>
      </c>
      <c r="M8" s="989" t="s">
        <v>13</v>
      </c>
      <c r="N8" s="989"/>
      <c r="O8" s="989"/>
      <c r="P8" s="989"/>
      <c r="Q8" s="989" t="s">
        <v>12</v>
      </c>
      <c r="R8" s="989" t="s">
        <v>13</v>
      </c>
      <c r="S8" s="989"/>
      <c r="T8" s="989"/>
      <c r="U8" s="989"/>
      <c r="V8" s="989" t="s">
        <v>12</v>
      </c>
      <c r="W8" s="989" t="s">
        <v>13</v>
      </c>
      <c r="X8" s="989"/>
      <c r="Y8" s="989"/>
      <c r="Z8" s="989"/>
      <c r="AA8" s="989" t="s">
        <v>12</v>
      </c>
      <c r="AB8" s="989" t="s">
        <v>13</v>
      </c>
      <c r="AC8" s="989"/>
      <c r="AD8" s="989"/>
      <c r="AE8" s="989"/>
      <c r="AF8" s="989" t="s">
        <v>12</v>
      </c>
      <c r="AG8" s="989" t="s">
        <v>94</v>
      </c>
      <c r="AH8" s="989"/>
      <c r="AI8" s="989"/>
      <c r="AJ8" s="989"/>
      <c r="AK8" s="989" t="s">
        <v>12</v>
      </c>
      <c r="AL8" s="989" t="s">
        <v>94</v>
      </c>
      <c r="AM8" s="989"/>
      <c r="AN8" s="989"/>
      <c r="AO8" s="989"/>
      <c r="AP8" s="989" t="s">
        <v>169</v>
      </c>
      <c r="AQ8" s="989"/>
      <c r="AR8" s="989"/>
      <c r="AS8" s="989"/>
      <c r="AT8" s="989"/>
      <c r="AU8" s="1020" t="s">
        <v>12</v>
      </c>
      <c r="AV8" s="1020"/>
      <c r="AW8" s="1020"/>
      <c r="AX8" s="1020"/>
      <c r="AY8" s="1020"/>
      <c r="AZ8" s="996"/>
    </row>
    <row r="9" spans="1:52" s="49" customFormat="1" ht="45.4" customHeight="1">
      <c r="A9" s="1026"/>
      <c r="B9" s="996"/>
      <c r="C9" s="988"/>
      <c r="D9" s="988"/>
      <c r="E9" s="988"/>
      <c r="F9" s="989"/>
      <c r="G9" s="989" t="s">
        <v>93</v>
      </c>
      <c r="H9" s="989" t="s">
        <v>13</v>
      </c>
      <c r="I9" s="989"/>
      <c r="J9" s="989"/>
      <c r="K9" s="989"/>
      <c r="L9" s="989"/>
      <c r="M9" s="989" t="s">
        <v>170</v>
      </c>
      <c r="N9" s="989" t="s">
        <v>171</v>
      </c>
      <c r="O9" s="989" t="s">
        <v>172</v>
      </c>
      <c r="P9" s="989" t="s">
        <v>173</v>
      </c>
      <c r="Q9" s="989"/>
      <c r="R9" s="989" t="s">
        <v>170</v>
      </c>
      <c r="S9" s="989" t="s">
        <v>171</v>
      </c>
      <c r="T9" s="989" t="s">
        <v>172</v>
      </c>
      <c r="U9" s="989" t="s">
        <v>173</v>
      </c>
      <c r="V9" s="989"/>
      <c r="W9" s="989" t="s">
        <v>170</v>
      </c>
      <c r="X9" s="989" t="s">
        <v>171</v>
      </c>
      <c r="Y9" s="989" t="s">
        <v>172</v>
      </c>
      <c r="Z9" s="989" t="s">
        <v>173</v>
      </c>
      <c r="AA9" s="989"/>
      <c r="AB9" s="989" t="s">
        <v>170</v>
      </c>
      <c r="AC9" s="989" t="s">
        <v>171</v>
      </c>
      <c r="AD9" s="989" t="s">
        <v>172</v>
      </c>
      <c r="AE9" s="989" t="s">
        <v>173</v>
      </c>
      <c r="AF9" s="989"/>
      <c r="AG9" s="989" t="s">
        <v>170</v>
      </c>
      <c r="AH9" s="989" t="s">
        <v>171</v>
      </c>
      <c r="AI9" s="989" t="s">
        <v>172</v>
      </c>
      <c r="AJ9" s="989" t="s">
        <v>173</v>
      </c>
      <c r="AK9" s="989"/>
      <c r="AL9" s="989" t="s">
        <v>170</v>
      </c>
      <c r="AM9" s="989" t="s">
        <v>171</v>
      </c>
      <c r="AN9" s="989" t="s">
        <v>172</v>
      </c>
      <c r="AO9" s="989" t="s">
        <v>173</v>
      </c>
      <c r="AP9" s="1018" t="s">
        <v>174</v>
      </c>
      <c r="AQ9" s="1018" t="s">
        <v>175</v>
      </c>
      <c r="AR9" s="1018" t="s">
        <v>176</v>
      </c>
      <c r="AS9" s="1018" t="s">
        <v>177</v>
      </c>
      <c r="AT9" s="1018" t="s">
        <v>178</v>
      </c>
      <c r="AU9" s="1020"/>
      <c r="AV9" s="1020" t="s">
        <v>45</v>
      </c>
      <c r="AW9" s="1020"/>
      <c r="AX9" s="1020" t="s">
        <v>179</v>
      </c>
      <c r="AY9" s="1020"/>
      <c r="AZ9" s="996"/>
    </row>
    <row r="10" spans="1:52" s="49" customFormat="1" ht="127.9" customHeight="1">
      <c r="A10" s="1027"/>
      <c r="B10" s="997"/>
      <c r="C10" s="988"/>
      <c r="D10" s="988"/>
      <c r="E10" s="988"/>
      <c r="F10" s="989"/>
      <c r="G10" s="1013"/>
      <c r="H10" s="140" t="s">
        <v>44</v>
      </c>
      <c r="I10" s="95" t="s">
        <v>45</v>
      </c>
      <c r="J10" s="140" t="s">
        <v>170</v>
      </c>
      <c r="K10" s="95" t="s">
        <v>179</v>
      </c>
      <c r="L10" s="989"/>
      <c r="M10" s="989"/>
      <c r="N10" s="989"/>
      <c r="O10" s="989"/>
      <c r="P10" s="989"/>
      <c r="Q10" s="989"/>
      <c r="R10" s="989"/>
      <c r="S10" s="989"/>
      <c r="T10" s="989"/>
      <c r="U10" s="989"/>
      <c r="V10" s="989"/>
      <c r="W10" s="989"/>
      <c r="X10" s="989"/>
      <c r="Y10" s="989"/>
      <c r="Z10" s="989"/>
      <c r="AA10" s="989"/>
      <c r="AB10" s="989"/>
      <c r="AC10" s="989"/>
      <c r="AD10" s="989"/>
      <c r="AE10" s="989"/>
      <c r="AF10" s="989"/>
      <c r="AG10" s="989"/>
      <c r="AH10" s="989"/>
      <c r="AI10" s="989"/>
      <c r="AJ10" s="989"/>
      <c r="AK10" s="989"/>
      <c r="AL10" s="989"/>
      <c r="AM10" s="989"/>
      <c r="AN10" s="989"/>
      <c r="AO10" s="989"/>
      <c r="AP10" s="1019"/>
      <c r="AQ10" s="1019"/>
      <c r="AR10" s="1019"/>
      <c r="AS10" s="1019"/>
      <c r="AT10" s="1019"/>
      <c r="AU10" s="1020"/>
      <c r="AV10" s="141" t="s">
        <v>12</v>
      </c>
      <c r="AW10" s="141" t="s">
        <v>180</v>
      </c>
      <c r="AX10" s="141" t="s">
        <v>12</v>
      </c>
      <c r="AY10" s="141" t="s">
        <v>180</v>
      </c>
      <c r="AZ10" s="997"/>
    </row>
    <row r="11" spans="1:52" s="51" customFormat="1" ht="30.75" customHeight="1">
      <c r="A11" s="118">
        <v>1</v>
      </c>
      <c r="B11" s="50">
        <f>A11+1</f>
        <v>2</v>
      </c>
      <c r="C11" s="50">
        <f t="shared" ref="C11:AT11" si="0">B11+1</f>
        <v>3</v>
      </c>
      <c r="D11" s="50">
        <f t="shared" si="0"/>
        <v>4</v>
      </c>
      <c r="E11" s="50">
        <f t="shared" si="0"/>
        <v>5</v>
      </c>
      <c r="F11" s="50">
        <f t="shared" si="0"/>
        <v>6</v>
      </c>
      <c r="G11" s="50">
        <f t="shared" si="0"/>
        <v>7</v>
      </c>
      <c r="H11" s="50">
        <f t="shared" si="0"/>
        <v>8</v>
      </c>
      <c r="I11" s="50">
        <f t="shared" si="0"/>
        <v>9</v>
      </c>
      <c r="J11" s="50">
        <f t="shared" si="0"/>
        <v>10</v>
      </c>
      <c r="K11" s="50">
        <f t="shared" si="0"/>
        <v>11</v>
      </c>
      <c r="L11" s="50">
        <f t="shared" si="0"/>
        <v>12</v>
      </c>
      <c r="M11" s="50">
        <f t="shared" si="0"/>
        <v>13</v>
      </c>
      <c r="N11" s="50">
        <f t="shared" si="0"/>
        <v>14</v>
      </c>
      <c r="O11" s="50">
        <f t="shared" si="0"/>
        <v>15</v>
      </c>
      <c r="P11" s="50">
        <f t="shared" si="0"/>
        <v>16</v>
      </c>
      <c r="Q11" s="50">
        <f t="shared" si="0"/>
        <v>17</v>
      </c>
      <c r="R11" s="50">
        <f t="shared" si="0"/>
        <v>18</v>
      </c>
      <c r="S11" s="50">
        <v>19</v>
      </c>
      <c r="T11" s="50">
        <v>20</v>
      </c>
      <c r="U11" s="50">
        <v>21</v>
      </c>
      <c r="V11" s="50">
        <v>22</v>
      </c>
      <c r="W11" s="50">
        <v>23</v>
      </c>
      <c r="X11" s="50">
        <v>24</v>
      </c>
      <c r="Y11" s="50">
        <v>25</v>
      </c>
      <c r="Z11" s="50">
        <v>26</v>
      </c>
      <c r="AA11" s="50">
        <v>27</v>
      </c>
      <c r="AB11" s="50">
        <v>28</v>
      </c>
      <c r="AC11" s="50">
        <v>29</v>
      </c>
      <c r="AD11" s="50">
        <v>30</v>
      </c>
      <c r="AE11" s="50">
        <v>31</v>
      </c>
      <c r="AF11" s="50">
        <v>32</v>
      </c>
      <c r="AG11" s="50">
        <v>33</v>
      </c>
      <c r="AH11" s="50">
        <v>34</v>
      </c>
      <c r="AI11" s="50">
        <v>35</v>
      </c>
      <c r="AJ11" s="50">
        <v>36</v>
      </c>
      <c r="AK11" s="50">
        <f t="shared" si="0"/>
        <v>37</v>
      </c>
      <c r="AL11" s="50">
        <f t="shared" si="0"/>
        <v>38</v>
      </c>
      <c r="AM11" s="50">
        <f t="shared" si="0"/>
        <v>39</v>
      </c>
      <c r="AN11" s="50">
        <f t="shared" si="0"/>
        <v>40</v>
      </c>
      <c r="AO11" s="50">
        <f t="shared" si="0"/>
        <v>41</v>
      </c>
      <c r="AP11" s="50">
        <f t="shared" si="0"/>
        <v>42</v>
      </c>
      <c r="AQ11" s="50">
        <f t="shared" si="0"/>
        <v>43</v>
      </c>
      <c r="AR11" s="50">
        <f t="shared" si="0"/>
        <v>44</v>
      </c>
      <c r="AS11" s="50">
        <f t="shared" si="0"/>
        <v>45</v>
      </c>
      <c r="AT11" s="50">
        <f t="shared" si="0"/>
        <v>46</v>
      </c>
      <c r="AU11" s="50">
        <v>37</v>
      </c>
      <c r="AV11" s="50">
        <v>38</v>
      </c>
      <c r="AW11" s="50">
        <v>39</v>
      </c>
      <c r="AX11" s="50">
        <v>40</v>
      </c>
      <c r="AY11" s="50">
        <v>41</v>
      </c>
      <c r="AZ11" s="50">
        <v>42</v>
      </c>
    </row>
    <row r="12" spans="1:52" s="51" customFormat="1" ht="40.5" customHeight="1">
      <c r="A12" s="119"/>
      <c r="B12" s="52" t="s">
        <v>17</v>
      </c>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142"/>
    </row>
    <row r="13" spans="1:52" ht="58.15" customHeight="1">
      <c r="A13" s="53" t="s">
        <v>95</v>
      </c>
      <c r="B13" s="54" t="s">
        <v>145</v>
      </c>
      <c r="C13" s="59"/>
      <c r="D13" s="59"/>
      <c r="E13" s="59"/>
      <c r="F13" s="59"/>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98"/>
    </row>
    <row r="14" spans="1:52" ht="81.75" customHeight="1">
      <c r="A14" s="53" t="s">
        <v>46</v>
      </c>
      <c r="B14" s="58" t="s">
        <v>131</v>
      </c>
      <c r="C14" s="59"/>
      <c r="D14" s="59"/>
      <c r="E14" s="59"/>
      <c r="F14" s="59"/>
      <c r="G14" s="60"/>
      <c r="H14" s="60"/>
      <c r="I14" s="60"/>
      <c r="J14" s="60"/>
      <c r="K14" s="60"/>
      <c r="L14" s="60"/>
      <c r="M14" s="60"/>
      <c r="N14" s="60"/>
      <c r="O14" s="60"/>
      <c r="P14" s="60"/>
      <c r="Q14" s="60"/>
      <c r="R14" s="98"/>
      <c r="S14" s="98"/>
      <c r="T14" s="98"/>
      <c r="U14" s="98"/>
      <c r="V14" s="60"/>
      <c r="W14" s="60"/>
      <c r="X14" s="60"/>
      <c r="Y14" s="60"/>
      <c r="Z14" s="60"/>
      <c r="AA14" s="60"/>
      <c r="AB14" s="60"/>
      <c r="AC14" s="60"/>
      <c r="AD14" s="60"/>
      <c r="AE14" s="60"/>
      <c r="AF14" s="98"/>
      <c r="AG14" s="98"/>
      <c r="AH14" s="98"/>
      <c r="AI14" s="98"/>
      <c r="AJ14" s="98"/>
      <c r="AK14" s="98"/>
      <c r="AL14" s="98"/>
      <c r="AM14" s="98"/>
      <c r="AN14" s="98"/>
      <c r="AO14" s="98"/>
      <c r="AP14" s="98"/>
      <c r="AQ14" s="98"/>
      <c r="AR14" s="98"/>
      <c r="AS14" s="98"/>
      <c r="AT14" s="98"/>
      <c r="AU14" s="98"/>
      <c r="AV14" s="98"/>
      <c r="AW14" s="98"/>
      <c r="AX14" s="98"/>
      <c r="AY14" s="98"/>
      <c r="AZ14" s="98"/>
    </row>
    <row r="15" spans="1:52" s="66" customFormat="1" ht="75" customHeight="1">
      <c r="A15" s="62" t="s">
        <v>96</v>
      </c>
      <c r="B15" s="63" t="s">
        <v>316</v>
      </c>
      <c r="C15" s="64"/>
      <c r="D15" s="64"/>
      <c r="E15" s="64"/>
      <c r="F15" s="64"/>
      <c r="G15" s="65"/>
      <c r="H15" s="65"/>
      <c r="I15" s="65"/>
      <c r="J15" s="65"/>
      <c r="K15" s="65"/>
      <c r="L15" s="65"/>
      <c r="M15" s="65"/>
      <c r="N15" s="65"/>
      <c r="O15" s="65"/>
      <c r="P15" s="65"/>
      <c r="Q15" s="65"/>
      <c r="R15" s="99"/>
      <c r="S15" s="99"/>
      <c r="T15" s="99"/>
      <c r="U15" s="99"/>
      <c r="V15" s="65"/>
      <c r="W15" s="65"/>
      <c r="X15" s="65"/>
      <c r="Y15" s="65"/>
      <c r="Z15" s="65"/>
      <c r="AA15" s="65"/>
      <c r="AB15" s="65"/>
      <c r="AC15" s="65"/>
      <c r="AD15" s="65"/>
      <c r="AE15" s="65"/>
      <c r="AF15" s="99"/>
      <c r="AG15" s="99"/>
      <c r="AH15" s="99"/>
      <c r="AI15" s="99"/>
      <c r="AJ15" s="99"/>
      <c r="AK15" s="99"/>
      <c r="AL15" s="99"/>
      <c r="AM15" s="99"/>
      <c r="AN15" s="99"/>
      <c r="AO15" s="99"/>
      <c r="AP15" s="99"/>
      <c r="AQ15" s="99"/>
      <c r="AR15" s="99"/>
      <c r="AS15" s="99"/>
      <c r="AT15" s="99"/>
      <c r="AU15" s="99"/>
      <c r="AV15" s="99"/>
      <c r="AW15" s="99"/>
      <c r="AX15" s="99"/>
      <c r="AY15" s="99"/>
      <c r="AZ15" s="99"/>
    </row>
    <row r="16" spans="1:52" ht="32.65" customHeight="1">
      <c r="A16" s="72" t="s">
        <v>97</v>
      </c>
      <c r="B16" s="73" t="s">
        <v>98</v>
      </c>
      <c r="C16" s="59"/>
      <c r="D16" s="59"/>
      <c r="E16" s="59"/>
      <c r="F16" s="59"/>
      <c r="G16" s="60"/>
      <c r="H16" s="60"/>
      <c r="I16" s="60"/>
      <c r="J16" s="60"/>
      <c r="K16" s="60"/>
      <c r="L16" s="60"/>
      <c r="M16" s="60"/>
      <c r="N16" s="60"/>
      <c r="O16" s="60"/>
      <c r="P16" s="60"/>
      <c r="Q16" s="60"/>
      <c r="R16" s="98"/>
      <c r="S16" s="98"/>
      <c r="T16" s="98"/>
      <c r="U16" s="98"/>
      <c r="V16" s="60"/>
      <c r="W16" s="60"/>
      <c r="X16" s="60"/>
      <c r="Y16" s="60"/>
      <c r="Z16" s="60"/>
      <c r="AA16" s="60"/>
      <c r="AB16" s="60"/>
      <c r="AC16" s="60"/>
      <c r="AD16" s="60"/>
      <c r="AE16" s="60"/>
      <c r="AF16" s="98"/>
      <c r="AG16" s="98"/>
      <c r="AH16" s="98"/>
      <c r="AI16" s="98"/>
      <c r="AJ16" s="98"/>
      <c r="AK16" s="98"/>
      <c r="AL16" s="98"/>
      <c r="AM16" s="98"/>
      <c r="AN16" s="98"/>
      <c r="AO16" s="98"/>
      <c r="AP16" s="98"/>
      <c r="AQ16" s="98"/>
      <c r="AR16" s="98"/>
      <c r="AS16" s="98"/>
      <c r="AT16" s="98"/>
      <c r="AU16" s="98"/>
      <c r="AV16" s="98"/>
      <c r="AW16" s="98"/>
      <c r="AX16" s="98"/>
      <c r="AY16" s="98"/>
      <c r="AZ16" s="98"/>
    </row>
    <row r="17" spans="1:52" ht="32.65" customHeight="1">
      <c r="A17" s="72" t="s">
        <v>99</v>
      </c>
      <c r="B17" s="100" t="s">
        <v>100</v>
      </c>
      <c r="C17" s="59"/>
      <c r="D17" s="59"/>
      <c r="E17" s="59"/>
      <c r="F17" s="59"/>
      <c r="G17" s="60"/>
      <c r="H17" s="60"/>
      <c r="I17" s="60"/>
      <c r="J17" s="60"/>
      <c r="K17" s="60"/>
      <c r="L17" s="60"/>
      <c r="M17" s="60"/>
      <c r="N17" s="60"/>
      <c r="O17" s="60"/>
      <c r="P17" s="60"/>
      <c r="Q17" s="60"/>
      <c r="R17" s="98"/>
      <c r="S17" s="98"/>
      <c r="T17" s="98"/>
      <c r="U17" s="98"/>
      <c r="V17" s="60"/>
      <c r="W17" s="60"/>
      <c r="X17" s="60"/>
      <c r="Y17" s="60"/>
      <c r="Z17" s="60"/>
      <c r="AA17" s="60"/>
      <c r="AB17" s="60"/>
      <c r="AC17" s="60"/>
      <c r="AD17" s="60"/>
      <c r="AE17" s="60"/>
      <c r="AF17" s="98"/>
      <c r="AG17" s="98"/>
      <c r="AH17" s="98"/>
      <c r="AI17" s="98"/>
      <c r="AJ17" s="98"/>
      <c r="AK17" s="98"/>
      <c r="AL17" s="98"/>
      <c r="AM17" s="98"/>
      <c r="AN17" s="98"/>
      <c r="AO17" s="98"/>
      <c r="AP17" s="98"/>
      <c r="AQ17" s="98"/>
      <c r="AR17" s="98"/>
      <c r="AS17" s="98"/>
      <c r="AT17" s="98"/>
      <c r="AU17" s="98"/>
      <c r="AV17" s="98"/>
      <c r="AW17" s="98"/>
      <c r="AX17" s="98"/>
      <c r="AY17" s="98"/>
      <c r="AZ17" s="98"/>
    </row>
    <row r="18" spans="1:52" s="66" customFormat="1" ht="93.75" customHeight="1">
      <c r="A18" s="62" t="s">
        <v>101</v>
      </c>
      <c r="B18" s="63" t="s">
        <v>317</v>
      </c>
      <c r="C18" s="64"/>
      <c r="D18" s="64"/>
      <c r="E18" s="64"/>
      <c r="F18" s="64"/>
      <c r="G18" s="65"/>
      <c r="H18" s="65"/>
      <c r="I18" s="65"/>
      <c r="J18" s="65"/>
      <c r="K18" s="65"/>
      <c r="L18" s="65"/>
      <c r="M18" s="65"/>
      <c r="N18" s="65"/>
      <c r="O18" s="65"/>
      <c r="P18" s="65"/>
      <c r="Q18" s="65"/>
      <c r="R18" s="99"/>
      <c r="S18" s="99"/>
      <c r="T18" s="99"/>
      <c r="U18" s="99"/>
      <c r="V18" s="65"/>
      <c r="W18" s="65"/>
      <c r="X18" s="65"/>
      <c r="Y18" s="65"/>
      <c r="Z18" s="65"/>
      <c r="AA18" s="65"/>
      <c r="AB18" s="65"/>
      <c r="AC18" s="65"/>
      <c r="AD18" s="65"/>
      <c r="AE18" s="65"/>
      <c r="AF18" s="99"/>
      <c r="AG18" s="99"/>
      <c r="AH18" s="99"/>
      <c r="AI18" s="99"/>
      <c r="AJ18" s="99"/>
      <c r="AK18" s="99"/>
      <c r="AL18" s="99"/>
      <c r="AM18" s="99"/>
      <c r="AN18" s="99"/>
      <c r="AO18" s="99"/>
      <c r="AP18" s="99"/>
      <c r="AQ18" s="99"/>
      <c r="AR18" s="99"/>
      <c r="AS18" s="99"/>
      <c r="AT18" s="99"/>
      <c r="AU18" s="99"/>
      <c r="AV18" s="99"/>
      <c r="AW18" s="99"/>
      <c r="AX18" s="99"/>
      <c r="AY18" s="99"/>
      <c r="AZ18" s="99"/>
    </row>
    <row r="19" spans="1:52" s="57" customFormat="1" ht="58.5" customHeight="1">
      <c r="A19" s="72"/>
      <c r="B19" s="73" t="s">
        <v>102</v>
      </c>
      <c r="C19" s="55"/>
      <c r="D19" s="55"/>
      <c r="E19" s="55"/>
      <c r="F19" s="55"/>
      <c r="G19" s="56"/>
      <c r="H19" s="56"/>
      <c r="I19" s="56"/>
      <c r="J19" s="56"/>
      <c r="K19" s="56"/>
      <c r="L19" s="56"/>
      <c r="M19" s="56"/>
      <c r="N19" s="56"/>
      <c r="O19" s="56"/>
      <c r="P19" s="56"/>
      <c r="Q19" s="56"/>
      <c r="R19" s="101"/>
      <c r="S19" s="101"/>
      <c r="T19" s="101"/>
      <c r="U19" s="101"/>
      <c r="V19" s="56"/>
      <c r="W19" s="56"/>
      <c r="X19" s="56"/>
      <c r="Y19" s="56"/>
      <c r="Z19" s="56"/>
      <c r="AA19" s="56"/>
      <c r="AB19" s="56"/>
      <c r="AC19" s="56"/>
      <c r="AD19" s="56"/>
      <c r="AE19" s="56"/>
      <c r="AF19" s="101"/>
      <c r="AG19" s="101"/>
      <c r="AH19" s="101"/>
      <c r="AI19" s="101"/>
      <c r="AJ19" s="101"/>
      <c r="AK19" s="101"/>
      <c r="AL19" s="101"/>
      <c r="AM19" s="101"/>
      <c r="AN19" s="101"/>
      <c r="AO19" s="101"/>
      <c r="AP19" s="101"/>
      <c r="AQ19" s="101"/>
      <c r="AR19" s="101"/>
      <c r="AS19" s="101"/>
      <c r="AT19" s="101"/>
      <c r="AU19" s="101"/>
      <c r="AV19" s="101"/>
      <c r="AW19" s="101"/>
      <c r="AX19" s="101"/>
      <c r="AY19" s="101"/>
      <c r="AZ19" s="101"/>
    </row>
    <row r="20" spans="1:52" s="76" customFormat="1" ht="66.75" customHeight="1">
      <c r="A20" s="62" t="s">
        <v>103</v>
      </c>
      <c r="B20" s="63" t="s">
        <v>318</v>
      </c>
      <c r="C20" s="74"/>
      <c r="D20" s="74"/>
      <c r="E20" s="74"/>
      <c r="F20" s="74"/>
      <c r="G20" s="75"/>
      <c r="H20" s="75"/>
      <c r="I20" s="75"/>
      <c r="J20" s="75"/>
      <c r="K20" s="75"/>
      <c r="L20" s="75"/>
      <c r="M20" s="75"/>
      <c r="N20" s="75"/>
      <c r="O20" s="75"/>
      <c r="P20" s="75"/>
      <c r="Q20" s="75"/>
      <c r="R20" s="102"/>
      <c r="S20" s="102"/>
      <c r="T20" s="102"/>
      <c r="U20" s="102"/>
      <c r="V20" s="75"/>
      <c r="W20" s="75"/>
      <c r="X20" s="75"/>
      <c r="Y20" s="75"/>
      <c r="Z20" s="75"/>
      <c r="AA20" s="75"/>
      <c r="AB20" s="75"/>
      <c r="AC20" s="75"/>
      <c r="AD20" s="75"/>
      <c r="AE20" s="75"/>
      <c r="AF20" s="102"/>
      <c r="AG20" s="102"/>
      <c r="AH20" s="102"/>
      <c r="AI20" s="102"/>
      <c r="AJ20" s="102"/>
      <c r="AK20" s="102"/>
      <c r="AL20" s="102"/>
      <c r="AM20" s="102"/>
      <c r="AN20" s="102"/>
      <c r="AO20" s="102"/>
      <c r="AP20" s="102"/>
      <c r="AQ20" s="102"/>
      <c r="AR20" s="102"/>
      <c r="AS20" s="102"/>
      <c r="AT20" s="102"/>
      <c r="AU20" s="102"/>
      <c r="AV20" s="102"/>
      <c r="AW20" s="102"/>
      <c r="AX20" s="102"/>
      <c r="AY20" s="102"/>
      <c r="AZ20" s="102"/>
    </row>
    <row r="21" spans="1:52" s="76" customFormat="1" ht="88.9" customHeight="1">
      <c r="A21" s="62"/>
      <c r="B21" s="77" t="s">
        <v>319</v>
      </c>
      <c r="C21" s="74"/>
      <c r="D21" s="74"/>
      <c r="E21" s="74"/>
      <c r="F21" s="74"/>
      <c r="G21" s="75"/>
      <c r="H21" s="75"/>
      <c r="I21" s="75"/>
      <c r="J21" s="75"/>
      <c r="K21" s="75"/>
      <c r="L21" s="75"/>
      <c r="M21" s="75"/>
      <c r="N21" s="75"/>
      <c r="O21" s="75"/>
      <c r="P21" s="75"/>
      <c r="Q21" s="75"/>
      <c r="R21" s="102"/>
      <c r="S21" s="102"/>
      <c r="T21" s="102"/>
      <c r="U21" s="102"/>
      <c r="V21" s="75"/>
      <c r="W21" s="75"/>
      <c r="X21" s="75"/>
      <c r="Y21" s="75"/>
      <c r="Z21" s="75"/>
      <c r="AA21" s="75"/>
      <c r="AB21" s="75"/>
      <c r="AC21" s="75"/>
      <c r="AD21" s="75"/>
      <c r="AE21" s="75"/>
      <c r="AF21" s="102"/>
      <c r="AG21" s="102"/>
      <c r="AH21" s="102"/>
      <c r="AI21" s="102"/>
      <c r="AJ21" s="102"/>
      <c r="AK21" s="102"/>
      <c r="AL21" s="102"/>
      <c r="AM21" s="102"/>
      <c r="AN21" s="102"/>
      <c r="AO21" s="102"/>
      <c r="AP21" s="102"/>
      <c r="AQ21" s="102"/>
      <c r="AR21" s="102"/>
      <c r="AS21" s="102"/>
      <c r="AT21" s="102"/>
      <c r="AU21" s="102"/>
      <c r="AV21" s="102"/>
      <c r="AW21" s="102"/>
      <c r="AX21" s="102"/>
      <c r="AY21" s="102"/>
      <c r="AZ21" s="102"/>
    </row>
    <row r="22" spans="1:52" s="76" customFormat="1" ht="50.25" customHeight="1">
      <c r="A22" s="62"/>
      <c r="B22" s="73" t="s">
        <v>102</v>
      </c>
      <c r="C22" s="74"/>
      <c r="D22" s="74"/>
      <c r="E22" s="74"/>
      <c r="F22" s="74"/>
      <c r="G22" s="75"/>
      <c r="H22" s="75"/>
      <c r="I22" s="75"/>
      <c r="J22" s="75"/>
      <c r="K22" s="75"/>
      <c r="L22" s="75"/>
      <c r="M22" s="75"/>
      <c r="N22" s="75"/>
      <c r="O22" s="75"/>
      <c r="P22" s="75"/>
      <c r="Q22" s="75"/>
      <c r="R22" s="102"/>
      <c r="S22" s="102"/>
      <c r="T22" s="102"/>
      <c r="U22" s="102"/>
      <c r="V22" s="75"/>
      <c r="W22" s="75"/>
      <c r="X22" s="75"/>
      <c r="Y22" s="75"/>
      <c r="Z22" s="75"/>
      <c r="AA22" s="75"/>
      <c r="AB22" s="75"/>
      <c r="AC22" s="75"/>
      <c r="AD22" s="75"/>
      <c r="AE22" s="75"/>
      <c r="AF22" s="102"/>
      <c r="AG22" s="102"/>
      <c r="AH22" s="102"/>
      <c r="AI22" s="102"/>
      <c r="AJ22" s="102"/>
      <c r="AK22" s="102"/>
      <c r="AL22" s="102"/>
      <c r="AM22" s="102"/>
      <c r="AN22" s="102"/>
      <c r="AO22" s="102"/>
      <c r="AP22" s="102"/>
      <c r="AQ22" s="102"/>
      <c r="AR22" s="102"/>
      <c r="AS22" s="102"/>
      <c r="AT22" s="102"/>
      <c r="AU22" s="102"/>
      <c r="AV22" s="102"/>
      <c r="AW22" s="102"/>
      <c r="AX22" s="102"/>
      <c r="AY22" s="102"/>
      <c r="AZ22" s="102"/>
    </row>
    <row r="23" spans="1:52" s="66" customFormat="1" ht="53.25" customHeight="1">
      <c r="A23" s="62"/>
      <c r="B23" s="77" t="s">
        <v>321</v>
      </c>
      <c r="C23" s="64"/>
      <c r="D23" s="64"/>
      <c r="E23" s="64"/>
      <c r="F23" s="64"/>
      <c r="G23" s="65"/>
      <c r="H23" s="65"/>
      <c r="I23" s="65"/>
      <c r="J23" s="65"/>
      <c r="K23" s="65"/>
      <c r="L23" s="65"/>
      <c r="M23" s="65"/>
      <c r="N23" s="65"/>
      <c r="O23" s="65"/>
      <c r="P23" s="65"/>
      <c r="Q23" s="65"/>
      <c r="R23" s="99"/>
      <c r="S23" s="99"/>
      <c r="T23" s="99"/>
      <c r="U23" s="99"/>
      <c r="V23" s="65"/>
      <c r="W23" s="65"/>
      <c r="X23" s="65"/>
      <c r="Y23" s="65"/>
      <c r="Z23" s="65"/>
      <c r="AA23" s="65"/>
      <c r="AB23" s="65"/>
      <c r="AC23" s="65"/>
      <c r="AD23" s="65"/>
      <c r="AE23" s="65"/>
      <c r="AF23" s="99"/>
      <c r="AG23" s="99"/>
      <c r="AH23" s="99"/>
      <c r="AI23" s="99"/>
      <c r="AJ23" s="99"/>
      <c r="AK23" s="99"/>
      <c r="AL23" s="99"/>
      <c r="AM23" s="99"/>
      <c r="AN23" s="99"/>
      <c r="AO23" s="99"/>
      <c r="AP23" s="99"/>
      <c r="AQ23" s="99"/>
      <c r="AR23" s="99"/>
      <c r="AS23" s="99"/>
      <c r="AT23" s="99"/>
      <c r="AU23" s="99"/>
      <c r="AV23" s="99"/>
      <c r="AW23" s="99"/>
      <c r="AX23" s="99"/>
      <c r="AY23" s="99"/>
      <c r="AZ23" s="99"/>
    </row>
    <row r="24" spans="1:52" s="57" customFormat="1" ht="51.75" customHeight="1">
      <c r="A24" s="72"/>
      <c r="B24" s="73" t="s">
        <v>102</v>
      </c>
      <c r="C24" s="55"/>
      <c r="D24" s="55"/>
      <c r="E24" s="55"/>
      <c r="F24" s="55"/>
      <c r="G24" s="56"/>
      <c r="H24" s="56"/>
      <c r="I24" s="56"/>
      <c r="J24" s="56"/>
      <c r="K24" s="56"/>
      <c r="L24" s="56"/>
      <c r="M24" s="56"/>
      <c r="N24" s="56"/>
      <c r="O24" s="56"/>
      <c r="P24" s="56"/>
      <c r="Q24" s="56"/>
      <c r="R24" s="101"/>
      <c r="S24" s="101"/>
      <c r="T24" s="101"/>
      <c r="U24" s="101"/>
      <c r="V24" s="56"/>
      <c r="W24" s="56"/>
      <c r="X24" s="56"/>
      <c r="Y24" s="56"/>
      <c r="Z24" s="56"/>
      <c r="AA24" s="56"/>
      <c r="AB24" s="56"/>
      <c r="AC24" s="56"/>
      <c r="AD24" s="56"/>
      <c r="AE24" s="56"/>
      <c r="AF24" s="101"/>
      <c r="AG24" s="101"/>
      <c r="AH24" s="101"/>
      <c r="AI24" s="101"/>
      <c r="AJ24" s="101"/>
      <c r="AK24" s="101"/>
      <c r="AL24" s="101"/>
      <c r="AM24" s="101"/>
      <c r="AN24" s="101"/>
      <c r="AO24" s="101"/>
      <c r="AP24" s="101"/>
      <c r="AQ24" s="101"/>
      <c r="AR24" s="101"/>
      <c r="AS24" s="101"/>
      <c r="AT24" s="101"/>
      <c r="AU24" s="101"/>
      <c r="AV24" s="101"/>
      <c r="AW24" s="101"/>
      <c r="AX24" s="101"/>
      <c r="AY24" s="101"/>
      <c r="AZ24" s="101"/>
    </row>
    <row r="25" spans="1:52" s="76" customFormat="1" ht="72" customHeight="1">
      <c r="A25" s="62" t="s">
        <v>104</v>
      </c>
      <c r="B25" s="63" t="s">
        <v>105</v>
      </c>
      <c r="C25" s="74"/>
      <c r="D25" s="74"/>
      <c r="E25" s="74"/>
      <c r="F25" s="74"/>
      <c r="G25" s="75"/>
      <c r="H25" s="75"/>
      <c r="I25" s="75"/>
      <c r="J25" s="75"/>
      <c r="K25" s="75"/>
      <c r="L25" s="75"/>
      <c r="M25" s="75"/>
      <c r="N25" s="75"/>
      <c r="O25" s="75"/>
      <c r="P25" s="75"/>
      <c r="Q25" s="75"/>
      <c r="R25" s="102"/>
      <c r="S25" s="102"/>
      <c r="T25" s="102"/>
      <c r="U25" s="102"/>
      <c r="V25" s="75"/>
      <c r="W25" s="75"/>
      <c r="X25" s="75"/>
      <c r="Y25" s="75"/>
      <c r="Z25" s="75"/>
      <c r="AA25" s="75"/>
      <c r="AB25" s="75"/>
      <c r="AC25" s="75"/>
      <c r="AD25" s="75"/>
      <c r="AE25" s="75"/>
      <c r="AF25" s="102"/>
      <c r="AG25" s="102"/>
      <c r="AH25" s="102"/>
      <c r="AI25" s="102"/>
      <c r="AJ25" s="102"/>
      <c r="AK25" s="102"/>
      <c r="AL25" s="102"/>
      <c r="AM25" s="102"/>
      <c r="AN25" s="102"/>
      <c r="AO25" s="102"/>
      <c r="AP25" s="102"/>
      <c r="AQ25" s="102"/>
      <c r="AR25" s="102"/>
      <c r="AS25" s="102"/>
      <c r="AT25" s="102"/>
      <c r="AU25" s="102"/>
      <c r="AV25" s="102"/>
      <c r="AW25" s="102"/>
      <c r="AX25" s="102"/>
      <c r="AY25" s="102"/>
      <c r="AZ25" s="102"/>
    </row>
    <row r="26" spans="1:52" s="76" customFormat="1" ht="78.75" customHeight="1">
      <c r="A26" s="62"/>
      <c r="B26" s="77" t="s">
        <v>106</v>
      </c>
      <c r="C26" s="74"/>
      <c r="D26" s="74"/>
      <c r="E26" s="74"/>
      <c r="F26" s="74"/>
      <c r="G26" s="75"/>
      <c r="H26" s="75"/>
      <c r="I26" s="75"/>
      <c r="J26" s="75"/>
      <c r="K26" s="75"/>
      <c r="L26" s="75"/>
      <c r="M26" s="75"/>
      <c r="N26" s="75"/>
      <c r="O26" s="75"/>
      <c r="P26" s="75"/>
      <c r="Q26" s="75"/>
      <c r="R26" s="102"/>
      <c r="S26" s="102"/>
      <c r="T26" s="102"/>
      <c r="U26" s="102"/>
      <c r="V26" s="75"/>
      <c r="W26" s="75"/>
      <c r="X26" s="75"/>
      <c r="Y26" s="75"/>
      <c r="Z26" s="75"/>
      <c r="AA26" s="75"/>
      <c r="AB26" s="75"/>
      <c r="AC26" s="75"/>
      <c r="AD26" s="75"/>
      <c r="AE26" s="75"/>
      <c r="AF26" s="102"/>
      <c r="AG26" s="102"/>
      <c r="AH26" s="102"/>
      <c r="AI26" s="102"/>
      <c r="AJ26" s="102"/>
      <c r="AK26" s="102"/>
      <c r="AL26" s="102"/>
      <c r="AM26" s="102"/>
      <c r="AN26" s="102"/>
      <c r="AO26" s="102"/>
      <c r="AP26" s="102"/>
      <c r="AQ26" s="102"/>
      <c r="AR26" s="102"/>
      <c r="AS26" s="102"/>
      <c r="AT26" s="102"/>
      <c r="AU26" s="102"/>
      <c r="AV26" s="102"/>
      <c r="AW26" s="102"/>
      <c r="AX26" s="102"/>
      <c r="AY26" s="102"/>
      <c r="AZ26" s="102"/>
    </row>
    <row r="27" spans="1:52" s="57" customFormat="1" ht="48" customHeight="1">
      <c r="A27" s="72"/>
      <c r="B27" s="73" t="s">
        <v>102</v>
      </c>
      <c r="C27" s="55"/>
      <c r="D27" s="55"/>
      <c r="E27" s="55"/>
      <c r="F27" s="55"/>
      <c r="G27" s="56"/>
      <c r="H27" s="56"/>
      <c r="I27" s="56"/>
      <c r="J27" s="56"/>
      <c r="K27" s="56"/>
      <c r="L27" s="56"/>
      <c r="M27" s="56"/>
      <c r="N27" s="56"/>
      <c r="O27" s="56"/>
      <c r="P27" s="56"/>
      <c r="Q27" s="56"/>
      <c r="R27" s="101"/>
      <c r="S27" s="101"/>
      <c r="T27" s="101"/>
      <c r="U27" s="101"/>
      <c r="V27" s="56"/>
      <c r="W27" s="56"/>
      <c r="X27" s="56"/>
      <c r="Y27" s="56"/>
      <c r="Z27" s="56"/>
      <c r="AA27" s="56"/>
      <c r="AB27" s="56"/>
      <c r="AC27" s="56"/>
      <c r="AD27" s="56"/>
      <c r="AE27" s="56"/>
      <c r="AF27" s="101"/>
      <c r="AG27" s="101"/>
      <c r="AH27" s="101"/>
      <c r="AI27" s="101"/>
      <c r="AJ27" s="101"/>
      <c r="AK27" s="101"/>
      <c r="AL27" s="101"/>
      <c r="AM27" s="101"/>
      <c r="AN27" s="101"/>
      <c r="AO27" s="101"/>
      <c r="AP27" s="101"/>
      <c r="AQ27" s="101"/>
      <c r="AR27" s="101"/>
      <c r="AS27" s="101"/>
      <c r="AT27" s="101"/>
      <c r="AU27" s="101"/>
      <c r="AV27" s="101"/>
      <c r="AW27" s="101"/>
      <c r="AX27" s="101"/>
      <c r="AY27" s="101"/>
      <c r="AZ27" s="101"/>
    </row>
    <row r="28" spans="1:52" s="76" customFormat="1" ht="54" customHeight="1">
      <c r="A28" s="62"/>
      <c r="B28" s="77" t="s">
        <v>108</v>
      </c>
      <c r="C28" s="74"/>
      <c r="D28" s="74"/>
      <c r="E28" s="74"/>
      <c r="F28" s="74"/>
      <c r="G28" s="75"/>
      <c r="H28" s="75"/>
      <c r="I28" s="75"/>
      <c r="J28" s="75"/>
      <c r="K28" s="75"/>
      <c r="L28" s="75"/>
      <c r="M28" s="75"/>
      <c r="N28" s="75"/>
      <c r="O28" s="75"/>
      <c r="P28" s="75"/>
      <c r="Q28" s="75"/>
      <c r="R28" s="102"/>
      <c r="S28" s="102"/>
      <c r="T28" s="102"/>
      <c r="U28" s="102"/>
      <c r="V28" s="75"/>
      <c r="W28" s="75"/>
      <c r="X28" s="75"/>
      <c r="Y28" s="75"/>
      <c r="Z28" s="75"/>
      <c r="AA28" s="75"/>
      <c r="AB28" s="75"/>
      <c r="AC28" s="75"/>
      <c r="AD28" s="75"/>
      <c r="AE28" s="75"/>
      <c r="AF28" s="102"/>
      <c r="AG28" s="102"/>
      <c r="AH28" s="102"/>
      <c r="AI28" s="102"/>
      <c r="AJ28" s="102"/>
      <c r="AK28" s="102"/>
      <c r="AL28" s="102"/>
      <c r="AM28" s="102"/>
      <c r="AN28" s="102"/>
      <c r="AO28" s="102"/>
      <c r="AP28" s="102"/>
      <c r="AQ28" s="102"/>
      <c r="AR28" s="102"/>
      <c r="AS28" s="102"/>
      <c r="AT28" s="102"/>
      <c r="AU28" s="102"/>
      <c r="AV28" s="102"/>
      <c r="AW28" s="102"/>
      <c r="AX28" s="102"/>
      <c r="AY28" s="102"/>
      <c r="AZ28" s="102"/>
    </row>
    <row r="29" spans="1:52" s="57" customFormat="1" ht="46.5" customHeight="1">
      <c r="A29" s="72"/>
      <c r="B29" s="73" t="s">
        <v>102</v>
      </c>
      <c r="C29" s="55"/>
      <c r="D29" s="55"/>
      <c r="E29" s="55"/>
      <c r="F29" s="55"/>
      <c r="G29" s="56"/>
      <c r="H29" s="56"/>
      <c r="I29" s="56"/>
      <c r="J29" s="56"/>
      <c r="K29" s="56"/>
      <c r="L29" s="56"/>
      <c r="M29" s="56"/>
      <c r="N29" s="56"/>
      <c r="O29" s="56"/>
      <c r="P29" s="56"/>
      <c r="Q29" s="56"/>
      <c r="R29" s="101"/>
      <c r="S29" s="101"/>
      <c r="T29" s="101"/>
      <c r="U29" s="101"/>
      <c r="V29" s="56"/>
      <c r="W29" s="56"/>
      <c r="X29" s="56"/>
      <c r="Y29" s="56"/>
      <c r="Z29" s="56"/>
      <c r="AA29" s="56"/>
      <c r="AB29" s="56"/>
      <c r="AC29" s="56"/>
      <c r="AD29" s="56"/>
      <c r="AE29" s="56"/>
      <c r="AF29" s="101"/>
      <c r="AG29" s="101"/>
      <c r="AH29" s="101"/>
      <c r="AI29" s="101"/>
      <c r="AJ29" s="101"/>
      <c r="AK29" s="101"/>
      <c r="AL29" s="101"/>
      <c r="AM29" s="101"/>
      <c r="AN29" s="101"/>
      <c r="AO29" s="101"/>
      <c r="AP29" s="101"/>
      <c r="AQ29" s="101"/>
      <c r="AR29" s="101"/>
      <c r="AS29" s="101"/>
      <c r="AT29" s="101"/>
      <c r="AU29" s="101"/>
      <c r="AV29" s="101"/>
      <c r="AW29" s="101"/>
      <c r="AX29" s="101"/>
      <c r="AY29" s="101"/>
      <c r="AZ29" s="101"/>
    </row>
    <row r="30" spans="1:52" s="57" customFormat="1" ht="73.5" customHeight="1">
      <c r="A30" s="53" t="s">
        <v>48</v>
      </c>
      <c r="B30" s="58" t="s">
        <v>323</v>
      </c>
      <c r="C30" s="55"/>
      <c r="D30" s="55"/>
      <c r="E30" s="55"/>
      <c r="F30" s="55"/>
      <c r="G30" s="56"/>
      <c r="H30" s="56"/>
      <c r="I30" s="56"/>
      <c r="J30" s="56"/>
      <c r="K30" s="56"/>
      <c r="L30" s="56"/>
      <c r="M30" s="56"/>
      <c r="N30" s="56"/>
      <c r="O30" s="56"/>
      <c r="P30" s="56"/>
      <c r="Q30" s="56"/>
      <c r="R30" s="101"/>
      <c r="S30" s="101"/>
      <c r="T30" s="101"/>
      <c r="U30" s="101"/>
      <c r="V30" s="56"/>
      <c r="W30" s="56"/>
      <c r="X30" s="56"/>
      <c r="Y30" s="56"/>
      <c r="Z30" s="56"/>
      <c r="AA30" s="56"/>
      <c r="AB30" s="56"/>
      <c r="AC30" s="56"/>
      <c r="AD30" s="56"/>
      <c r="AE30" s="56"/>
      <c r="AF30" s="101"/>
      <c r="AG30" s="101"/>
      <c r="AH30" s="101"/>
      <c r="AI30" s="101"/>
      <c r="AJ30" s="101"/>
      <c r="AK30" s="101"/>
      <c r="AL30" s="101"/>
      <c r="AM30" s="101"/>
      <c r="AN30" s="101"/>
      <c r="AO30" s="101"/>
      <c r="AP30" s="101"/>
      <c r="AQ30" s="101"/>
      <c r="AR30" s="101"/>
      <c r="AS30" s="101"/>
      <c r="AT30" s="101"/>
      <c r="AU30" s="101"/>
      <c r="AV30" s="101"/>
      <c r="AW30" s="101"/>
      <c r="AX30" s="101"/>
      <c r="AY30" s="101"/>
      <c r="AZ30" s="101"/>
    </row>
    <row r="31" spans="1:52" s="66" customFormat="1" ht="72" customHeight="1">
      <c r="A31" s="62" t="s">
        <v>96</v>
      </c>
      <c r="B31" s="63" t="s">
        <v>109</v>
      </c>
      <c r="C31" s="64"/>
      <c r="D31" s="64"/>
      <c r="E31" s="64"/>
      <c r="F31" s="64"/>
      <c r="G31" s="65"/>
      <c r="H31" s="65"/>
      <c r="I31" s="65"/>
      <c r="J31" s="65"/>
      <c r="K31" s="65"/>
      <c r="L31" s="65"/>
      <c r="M31" s="65"/>
      <c r="N31" s="65"/>
      <c r="O31" s="65"/>
      <c r="P31" s="65"/>
      <c r="Q31" s="65"/>
      <c r="R31" s="99"/>
      <c r="S31" s="99"/>
      <c r="T31" s="99"/>
      <c r="U31" s="99"/>
      <c r="V31" s="65"/>
      <c r="W31" s="65"/>
      <c r="X31" s="65"/>
      <c r="Y31" s="65"/>
      <c r="Z31" s="65"/>
      <c r="AA31" s="65"/>
      <c r="AB31" s="65"/>
      <c r="AC31" s="65"/>
      <c r="AD31" s="65"/>
      <c r="AE31" s="65"/>
      <c r="AF31" s="99"/>
      <c r="AG31" s="99"/>
      <c r="AH31" s="99"/>
      <c r="AI31" s="99"/>
      <c r="AJ31" s="99"/>
      <c r="AK31" s="99"/>
      <c r="AL31" s="99"/>
      <c r="AM31" s="99"/>
      <c r="AN31" s="99"/>
      <c r="AO31" s="99"/>
      <c r="AP31" s="99"/>
      <c r="AQ31" s="99"/>
      <c r="AR31" s="99"/>
      <c r="AS31" s="99"/>
      <c r="AT31" s="99"/>
      <c r="AU31" s="99"/>
      <c r="AV31" s="99"/>
      <c r="AW31" s="99"/>
      <c r="AX31" s="99"/>
      <c r="AY31" s="99"/>
      <c r="AZ31" s="99"/>
    </row>
    <row r="32" spans="1:52" ht="53.25" customHeight="1">
      <c r="A32" s="72"/>
      <c r="B32" s="73" t="s">
        <v>102</v>
      </c>
      <c r="C32" s="59"/>
      <c r="D32" s="59"/>
      <c r="E32" s="59"/>
      <c r="F32" s="59"/>
      <c r="G32" s="60"/>
      <c r="H32" s="60"/>
      <c r="I32" s="60"/>
      <c r="J32" s="60"/>
      <c r="K32" s="60"/>
      <c r="L32" s="60"/>
      <c r="M32" s="60"/>
      <c r="N32" s="60"/>
      <c r="O32" s="60"/>
      <c r="P32" s="60"/>
      <c r="Q32" s="60"/>
      <c r="R32" s="98"/>
      <c r="S32" s="98"/>
      <c r="T32" s="98"/>
      <c r="U32" s="98"/>
      <c r="V32" s="60"/>
      <c r="W32" s="60"/>
      <c r="X32" s="60"/>
      <c r="Y32" s="60"/>
      <c r="Z32" s="60"/>
      <c r="AA32" s="60"/>
      <c r="AB32" s="60"/>
      <c r="AC32" s="60"/>
      <c r="AD32" s="60"/>
      <c r="AE32" s="60"/>
      <c r="AF32" s="98"/>
      <c r="AG32" s="98"/>
      <c r="AH32" s="98"/>
      <c r="AI32" s="98"/>
      <c r="AJ32" s="98"/>
      <c r="AK32" s="98"/>
      <c r="AL32" s="98"/>
      <c r="AM32" s="98"/>
      <c r="AN32" s="98"/>
      <c r="AO32" s="98"/>
      <c r="AP32" s="98"/>
      <c r="AQ32" s="98"/>
      <c r="AR32" s="98"/>
      <c r="AS32" s="98"/>
      <c r="AT32" s="98"/>
      <c r="AU32" s="98"/>
      <c r="AV32" s="98"/>
      <c r="AW32" s="98"/>
      <c r="AX32" s="98"/>
      <c r="AY32" s="98"/>
      <c r="AZ32" s="98"/>
    </row>
    <row r="33" spans="1:52" s="76" customFormat="1" ht="69.75" customHeight="1">
      <c r="A33" s="62" t="s">
        <v>101</v>
      </c>
      <c r="B33" s="63" t="s">
        <v>318</v>
      </c>
      <c r="C33" s="74"/>
      <c r="D33" s="74"/>
      <c r="E33" s="74"/>
      <c r="F33" s="74"/>
      <c r="G33" s="75"/>
      <c r="H33" s="75"/>
      <c r="I33" s="75"/>
      <c r="J33" s="75"/>
      <c r="K33" s="75"/>
      <c r="L33" s="75"/>
      <c r="M33" s="75"/>
      <c r="N33" s="75"/>
      <c r="O33" s="75"/>
      <c r="P33" s="75"/>
      <c r="Q33" s="75"/>
      <c r="R33" s="102"/>
      <c r="S33" s="102"/>
      <c r="T33" s="102"/>
      <c r="U33" s="102"/>
      <c r="V33" s="75"/>
      <c r="W33" s="75"/>
      <c r="X33" s="75"/>
      <c r="Y33" s="75"/>
      <c r="Z33" s="75"/>
      <c r="AA33" s="75"/>
      <c r="AB33" s="75"/>
      <c r="AC33" s="75"/>
      <c r="AD33" s="75"/>
      <c r="AE33" s="75"/>
      <c r="AF33" s="102"/>
      <c r="AG33" s="102"/>
      <c r="AH33" s="102"/>
      <c r="AI33" s="102"/>
      <c r="AJ33" s="102"/>
      <c r="AK33" s="102"/>
      <c r="AL33" s="102"/>
      <c r="AM33" s="102"/>
      <c r="AN33" s="102"/>
      <c r="AO33" s="102"/>
      <c r="AP33" s="102"/>
      <c r="AQ33" s="102"/>
      <c r="AR33" s="102"/>
      <c r="AS33" s="102"/>
      <c r="AT33" s="102"/>
      <c r="AU33" s="102"/>
      <c r="AV33" s="102"/>
      <c r="AW33" s="102"/>
      <c r="AX33" s="102"/>
      <c r="AY33" s="102"/>
      <c r="AZ33" s="102"/>
    </row>
    <row r="34" spans="1:52" s="76" customFormat="1" ht="82.9" customHeight="1">
      <c r="A34" s="62"/>
      <c r="B34" s="77" t="s">
        <v>319</v>
      </c>
      <c r="C34" s="74"/>
      <c r="D34" s="74"/>
      <c r="E34" s="74"/>
      <c r="F34" s="74"/>
      <c r="G34" s="75"/>
      <c r="H34" s="75"/>
      <c r="I34" s="75"/>
      <c r="J34" s="75"/>
      <c r="K34" s="75"/>
      <c r="L34" s="75"/>
      <c r="M34" s="75"/>
      <c r="N34" s="75"/>
      <c r="O34" s="75"/>
      <c r="P34" s="75"/>
      <c r="Q34" s="75"/>
      <c r="R34" s="102"/>
      <c r="S34" s="102"/>
      <c r="T34" s="102"/>
      <c r="U34" s="102"/>
      <c r="V34" s="75"/>
      <c r="W34" s="75"/>
      <c r="X34" s="75"/>
      <c r="Y34" s="75"/>
      <c r="Z34" s="75"/>
      <c r="AA34" s="75"/>
      <c r="AB34" s="75"/>
      <c r="AC34" s="75"/>
      <c r="AD34" s="75"/>
      <c r="AE34" s="75"/>
      <c r="AF34" s="102"/>
      <c r="AG34" s="102"/>
      <c r="AH34" s="102"/>
      <c r="AI34" s="102"/>
      <c r="AJ34" s="102"/>
      <c r="AK34" s="102"/>
      <c r="AL34" s="102"/>
      <c r="AM34" s="102"/>
      <c r="AN34" s="102"/>
      <c r="AO34" s="102"/>
      <c r="AP34" s="102"/>
      <c r="AQ34" s="102"/>
      <c r="AR34" s="102"/>
      <c r="AS34" s="102"/>
      <c r="AT34" s="102"/>
      <c r="AU34" s="102"/>
      <c r="AV34" s="102"/>
      <c r="AW34" s="102"/>
      <c r="AX34" s="102"/>
      <c r="AY34" s="102"/>
      <c r="AZ34" s="102"/>
    </row>
    <row r="35" spans="1:52" s="76" customFormat="1" ht="48" customHeight="1">
      <c r="A35" s="62"/>
      <c r="B35" s="73" t="s">
        <v>102</v>
      </c>
      <c r="C35" s="74"/>
      <c r="D35" s="74"/>
      <c r="E35" s="74"/>
      <c r="F35" s="74"/>
      <c r="G35" s="75"/>
      <c r="H35" s="75"/>
      <c r="I35" s="75"/>
      <c r="J35" s="75"/>
      <c r="K35" s="75"/>
      <c r="L35" s="75"/>
      <c r="M35" s="75"/>
      <c r="N35" s="75"/>
      <c r="O35" s="75"/>
      <c r="P35" s="75"/>
      <c r="Q35" s="75"/>
      <c r="R35" s="102"/>
      <c r="S35" s="102"/>
      <c r="T35" s="102"/>
      <c r="U35" s="102"/>
      <c r="V35" s="75"/>
      <c r="W35" s="75"/>
      <c r="X35" s="75"/>
      <c r="Y35" s="75"/>
      <c r="Z35" s="75"/>
      <c r="AA35" s="75"/>
      <c r="AB35" s="75"/>
      <c r="AC35" s="75"/>
      <c r="AD35" s="75"/>
      <c r="AE35" s="75"/>
      <c r="AF35" s="102"/>
      <c r="AG35" s="102"/>
      <c r="AH35" s="102"/>
      <c r="AI35" s="102"/>
      <c r="AJ35" s="102"/>
      <c r="AK35" s="102"/>
      <c r="AL35" s="102"/>
      <c r="AM35" s="102"/>
      <c r="AN35" s="102"/>
      <c r="AO35" s="102"/>
      <c r="AP35" s="102"/>
      <c r="AQ35" s="102"/>
      <c r="AR35" s="102"/>
      <c r="AS35" s="102"/>
      <c r="AT35" s="102"/>
      <c r="AU35" s="102"/>
      <c r="AV35" s="102"/>
      <c r="AW35" s="102"/>
      <c r="AX35" s="102"/>
      <c r="AY35" s="102"/>
      <c r="AZ35" s="102"/>
    </row>
    <row r="36" spans="1:52" s="66" customFormat="1" ht="67.150000000000006" customHeight="1">
      <c r="A36" s="62"/>
      <c r="B36" s="77" t="s">
        <v>181</v>
      </c>
      <c r="C36" s="64"/>
      <c r="D36" s="64"/>
      <c r="E36" s="64"/>
      <c r="F36" s="64"/>
      <c r="G36" s="65"/>
      <c r="H36" s="65"/>
      <c r="I36" s="65"/>
      <c r="J36" s="65"/>
      <c r="K36" s="65"/>
      <c r="L36" s="65"/>
      <c r="M36" s="65"/>
      <c r="N36" s="65"/>
      <c r="O36" s="65"/>
      <c r="P36" s="65"/>
      <c r="Q36" s="65"/>
      <c r="R36" s="99"/>
      <c r="S36" s="99"/>
      <c r="T36" s="99"/>
      <c r="U36" s="99"/>
      <c r="V36" s="65"/>
      <c r="W36" s="65"/>
      <c r="X36" s="65"/>
      <c r="Y36" s="65"/>
      <c r="Z36" s="65"/>
      <c r="AA36" s="65"/>
      <c r="AB36" s="65"/>
      <c r="AC36" s="65"/>
      <c r="AD36" s="65"/>
      <c r="AE36" s="65"/>
      <c r="AF36" s="99"/>
      <c r="AG36" s="99"/>
      <c r="AH36" s="99"/>
      <c r="AI36" s="99"/>
      <c r="AJ36" s="99"/>
      <c r="AK36" s="99"/>
      <c r="AL36" s="99"/>
      <c r="AM36" s="99"/>
      <c r="AN36" s="99"/>
      <c r="AO36" s="99"/>
      <c r="AP36" s="99"/>
      <c r="AQ36" s="99"/>
      <c r="AR36" s="99"/>
      <c r="AS36" s="99"/>
      <c r="AT36" s="99"/>
      <c r="AU36" s="99"/>
      <c r="AV36" s="99"/>
      <c r="AW36" s="99"/>
      <c r="AX36" s="99"/>
      <c r="AY36" s="99"/>
      <c r="AZ36" s="99"/>
    </row>
    <row r="37" spans="1:52" s="57" customFormat="1" ht="55.5" customHeight="1">
      <c r="A37" s="72"/>
      <c r="B37" s="73" t="s">
        <v>102</v>
      </c>
      <c r="C37" s="55"/>
      <c r="D37" s="55"/>
      <c r="E37" s="55"/>
      <c r="F37" s="55"/>
      <c r="G37" s="56"/>
      <c r="H37" s="56"/>
      <c r="I37" s="56"/>
      <c r="J37" s="56"/>
      <c r="K37" s="56"/>
      <c r="L37" s="56"/>
      <c r="M37" s="56"/>
      <c r="N37" s="56"/>
      <c r="O37" s="56"/>
      <c r="P37" s="56"/>
      <c r="Q37" s="56"/>
      <c r="R37" s="101"/>
      <c r="S37" s="101"/>
      <c r="T37" s="101"/>
      <c r="U37" s="101"/>
      <c r="V37" s="56"/>
      <c r="W37" s="56"/>
      <c r="X37" s="56"/>
      <c r="Y37" s="56"/>
      <c r="Z37" s="56"/>
      <c r="AA37" s="56"/>
      <c r="AB37" s="56"/>
      <c r="AC37" s="56"/>
      <c r="AD37" s="56"/>
      <c r="AE37" s="56"/>
      <c r="AF37" s="101"/>
      <c r="AG37" s="101"/>
      <c r="AH37" s="101"/>
      <c r="AI37" s="101"/>
      <c r="AJ37" s="101"/>
      <c r="AK37" s="101"/>
      <c r="AL37" s="101"/>
      <c r="AM37" s="101"/>
      <c r="AN37" s="101"/>
      <c r="AO37" s="101"/>
      <c r="AP37" s="101"/>
      <c r="AQ37" s="101"/>
      <c r="AR37" s="101"/>
      <c r="AS37" s="101"/>
      <c r="AT37" s="101"/>
      <c r="AU37" s="101"/>
      <c r="AV37" s="101"/>
      <c r="AW37" s="101"/>
      <c r="AX37" s="101"/>
      <c r="AY37" s="101"/>
      <c r="AZ37" s="101"/>
    </row>
    <row r="38" spans="1:52" s="66" customFormat="1" ht="85.15" customHeight="1">
      <c r="A38" s="62"/>
      <c r="B38" s="77" t="s">
        <v>110</v>
      </c>
      <c r="C38" s="64"/>
      <c r="D38" s="64"/>
      <c r="E38" s="64"/>
      <c r="F38" s="64"/>
      <c r="G38" s="65"/>
      <c r="H38" s="65"/>
      <c r="I38" s="65"/>
      <c r="J38" s="65"/>
      <c r="K38" s="65"/>
      <c r="L38" s="65"/>
      <c r="M38" s="65"/>
      <c r="N38" s="65"/>
      <c r="O38" s="65"/>
      <c r="P38" s="65"/>
      <c r="Q38" s="65"/>
      <c r="R38" s="99"/>
      <c r="S38" s="99"/>
      <c r="T38" s="99"/>
      <c r="U38" s="99"/>
      <c r="V38" s="65"/>
      <c r="W38" s="65"/>
      <c r="X38" s="65"/>
      <c r="Y38" s="65"/>
      <c r="Z38" s="65"/>
      <c r="AA38" s="65"/>
      <c r="AB38" s="65"/>
      <c r="AC38" s="65"/>
      <c r="AD38" s="65"/>
      <c r="AE38" s="65"/>
      <c r="AF38" s="99"/>
      <c r="AG38" s="99"/>
      <c r="AH38" s="99"/>
      <c r="AI38" s="99"/>
      <c r="AJ38" s="99"/>
      <c r="AK38" s="99"/>
      <c r="AL38" s="99"/>
      <c r="AM38" s="99"/>
      <c r="AN38" s="99"/>
      <c r="AO38" s="99"/>
      <c r="AP38" s="99"/>
      <c r="AQ38" s="99"/>
      <c r="AR38" s="99"/>
      <c r="AS38" s="99"/>
      <c r="AT38" s="99"/>
      <c r="AU38" s="99"/>
      <c r="AV38" s="99"/>
      <c r="AW38" s="99"/>
      <c r="AX38" s="99"/>
      <c r="AY38" s="99"/>
      <c r="AZ38" s="99"/>
    </row>
    <row r="39" spans="1:52" s="76" customFormat="1" ht="76.150000000000006" customHeight="1">
      <c r="A39" s="78"/>
      <c r="B39" s="79" t="s">
        <v>111</v>
      </c>
      <c r="C39" s="74"/>
      <c r="D39" s="74"/>
      <c r="E39" s="74"/>
      <c r="F39" s="74"/>
      <c r="G39" s="75"/>
      <c r="H39" s="75"/>
      <c r="I39" s="75"/>
      <c r="J39" s="75"/>
      <c r="K39" s="75"/>
      <c r="L39" s="75"/>
      <c r="M39" s="75"/>
      <c r="N39" s="75"/>
      <c r="O39" s="75"/>
      <c r="P39" s="75"/>
      <c r="Q39" s="75"/>
      <c r="R39" s="102"/>
      <c r="S39" s="102"/>
      <c r="T39" s="102"/>
      <c r="U39" s="102"/>
      <c r="V39" s="75"/>
      <c r="W39" s="75"/>
      <c r="X39" s="75"/>
      <c r="Y39" s="75"/>
      <c r="Z39" s="75"/>
      <c r="AA39" s="75"/>
      <c r="AB39" s="75"/>
      <c r="AC39" s="75"/>
      <c r="AD39" s="75"/>
      <c r="AE39" s="75"/>
      <c r="AF39" s="102"/>
      <c r="AG39" s="102"/>
      <c r="AH39" s="102"/>
      <c r="AI39" s="102"/>
      <c r="AJ39" s="102"/>
      <c r="AK39" s="102"/>
      <c r="AL39" s="102"/>
      <c r="AM39" s="102"/>
      <c r="AN39" s="102"/>
      <c r="AO39" s="102"/>
      <c r="AP39" s="102"/>
      <c r="AQ39" s="102"/>
      <c r="AR39" s="102"/>
      <c r="AS39" s="102"/>
      <c r="AT39" s="102"/>
      <c r="AU39" s="102"/>
      <c r="AV39" s="102"/>
      <c r="AW39" s="102"/>
      <c r="AX39" s="102"/>
      <c r="AY39" s="102"/>
      <c r="AZ39" s="102"/>
    </row>
    <row r="40" spans="1:52" ht="42" customHeight="1">
      <c r="A40" s="72"/>
      <c r="B40" s="73" t="s">
        <v>102</v>
      </c>
      <c r="C40" s="59"/>
      <c r="D40" s="59"/>
      <c r="E40" s="59"/>
      <c r="F40" s="59"/>
      <c r="G40" s="60"/>
      <c r="H40" s="60"/>
      <c r="I40" s="60"/>
      <c r="J40" s="60"/>
      <c r="K40" s="60"/>
      <c r="L40" s="60"/>
      <c r="M40" s="60"/>
      <c r="N40" s="60"/>
      <c r="O40" s="60"/>
      <c r="P40" s="60"/>
      <c r="Q40" s="60"/>
      <c r="R40" s="98"/>
      <c r="S40" s="98"/>
      <c r="T40" s="98"/>
      <c r="U40" s="98"/>
      <c r="V40" s="60"/>
      <c r="W40" s="60"/>
      <c r="X40" s="60"/>
      <c r="Y40" s="60"/>
      <c r="Z40" s="60"/>
      <c r="AA40" s="60"/>
      <c r="AB40" s="60"/>
      <c r="AC40" s="60"/>
      <c r="AD40" s="60"/>
      <c r="AE40" s="60"/>
      <c r="AF40" s="98"/>
      <c r="AG40" s="98"/>
      <c r="AH40" s="98"/>
      <c r="AI40" s="98"/>
      <c r="AJ40" s="98"/>
      <c r="AK40" s="98"/>
      <c r="AL40" s="98"/>
      <c r="AM40" s="98"/>
      <c r="AN40" s="98"/>
      <c r="AO40" s="98"/>
      <c r="AP40" s="98"/>
      <c r="AQ40" s="98"/>
      <c r="AR40" s="98"/>
      <c r="AS40" s="98"/>
      <c r="AT40" s="98"/>
      <c r="AU40" s="98"/>
      <c r="AV40" s="98"/>
      <c r="AW40" s="98"/>
      <c r="AX40" s="98"/>
      <c r="AY40" s="98"/>
      <c r="AZ40" s="98"/>
    </row>
    <row r="41" spans="1:52" s="76" customFormat="1" ht="48" customHeight="1">
      <c r="A41" s="78"/>
      <c r="B41" s="79" t="s">
        <v>112</v>
      </c>
      <c r="C41" s="74"/>
      <c r="D41" s="74"/>
      <c r="E41" s="74"/>
      <c r="F41" s="74"/>
      <c r="G41" s="75"/>
      <c r="H41" s="75"/>
      <c r="I41" s="75"/>
      <c r="J41" s="75"/>
      <c r="K41" s="75"/>
      <c r="L41" s="75"/>
      <c r="M41" s="75"/>
      <c r="N41" s="75"/>
      <c r="O41" s="75"/>
      <c r="P41" s="75"/>
      <c r="Q41" s="75"/>
      <c r="R41" s="102"/>
      <c r="S41" s="102"/>
      <c r="T41" s="102"/>
      <c r="U41" s="102"/>
      <c r="V41" s="75"/>
      <c r="W41" s="75"/>
      <c r="X41" s="75"/>
      <c r="Y41" s="75"/>
      <c r="Z41" s="75"/>
      <c r="AA41" s="75"/>
      <c r="AB41" s="75"/>
      <c r="AC41" s="75"/>
      <c r="AD41" s="75"/>
      <c r="AE41" s="75"/>
      <c r="AF41" s="102"/>
      <c r="AG41" s="102"/>
      <c r="AH41" s="102"/>
      <c r="AI41" s="102"/>
      <c r="AJ41" s="102"/>
      <c r="AK41" s="102"/>
      <c r="AL41" s="102"/>
      <c r="AM41" s="102"/>
      <c r="AN41" s="102"/>
      <c r="AO41" s="102"/>
      <c r="AP41" s="102"/>
      <c r="AQ41" s="102"/>
      <c r="AR41" s="102"/>
      <c r="AS41" s="102"/>
      <c r="AT41" s="102"/>
      <c r="AU41" s="102"/>
      <c r="AV41" s="102"/>
      <c r="AW41" s="102"/>
      <c r="AX41" s="102"/>
      <c r="AY41" s="102"/>
      <c r="AZ41" s="102"/>
    </row>
    <row r="42" spans="1:52" ht="48" customHeight="1">
      <c r="A42" s="72"/>
      <c r="B42" s="73" t="s">
        <v>102</v>
      </c>
      <c r="C42" s="59"/>
      <c r="D42" s="59"/>
      <c r="E42" s="59"/>
      <c r="F42" s="59"/>
      <c r="G42" s="60"/>
      <c r="H42" s="60"/>
      <c r="I42" s="60"/>
      <c r="J42" s="60"/>
      <c r="K42" s="60"/>
      <c r="L42" s="60"/>
      <c r="M42" s="60"/>
      <c r="N42" s="60"/>
      <c r="O42" s="60"/>
      <c r="P42" s="60"/>
      <c r="Q42" s="60"/>
      <c r="R42" s="98"/>
      <c r="S42" s="98"/>
      <c r="T42" s="98"/>
      <c r="U42" s="98"/>
      <c r="V42" s="60"/>
      <c r="W42" s="60"/>
      <c r="X42" s="60"/>
      <c r="Y42" s="60"/>
      <c r="Z42" s="60"/>
      <c r="AA42" s="60"/>
      <c r="AB42" s="60"/>
      <c r="AC42" s="60"/>
      <c r="AD42" s="60"/>
      <c r="AE42" s="60"/>
      <c r="AF42" s="98"/>
      <c r="AG42" s="98"/>
      <c r="AH42" s="98"/>
      <c r="AI42" s="98"/>
      <c r="AJ42" s="98"/>
      <c r="AK42" s="98"/>
      <c r="AL42" s="98"/>
      <c r="AM42" s="98"/>
      <c r="AN42" s="98"/>
      <c r="AO42" s="98"/>
      <c r="AP42" s="98"/>
      <c r="AQ42" s="98"/>
      <c r="AR42" s="98"/>
      <c r="AS42" s="98"/>
      <c r="AT42" s="98"/>
      <c r="AU42" s="98"/>
      <c r="AV42" s="98"/>
      <c r="AW42" s="98"/>
      <c r="AX42" s="98"/>
      <c r="AY42" s="98"/>
      <c r="AZ42" s="98"/>
    </row>
    <row r="43" spans="1:52" ht="69" customHeight="1">
      <c r="A43" s="53" t="s">
        <v>50</v>
      </c>
      <c r="B43" s="58" t="s">
        <v>324</v>
      </c>
      <c r="C43" s="59"/>
      <c r="D43" s="59"/>
      <c r="E43" s="59"/>
      <c r="F43" s="59"/>
      <c r="G43" s="60"/>
      <c r="H43" s="60"/>
      <c r="I43" s="60"/>
      <c r="J43" s="60"/>
      <c r="K43" s="60"/>
      <c r="L43" s="60"/>
      <c r="M43" s="60"/>
      <c r="N43" s="60"/>
      <c r="O43" s="60"/>
      <c r="P43" s="60"/>
      <c r="Q43" s="60"/>
      <c r="R43" s="98"/>
      <c r="S43" s="98"/>
      <c r="T43" s="98"/>
      <c r="U43" s="98"/>
      <c r="V43" s="60"/>
      <c r="W43" s="60"/>
      <c r="X43" s="60"/>
      <c r="Y43" s="60"/>
      <c r="Z43" s="60"/>
      <c r="AA43" s="60"/>
      <c r="AB43" s="60"/>
      <c r="AC43" s="60"/>
      <c r="AD43" s="60"/>
      <c r="AE43" s="60"/>
      <c r="AF43" s="98"/>
      <c r="AG43" s="98"/>
      <c r="AH43" s="98"/>
      <c r="AI43" s="98"/>
      <c r="AJ43" s="98"/>
      <c r="AK43" s="98"/>
      <c r="AL43" s="98"/>
      <c r="AM43" s="98"/>
      <c r="AN43" s="98"/>
      <c r="AO43" s="98"/>
      <c r="AP43" s="98"/>
      <c r="AQ43" s="98"/>
      <c r="AR43" s="98"/>
      <c r="AS43" s="98"/>
      <c r="AT43" s="98"/>
      <c r="AU43" s="98"/>
      <c r="AV43" s="98"/>
      <c r="AW43" s="98"/>
      <c r="AX43" s="98"/>
      <c r="AY43" s="98"/>
      <c r="AZ43" s="98"/>
    </row>
    <row r="44" spans="1:52" s="76" customFormat="1" ht="87.75" customHeight="1">
      <c r="A44" s="62"/>
      <c r="B44" s="77" t="s">
        <v>147</v>
      </c>
      <c r="C44" s="74"/>
      <c r="D44" s="74"/>
      <c r="E44" s="74"/>
      <c r="F44" s="74"/>
      <c r="G44" s="75"/>
      <c r="H44" s="75"/>
      <c r="I44" s="75"/>
      <c r="J44" s="75"/>
      <c r="K44" s="75"/>
      <c r="L44" s="75"/>
      <c r="M44" s="75"/>
      <c r="N44" s="75"/>
      <c r="O44" s="75"/>
      <c r="P44" s="75"/>
      <c r="Q44" s="75"/>
      <c r="R44" s="102"/>
      <c r="S44" s="102"/>
      <c r="T44" s="102"/>
      <c r="U44" s="102"/>
      <c r="V44" s="75"/>
      <c r="W44" s="75"/>
      <c r="X44" s="75"/>
      <c r="Y44" s="75"/>
      <c r="Z44" s="75"/>
      <c r="AA44" s="75"/>
      <c r="AB44" s="75"/>
      <c r="AC44" s="75"/>
      <c r="AD44" s="75"/>
      <c r="AE44" s="75"/>
      <c r="AF44" s="102"/>
      <c r="AG44" s="102"/>
      <c r="AH44" s="102"/>
      <c r="AI44" s="102"/>
      <c r="AJ44" s="102"/>
      <c r="AK44" s="102"/>
      <c r="AL44" s="102"/>
      <c r="AM44" s="102"/>
      <c r="AN44" s="102"/>
      <c r="AO44" s="102"/>
      <c r="AP44" s="102"/>
      <c r="AQ44" s="102"/>
      <c r="AR44" s="102"/>
      <c r="AS44" s="102"/>
      <c r="AT44" s="102"/>
      <c r="AU44" s="102"/>
      <c r="AV44" s="102"/>
      <c r="AW44" s="102"/>
      <c r="AX44" s="102"/>
      <c r="AY44" s="102"/>
      <c r="AZ44" s="102"/>
    </row>
    <row r="45" spans="1:52" s="66" customFormat="1" ht="51" customHeight="1">
      <c r="A45" s="62"/>
      <c r="B45" s="73" t="s">
        <v>102</v>
      </c>
      <c r="C45" s="64"/>
      <c r="D45" s="64"/>
      <c r="E45" s="64"/>
      <c r="F45" s="64"/>
      <c r="G45" s="65"/>
      <c r="H45" s="65"/>
      <c r="I45" s="65"/>
      <c r="J45" s="65"/>
      <c r="K45" s="65"/>
      <c r="L45" s="65"/>
      <c r="M45" s="65"/>
      <c r="N45" s="65"/>
      <c r="O45" s="65"/>
      <c r="P45" s="65"/>
      <c r="Q45" s="65"/>
      <c r="R45" s="99"/>
      <c r="S45" s="99"/>
      <c r="T45" s="99"/>
      <c r="U45" s="99"/>
      <c r="V45" s="65"/>
      <c r="W45" s="65"/>
      <c r="X45" s="65"/>
      <c r="Y45" s="65"/>
      <c r="Z45" s="65"/>
      <c r="AA45" s="65"/>
      <c r="AB45" s="65"/>
      <c r="AC45" s="65"/>
      <c r="AD45" s="65"/>
      <c r="AE45" s="65"/>
      <c r="AF45" s="99"/>
      <c r="AG45" s="99"/>
      <c r="AH45" s="99"/>
      <c r="AI45" s="99"/>
      <c r="AJ45" s="99"/>
      <c r="AK45" s="99"/>
      <c r="AL45" s="99"/>
      <c r="AM45" s="99"/>
      <c r="AN45" s="99"/>
      <c r="AO45" s="99"/>
      <c r="AP45" s="99"/>
      <c r="AQ45" s="99"/>
      <c r="AR45" s="99"/>
      <c r="AS45" s="99"/>
      <c r="AT45" s="99"/>
      <c r="AU45" s="99"/>
      <c r="AV45" s="99"/>
      <c r="AW45" s="99"/>
      <c r="AX45" s="99"/>
      <c r="AY45" s="99"/>
      <c r="AZ45" s="99"/>
    </row>
    <row r="46" spans="1:52" s="76" customFormat="1" ht="54" customHeight="1">
      <c r="A46" s="62"/>
      <c r="B46" s="77" t="s">
        <v>321</v>
      </c>
      <c r="C46" s="74"/>
      <c r="D46" s="74"/>
      <c r="E46" s="74"/>
      <c r="F46" s="74"/>
      <c r="G46" s="75"/>
      <c r="H46" s="75"/>
      <c r="I46" s="75"/>
      <c r="J46" s="75"/>
      <c r="K46" s="75"/>
      <c r="L46" s="75"/>
      <c r="M46" s="75"/>
      <c r="N46" s="75"/>
      <c r="O46" s="75"/>
      <c r="P46" s="75"/>
      <c r="Q46" s="75"/>
      <c r="R46" s="102"/>
      <c r="S46" s="102"/>
      <c r="T46" s="102"/>
      <c r="U46" s="102"/>
      <c r="V46" s="75"/>
      <c r="W46" s="75"/>
      <c r="X46" s="75"/>
      <c r="Y46" s="75"/>
      <c r="Z46" s="75"/>
      <c r="AA46" s="75"/>
      <c r="AB46" s="75"/>
      <c r="AC46" s="75"/>
      <c r="AD46" s="75"/>
      <c r="AE46" s="75"/>
      <c r="AF46" s="102"/>
      <c r="AG46" s="102"/>
      <c r="AH46" s="102"/>
      <c r="AI46" s="102"/>
      <c r="AJ46" s="102"/>
      <c r="AK46" s="102"/>
      <c r="AL46" s="102"/>
      <c r="AM46" s="102"/>
      <c r="AN46" s="102"/>
      <c r="AO46" s="102"/>
      <c r="AP46" s="102"/>
      <c r="AQ46" s="102"/>
      <c r="AR46" s="102"/>
      <c r="AS46" s="102"/>
      <c r="AT46" s="102"/>
      <c r="AU46" s="102"/>
      <c r="AV46" s="102"/>
      <c r="AW46" s="102"/>
      <c r="AX46" s="102"/>
      <c r="AY46" s="102"/>
      <c r="AZ46" s="102"/>
    </row>
    <row r="47" spans="1:52" s="66" customFormat="1" ht="54.75" customHeight="1">
      <c r="A47" s="62"/>
      <c r="B47" s="73" t="s">
        <v>102</v>
      </c>
      <c r="C47" s="64"/>
      <c r="D47" s="64"/>
      <c r="E47" s="64"/>
      <c r="F47" s="64"/>
      <c r="G47" s="65"/>
      <c r="H47" s="65"/>
      <c r="I47" s="65"/>
      <c r="J47" s="65"/>
      <c r="K47" s="65"/>
      <c r="L47" s="65"/>
      <c r="M47" s="65"/>
      <c r="N47" s="65"/>
      <c r="O47" s="65"/>
      <c r="P47" s="65"/>
      <c r="Q47" s="65"/>
      <c r="R47" s="99"/>
      <c r="S47" s="99"/>
      <c r="T47" s="99"/>
      <c r="U47" s="99"/>
      <c r="V47" s="65"/>
      <c r="W47" s="65"/>
      <c r="X47" s="65"/>
      <c r="Y47" s="65"/>
      <c r="Z47" s="65"/>
      <c r="AA47" s="65"/>
      <c r="AB47" s="65"/>
      <c r="AC47" s="65"/>
      <c r="AD47" s="65"/>
      <c r="AE47" s="65"/>
      <c r="AF47" s="99"/>
      <c r="AG47" s="99"/>
      <c r="AH47" s="99"/>
      <c r="AI47" s="99"/>
      <c r="AJ47" s="99"/>
      <c r="AK47" s="99"/>
      <c r="AL47" s="99"/>
      <c r="AM47" s="99"/>
      <c r="AN47" s="99"/>
      <c r="AO47" s="99"/>
      <c r="AP47" s="99"/>
      <c r="AQ47" s="99"/>
      <c r="AR47" s="99"/>
      <c r="AS47" s="99"/>
      <c r="AT47" s="99"/>
      <c r="AU47" s="99"/>
      <c r="AV47" s="99"/>
      <c r="AW47" s="99"/>
      <c r="AX47" s="99"/>
      <c r="AY47" s="99"/>
      <c r="AZ47" s="99"/>
    </row>
    <row r="48" spans="1:52" s="57" customFormat="1" ht="57" hidden="1" customHeight="1">
      <c r="A48" s="53" t="s">
        <v>50</v>
      </c>
      <c r="B48" s="58" t="s">
        <v>182</v>
      </c>
      <c r="C48" s="55"/>
      <c r="D48" s="55"/>
      <c r="E48" s="55"/>
      <c r="F48" s="55"/>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101"/>
    </row>
    <row r="49" spans="1:52" ht="30" hidden="1" customHeight="1">
      <c r="A49" s="72" t="s">
        <v>97</v>
      </c>
      <c r="B49" s="73" t="s">
        <v>98</v>
      </c>
      <c r="C49" s="59"/>
      <c r="D49" s="59"/>
      <c r="E49" s="59"/>
      <c r="F49" s="59"/>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98"/>
    </row>
    <row r="50" spans="1:52" ht="30" hidden="1" customHeight="1">
      <c r="A50" s="72" t="s">
        <v>183</v>
      </c>
      <c r="B50" s="73" t="s">
        <v>98</v>
      </c>
      <c r="C50" s="59"/>
      <c r="D50" s="59"/>
      <c r="E50" s="59"/>
      <c r="F50" s="59"/>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98"/>
    </row>
    <row r="51" spans="1:52" ht="30" hidden="1" customHeight="1">
      <c r="A51" s="72" t="s">
        <v>99</v>
      </c>
      <c r="B51" s="100" t="s">
        <v>100</v>
      </c>
      <c r="C51" s="59"/>
      <c r="D51" s="59"/>
      <c r="E51" s="59"/>
      <c r="F51" s="59"/>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98"/>
    </row>
    <row r="52" spans="1:52" ht="49.5" hidden="1" customHeight="1">
      <c r="A52" s="53" t="s">
        <v>52</v>
      </c>
      <c r="B52" s="58" t="s">
        <v>184</v>
      </c>
      <c r="C52" s="59"/>
      <c r="D52" s="59"/>
      <c r="E52" s="59"/>
      <c r="F52" s="59"/>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98"/>
    </row>
    <row r="53" spans="1:52" ht="30" hidden="1" customHeight="1">
      <c r="A53" s="72" t="s">
        <v>97</v>
      </c>
      <c r="B53" s="73" t="s">
        <v>98</v>
      </c>
      <c r="C53" s="59"/>
      <c r="D53" s="59"/>
      <c r="E53" s="59"/>
      <c r="F53" s="59"/>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98"/>
    </row>
    <row r="54" spans="1:52" ht="30" hidden="1" customHeight="1">
      <c r="A54" s="72" t="s">
        <v>183</v>
      </c>
      <c r="B54" s="73" t="s">
        <v>98</v>
      </c>
      <c r="C54" s="59"/>
      <c r="D54" s="59"/>
      <c r="E54" s="59"/>
      <c r="F54" s="59"/>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98"/>
    </row>
    <row r="55" spans="1:52" ht="30" hidden="1" customHeight="1">
      <c r="A55" s="72" t="s">
        <v>99</v>
      </c>
      <c r="B55" s="100" t="s">
        <v>100</v>
      </c>
      <c r="C55" s="59"/>
      <c r="D55" s="59"/>
      <c r="E55" s="59"/>
      <c r="F55" s="59"/>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98"/>
    </row>
    <row r="56" spans="1:52" s="57" customFormat="1" ht="65.25" hidden="1" customHeight="1">
      <c r="A56" s="53" t="s">
        <v>54</v>
      </c>
      <c r="B56" s="58" t="s">
        <v>185</v>
      </c>
      <c r="C56" s="55"/>
      <c r="D56" s="55"/>
      <c r="E56" s="55"/>
      <c r="F56" s="55"/>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101"/>
    </row>
    <row r="57" spans="1:52" ht="30" hidden="1" customHeight="1">
      <c r="A57" s="72" t="s">
        <v>97</v>
      </c>
      <c r="B57" s="73" t="s">
        <v>98</v>
      </c>
      <c r="C57" s="59"/>
      <c r="D57" s="59"/>
      <c r="E57" s="59"/>
      <c r="F57" s="59"/>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98"/>
    </row>
    <row r="58" spans="1:52" ht="30" hidden="1" customHeight="1">
      <c r="A58" s="72" t="s">
        <v>183</v>
      </c>
      <c r="B58" s="73" t="s">
        <v>98</v>
      </c>
      <c r="C58" s="59"/>
      <c r="D58" s="59"/>
      <c r="E58" s="59"/>
      <c r="F58" s="59"/>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98"/>
    </row>
    <row r="59" spans="1:52" ht="30" hidden="1" customHeight="1">
      <c r="A59" s="72" t="s">
        <v>99</v>
      </c>
      <c r="B59" s="100" t="s">
        <v>100</v>
      </c>
      <c r="C59" s="59"/>
      <c r="D59" s="59"/>
      <c r="E59" s="59"/>
      <c r="F59" s="59"/>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98"/>
    </row>
    <row r="60" spans="1:52" ht="54" hidden="1" customHeight="1">
      <c r="A60" s="53" t="s">
        <v>186</v>
      </c>
      <c r="B60" s="58" t="s">
        <v>187</v>
      </c>
      <c r="C60" s="59"/>
      <c r="D60" s="59"/>
      <c r="E60" s="59"/>
      <c r="F60" s="59"/>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98"/>
    </row>
    <row r="61" spans="1:52" s="66" customFormat="1" ht="30" hidden="1" customHeight="1">
      <c r="A61" s="62" t="s">
        <v>96</v>
      </c>
      <c r="B61" s="63" t="s">
        <v>188</v>
      </c>
      <c r="C61" s="64"/>
      <c r="D61" s="64"/>
      <c r="E61" s="64"/>
      <c r="F61" s="64"/>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99"/>
    </row>
    <row r="62" spans="1:52" ht="30" hidden="1" customHeight="1">
      <c r="A62" s="72" t="s">
        <v>46</v>
      </c>
      <c r="B62" s="73" t="s">
        <v>98</v>
      </c>
      <c r="C62" s="59"/>
      <c r="D62" s="59"/>
      <c r="E62" s="59"/>
      <c r="F62" s="59"/>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98"/>
    </row>
    <row r="63" spans="1:52" ht="30" hidden="1" customHeight="1">
      <c r="A63" s="72" t="s">
        <v>99</v>
      </c>
      <c r="B63" s="100" t="s">
        <v>100</v>
      </c>
      <c r="C63" s="59"/>
      <c r="D63" s="59"/>
      <c r="E63" s="59"/>
      <c r="F63" s="59"/>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98"/>
    </row>
    <row r="64" spans="1:52" s="66" customFormat="1" ht="30" hidden="1" customHeight="1">
      <c r="A64" s="62" t="s">
        <v>101</v>
      </c>
      <c r="B64" s="63" t="s">
        <v>189</v>
      </c>
      <c r="C64" s="64"/>
      <c r="D64" s="64"/>
      <c r="E64" s="64"/>
      <c r="F64" s="64"/>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99"/>
    </row>
    <row r="65" spans="1:52" ht="37.5" hidden="1" customHeight="1">
      <c r="A65" s="72" t="s">
        <v>46</v>
      </c>
      <c r="B65" s="73" t="s">
        <v>98</v>
      </c>
      <c r="C65" s="59"/>
      <c r="D65" s="59"/>
      <c r="E65" s="59"/>
      <c r="F65" s="59"/>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98"/>
    </row>
    <row r="66" spans="1:52" ht="30" hidden="1" customHeight="1">
      <c r="A66" s="72" t="s">
        <v>99</v>
      </c>
      <c r="B66" s="100" t="s">
        <v>100</v>
      </c>
      <c r="C66" s="59"/>
      <c r="D66" s="59"/>
      <c r="E66" s="59"/>
      <c r="F66" s="59"/>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98"/>
    </row>
    <row r="67" spans="1:52" s="66" customFormat="1" ht="30" hidden="1" customHeight="1">
      <c r="A67" s="62" t="s">
        <v>103</v>
      </c>
      <c r="B67" s="63" t="s">
        <v>190</v>
      </c>
      <c r="C67" s="64"/>
      <c r="D67" s="64"/>
      <c r="E67" s="64"/>
      <c r="F67" s="64"/>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99"/>
    </row>
    <row r="68" spans="1:52" ht="30" hidden="1" customHeight="1">
      <c r="A68" s="72" t="s">
        <v>46</v>
      </c>
      <c r="B68" s="73" t="s">
        <v>98</v>
      </c>
      <c r="C68" s="59"/>
      <c r="D68" s="59"/>
      <c r="E68" s="59"/>
      <c r="F68" s="59"/>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98"/>
    </row>
    <row r="69" spans="1:52" ht="30" hidden="1" customHeight="1">
      <c r="A69" s="72" t="s">
        <v>99</v>
      </c>
      <c r="B69" s="100" t="s">
        <v>100</v>
      </c>
      <c r="C69" s="59"/>
      <c r="D69" s="59"/>
      <c r="E69" s="59"/>
      <c r="F69" s="59"/>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98"/>
    </row>
    <row r="70" spans="1:52" ht="72.75" customHeight="1">
      <c r="A70" s="53" t="s">
        <v>113</v>
      </c>
      <c r="B70" s="54" t="s">
        <v>145</v>
      </c>
      <c r="C70" s="59"/>
      <c r="D70" s="59"/>
      <c r="E70" s="59"/>
      <c r="F70" s="59"/>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98"/>
    </row>
    <row r="71" spans="1:52" ht="52.9" customHeight="1">
      <c r="A71" s="72"/>
      <c r="B71" s="73" t="s">
        <v>114</v>
      </c>
      <c r="C71" s="59"/>
      <c r="D71" s="59"/>
      <c r="E71" s="59"/>
      <c r="F71" s="59"/>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98"/>
    </row>
    <row r="72" spans="1:52" ht="9.4" customHeight="1">
      <c r="A72" s="72"/>
      <c r="B72" s="58"/>
      <c r="C72" s="59"/>
      <c r="D72" s="59"/>
      <c r="E72" s="59"/>
      <c r="F72" s="59"/>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98"/>
    </row>
    <row r="73" spans="1:52" ht="0.75" hidden="1" customHeight="1">
      <c r="A73" s="121"/>
      <c r="B73" s="122"/>
      <c r="C73" s="123"/>
      <c r="D73" s="123"/>
      <c r="E73" s="123"/>
      <c r="F73" s="123"/>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row>
    <row r="74" spans="1:52" ht="0.75" hidden="1" customHeight="1">
      <c r="A74" s="109"/>
      <c r="B74" s="107"/>
      <c r="C74" s="94"/>
      <c r="D74" s="94"/>
      <c r="E74" s="94"/>
      <c r="F74" s="94"/>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row>
    <row r="75" spans="1:52" ht="0.75" hidden="1" customHeight="1">
      <c r="A75" s="109"/>
      <c r="B75" s="107"/>
      <c r="C75" s="94"/>
      <c r="D75" s="94"/>
      <c r="E75" s="94"/>
      <c r="F75" s="94"/>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row>
    <row r="76" spans="1:52" ht="0.75" hidden="1" customHeight="1">
      <c r="A76" s="109"/>
      <c r="B76" s="107"/>
      <c r="C76" s="94"/>
      <c r="D76" s="94"/>
      <c r="E76" s="94"/>
      <c r="F76" s="94"/>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row>
    <row r="77" spans="1:52" ht="0.75" hidden="1" customHeight="1">
      <c r="A77" s="109"/>
      <c r="B77" s="107"/>
      <c r="C77" s="94"/>
      <c r="D77" s="94"/>
      <c r="E77" s="94"/>
      <c r="F77" s="94"/>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row>
    <row r="78" spans="1:52" ht="0.75" hidden="1" customHeight="1">
      <c r="A78" s="109"/>
      <c r="B78" s="107"/>
      <c r="C78" s="94"/>
      <c r="D78" s="94"/>
      <c r="E78" s="94"/>
      <c r="F78" s="94"/>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row>
    <row r="79" spans="1:52" ht="0.75" hidden="1" customHeight="1">
      <c r="A79" s="109"/>
      <c r="B79" s="107"/>
      <c r="C79" s="94"/>
      <c r="D79" s="94"/>
      <c r="E79" s="94"/>
      <c r="F79" s="94"/>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row>
    <row r="80" spans="1:52" ht="0.75" hidden="1" customHeight="1">
      <c r="A80" s="109"/>
      <c r="B80" s="107"/>
      <c r="C80" s="94"/>
      <c r="D80" s="94"/>
      <c r="E80" s="94"/>
      <c r="F80" s="94"/>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row>
    <row r="81" spans="1:51" ht="0.75" hidden="1" customHeight="1">
      <c r="A81" s="109"/>
      <c r="B81" s="107"/>
      <c r="C81" s="94"/>
      <c r="D81" s="94"/>
      <c r="E81" s="94"/>
      <c r="F81" s="94"/>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row>
    <row r="82" spans="1:51" ht="0.75" hidden="1" customHeight="1">
      <c r="A82" s="109"/>
      <c r="B82" s="107"/>
      <c r="C82" s="94"/>
      <c r="D82" s="94"/>
      <c r="E82" s="94"/>
      <c r="F82" s="94"/>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row>
    <row r="83" spans="1:51" ht="0.75" hidden="1" customHeight="1">
      <c r="A83" s="109"/>
      <c r="B83" s="107"/>
      <c r="C83" s="94"/>
      <c r="D83" s="94"/>
      <c r="E83" s="94"/>
      <c r="F83" s="94"/>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row>
    <row r="84" spans="1:51" ht="0.75" hidden="1" customHeight="1">
      <c r="A84" s="109"/>
      <c r="B84" s="107"/>
      <c r="C84" s="94"/>
      <c r="D84" s="94"/>
      <c r="E84" s="94"/>
      <c r="F84" s="94"/>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row>
    <row r="85" spans="1:51" ht="0.75" customHeight="1">
      <c r="A85" s="109"/>
      <c r="B85" s="107"/>
      <c r="C85" s="94"/>
      <c r="D85" s="94"/>
      <c r="E85" s="94"/>
      <c r="F85" s="94"/>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row>
    <row r="86" spans="1:51" ht="33" hidden="1" customHeight="1">
      <c r="A86" s="109"/>
      <c r="B86" s="125" t="s">
        <v>149</v>
      </c>
      <c r="C86" s="94"/>
      <c r="D86" s="94"/>
      <c r="E86" s="94"/>
      <c r="F86" s="94"/>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row>
    <row r="87" spans="1:51" ht="31.5" customHeight="1">
      <c r="B87" s="1001"/>
      <c r="C87" s="1001"/>
      <c r="D87" s="1001"/>
      <c r="E87" s="1001"/>
      <c r="F87" s="1001"/>
      <c r="G87" s="1001"/>
      <c r="H87" s="1001"/>
      <c r="I87" s="1001"/>
      <c r="J87" s="1001"/>
      <c r="K87" s="1001"/>
      <c r="L87" s="1001"/>
      <c r="M87" s="1001"/>
      <c r="N87" s="1001"/>
      <c r="O87" s="113"/>
      <c r="P87" s="113"/>
      <c r="Q87" s="113"/>
      <c r="R87" s="113"/>
      <c r="S87" s="113"/>
      <c r="T87" s="113"/>
      <c r="U87" s="113"/>
      <c r="V87" s="113"/>
      <c r="W87" s="113"/>
      <c r="X87" s="113"/>
      <c r="Y87" s="113"/>
      <c r="Z87" s="113"/>
      <c r="AA87" s="113"/>
      <c r="AB87" s="113"/>
      <c r="AC87" s="113"/>
      <c r="AD87" s="113"/>
      <c r="AE87" s="113"/>
      <c r="AF87" s="61"/>
      <c r="AG87" s="61"/>
      <c r="AH87" s="61"/>
      <c r="AI87" s="113"/>
      <c r="AJ87" s="113"/>
      <c r="AK87" s="61"/>
      <c r="AL87" s="61"/>
      <c r="AM87" s="61"/>
      <c r="AN87" s="113"/>
      <c r="AO87" s="113"/>
      <c r="AP87" s="113"/>
      <c r="AQ87" s="113"/>
      <c r="AR87" s="113"/>
      <c r="AS87" s="113"/>
      <c r="AT87" s="113"/>
      <c r="AU87" s="113"/>
      <c r="AV87" s="113"/>
      <c r="AW87" s="113"/>
      <c r="AX87" s="113"/>
      <c r="AY87" s="113"/>
    </row>
    <row r="88" spans="1:51" ht="19.899999999999999" customHeight="1"/>
    <row r="89" spans="1:51" ht="19.899999999999999" customHeight="1"/>
    <row r="90" spans="1:51" ht="19.899999999999999" customHeight="1"/>
    <row r="91" spans="1:51" ht="19.899999999999999" customHeight="1">
      <c r="A91" s="11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row>
    <row r="92" spans="1:51" ht="19.899999999999999" customHeight="1">
      <c r="A92" s="11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row>
    <row r="93" spans="1:51" ht="19.899999999999999" customHeight="1">
      <c r="A93" s="11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row>
    <row r="94" spans="1:51" ht="19.899999999999999" customHeight="1">
      <c r="A94" s="11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row>
    <row r="95" spans="1:51" ht="19.899999999999999" customHeight="1">
      <c r="A95" s="11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row>
    <row r="96" spans="1:51" ht="19.899999999999999" customHeight="1">
      <c r="A96" s="11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row>
    <row r="97" spans="1:51" ht="19.899999999999999" customHeight="1">
      <c r="A97" s="11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row>
    <row r="98" spans="1:51" ht="19.899999999999999" customHeight="1">
      <c r="A98" s="11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row>
    <row r="99" spans="1:51" ht="19.899999999999999" customHeight="1">
      <c r="A99" s="11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row>
    <row r="100" spans="1:51" ht="19.899999999999999" customHeight="1">
      <c r="A100" s="11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row>
    <row r="101" spans="1:51">
      <c r="A101" s="11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row>
    <row r="102" spans="1:51">
      <c r="A102" s="11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row>
    <row r="103" spans="1:51">
      <c r="A103" s="11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row>
    <row r="104" spans="1:51">
      <c r="A104" s="11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row>
    <row r="105" spans="1:51">
      <c r="A105" s="11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row>
    <row r="106" spans="1:51">
      <c r="A106" s="11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row>
    <row r="107" spans="1:51">
      <c r="A107" s="11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row>
    <row r="108" spans="1:51">
      <c r="A108" s="11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row>
    <row r="109" spans="1:51">
      <c r="A109" s="11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row>
    <row r="110" spans="1:51">
      <c r="A110" s="11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row>
    <row r="111" spans="1:51">
      <c r="A111" s="11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row>
    <row r="112" spans="1:51">
      <c r="A112" s="11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row>
    <row r="113" spans="1:51">
      <c r="A113" s="11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row>
    <row r="114" spans="1:51">
      <c r="A114" s="11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row>
    <row r="115" spans="1:51">
      <c r="A115" s="11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row>
    <row r="116" spans="1:51">
      <c r="A116" s="11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row>
    <row r="117" spans="1:51">
      <c r="A117" s="11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row>
    <row r="118" spans="1:51">
      <c r="A118" s="11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row>
    <row r="119" spans="1:51">
      <c r="A119" s="11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row>
    <row r="120" spans="1:51">
      <c r="A120" s="11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row>
    <row r="121" spans="1:51">
      <c r="A121" s="11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row>
    <row r="122" spans="1:51">
      <c r="A122" s="11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row>
    <row r="123" spans="1:51">
      <c r="A123" s="11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row>
    <row r="124" spans="1:51">
      <c r="A124" s="11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row>
    <row r="125" spans="1:51">
      <c r="A125" s="11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row>
    <row r="126" spans="1:51">
      <c r="A126" s="11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row>
    <row r="127" spans="1:51">
      <c r="A127" s="11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row>
    <row r="128" spans="1:51">
      <c r="A128" s="11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row>
    <row r="129" spans="1:51">
      <c r="A129" s="11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row>
    <row r="130" spans="1:51">
      <c r="A130" s="11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row>
    <row r="131" spans="1:51">
      <c r="A131" s="11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row>
    <row r="132" spans="1:51">
      <c r="A132" s="11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row>
    <row r="133" spans="1:51">
      <c r="A133" s="11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row>
    <row r="134" spans="1:51">
      <c r="A134" s="11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row>
    <row r="135" spans="1:51">
      <c r="A135" s="11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row>
    <row r="136" spans="1:51">
      <c r="A136" s="11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row>
    <row r="137" spans="1:51">
      <c r="A137" s="11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row>
    <row r="138" spans="1:51">
      <c r="A138" s="11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row>
    <row r="139" spans="1:51">
      <c r="A139" s="11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row>
    <row r="140" spans="1:51">
      <c r="A140" s="11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row>
    <row r="141" spans="1:51">
      <c r="A141" s="11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row>
    <row r="142" spans="1:51">
      <c r="A142" s="11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row>
    <row r="143" spans="1:51">
      <c r="A143" s="11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row>
    <row r="144" spans="1:51">
      <c r="A144" s="11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row>
    <row r="145" spans="1:51">
      <c r="A145" s="11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row>
    <row r="146" spans="1:51">
      <c r="A146" s="11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row>
    <row r="147" spans="1:51">
      <c r="A147" s="11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row>
    <row r="148" spans="1:51">
      <c r="A148" s="11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row>
    <row r="149" spans="1:51">
      <c r="A149" s="11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row>
    <row r="150" spans="1:51">
      <c r="A150" s="11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row>
    <row r="151" spans="1:51">
      <c r="A151" s="11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row>
    <row r="152" spans="1:51">
      <c r="A152" s="11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row>
    <row r="153" spans="1:51">
      <c r="A153" s="11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row>
    <row r="154" spans="1:51">
      <c r="A154" s="11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row>
    <row r="155" spans="1:51">
      <c r="A155" s="11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row>
    <row r="156" spans="1:51">
      <c r="A156" s="11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row>
    <row r="157" spans="1:51">
      <c r="A157" s="11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row>
    <row r="158" spans="1:51">
      <c r="A158" s="11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row>
    <row r="159" spans="1:51">
      <c r="A159" s="11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row>
    <row r="160" spans="1:51">
      <c r="A160" s="11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row>
    <row r="161" spans="1:51">
      <c r="A161" s="11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row>
    <row r="162" spans="1:51">
      <c r="A162" s="11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row>
    <row r="163" spans="1:51">
      <c r="A163" s="11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row>
    <row r="164" spans="1:51">
      <c r="A164" s="11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row>
    <row r="165" spans="1:51">
      <c r="A165" s="11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row>
    <row r="166" spans="1:51">
      <c r="A166" s="11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row>
    <row r="167" spans="1:51">
      <c r="A167" s="11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row>
    <row r="168" spans="1:51">
      <c r="A168" s="11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row>
    <row r="169" spans="1:51">
      <c r="A169" s="11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row>
    <row r="170" spans="1:51">
      <c r="A170" s="11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row>
    <row r="171" spans="1:51">
      <c r="A171" s="11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row>
    <row r="172" spans="1:51">
      <c r="A172" s="11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row>
    <row r="173" spans="1:51">
      <c r="A173" s="11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row>
    <row r="174" spans="1:51">
      <c r="A174" s="11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row>
    <row r="175" spans="1:51">
      <c r="A175" s="11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row>
    <row r="176" spans="1:51">
      <c r="A176" s="11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row>
    <row r="177" spans="1:51">
      <c r="A177" s="11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row>
    <row r="178" spans="1:51">
      <c r="A178" s="11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row>
    <row r="179" spans="1:51">
      <c r="A179" s="11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row>
    <row r="180" spans="1:51">
      <c r="A180" s="11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row>
    <row r="181" spans="1:51">
      <c r="A181" s="11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row>
    <row r="182" spans="1:51">
      <c r="A182" s="11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row>
    <row r="183" spans="1:51">
      <c r="A183" s="11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row>
    <row r="184" spans="1:51">
      <c r="A184" s="11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row>
    <row r="185" spans="1:51">
      <c r="A185" s="11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row>
    <row r="186" spans="1:51">
      <c r="A186" s="11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row>
    <row r="187" spans="1:51">
      <c r="A187" s="11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row>
    <row r="188" spans="1:51">
      <c r="A188" s="11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row>
    <row r="189" spans="1:51">
      <c r="A189" s="11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row>
    <row r="190" spans="1:51">
      <c r="A190" s="11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row>
    <row r="191" spans="1:51">
      <c r="A191" s="11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row>
    <row r="192" spans="1:51">
      <c r="A192" s="11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row>
    <row r="193" spans="1:51">
      <c r="A193" s="11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row>
    <row r="194" spans="1:51">
      <c r="A194" s="11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row>
    <row r="195" spans="1:51">
      <c r="A195" s="11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row>
    <row r="196" spans="1:51">
      <c r="A196" s="11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row>
    <row r="197" spans="1:51">
      <c r="A197" s="11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row>
    <row r="198" spans="1:51">
      <c r="A198" s="11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row>
    <row r="199" spans="1:51">
      <c r="A199" s="11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row>
    <row r="200" spans="1:51">
      <c r="A200" s="11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row>
    <row r="201" spans="1:51">
      <c r="A201" s="11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row>
    <row r="202" spans="1:51">
      <c r="A202" s="11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row>
    <row r="203" spans="1:51">
      <c r="A203" s="11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row>
    <row r="204" spans="1:51">
      <c r="A204" s="11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row>
    <row r="205" spans="1:51">
      <c r="A205" s="11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row>
    <row r="206" spans="1:51">
      <c r="A206" s="11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row>
    <row r="207" spans="1:51">
      <c r="A207" s="11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row>
    <row r="208" spans="1:51">
      <c r="A208" s="11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row>
    <row r="209" spans="1:51">
      <c r="A209" s="11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row>
    <row r="210" spans="1:51">
      <c r="A210" s="11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row>
    <row r="211" spans="1:51">
      <c r="A211" s="11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row>
    <row r="212" spans="1:51">
      <c r="A212" s="11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row>
    <row r="213" spans="1:51">
      <c r="A213" s="11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row>
    <row r="214" spans="1:51">
      <c r="A214" s="11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row>
    <row r="215" spans="1:51">
      <c r="A215" s="11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row>
    <row r="216" spans="1:51">
      <c r="A216" s="11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row>
    <row r="217" spans="1:51">
      <c r="A217" s="11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row>
    <row r="218" spans="1:51">
      <c r="A218" s="11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row>
    <row r="219" spans="1:51">
      <c r="A219" s="11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row>
    <row r="220" spans="1:51">
      <c r="A220" s="11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row>
    <row r="221" spans="1:51">
      <c r="A221" s="11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row>
    <row r="222" spans="1:51">
      <c r="A222" s="11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row>
    <row r="223" spans="1:51">
      <c r="A223" s="11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row>
    <row r="224" spans="1:51">
      <c r="A224" s="11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row>
    <row r="225" spans="1:51">
      <c r="A225" s="11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row>
    <row r="226" spans="1:51">
      <c r="A226" s="11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row>
    <row r="227" spans="1:51">
      <c r="A227" s="11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row>
    <row r="228" spans="1:51">
      <c r="A228" s="11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row>
    <row r="229" spans="1:51">
      <c r="A229" s="11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row>
    <row r="230" spans="1:51">
      <c r="A230" s="11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row>
    <row r="231" spans="1:51">
      <c r="A231" s="11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row>
    <row r="232" spans="1:51">
      <c r="A232" s="11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row>
    <row r="233" spans="1:51">
      <c r="A233" s="11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row>
    <row r="234" spans="1:51">
      <c r="A234" s="11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row>
    <row r="235" spans="1:51">
      <c r="A235" s="11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row>
    <row r="236" spans="1:51">
      <c r="A236" s="11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row>
    <row r="237" spans="1:51">
      <c r="A237" s="11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row>
    <row r="238" spans="1:51">
      <c r="A238" s="11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row>
    <row r="239" spans="1:51">
      <c r="A239" s="11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row>
    <row r="240" spans="1:51">
      <c r="A240" s="11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row>
    <row r="241" spans="1:51">
      <c r="A241" s="11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row>
    <row r="242" spans="1:51">
      <c r="A242" s="11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row>
    <row r="243" spans="1:51">
      <c r="A243" s="11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row>
    <row r="244" spans="1:51">
      <c r="A244" s="11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row>
    <row r="245" spans="1:51">
      <c r="A245" s="11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row>
    <row r="246" spans="1:51">
      <c r="A246" s="11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row>
    <row r="247" spans="1:51">
      <c r="A247" s="11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row>
    <row r="248" spans="1:51">
      <c r="A248" s="11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row>
    <row r="249" spans="1:51">
      <c r="A249" s="11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row>
    <row r="250" spans="1:51">
      <c r="A250" s="11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row>
    <row r="251" spans="1:51">
      <c r="A251" s="11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row>
    <row r="252" spans="1:51">
      <c r="A252" s="11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row>
    <row r="253" spans="1:51">
      <c r="A253" s="11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row>
    <row r="254" spans="1:51">
      <c r="A254" s="11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row>
    <row r="255" spans="1:51">
      <c r="A255" s="11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row>
    <row r="256" spans="1:51">
      <c r="A256" s="11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row>
    <row r="257" spans="1:51">
      <c r="A257" s="11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row>
    <row r="258" spans="1:51">
      <c r="A258" s="11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row>
    <row r="259" spans="1:51">
      <c r="A259" s="11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row>
    <row r="260" spans="1:51">
      <c r="A260" s="11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row>
    <row r="261" spans="1:51">
      <c r="A261" s="11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row>
    <row r="262" spans="1:51">
      <c r="A262" s="11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row>
    <row r="263" spans="1:51">
      <c r="A263" s="11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row>
    <row r="264" spans="1:51">
      <c r="A264" s="11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row>
    <row r="265" spans="1:51">
      <c r="A265" s="11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row>
    <row r="266" spans="1:51">
      <c r="A266" s="11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row>
    <row r="267" spans="1:51">
      <c r="A267" s="11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row>
    <row r="268" spans="1:51">
      <c r="A268" s="11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row>
    <row r="269" spans="1:51">
      <c r="A269" s="11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row>
    <row r="270" spans="1:51">
      <c r="A270" s="11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row>
    <row r="271" spans="1:51">
      <c r="A271" s="11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row>
    <row r="272" spans="1:51">
      <c r="A272" s="11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row>
    <row r="273" spans="1:51">
      <c r="A273" s="11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row>
    <row r="274" spans="1:51">
      <c r="A274" s="11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row>
    <row r="275" spans="1:51">
      <c r="A275" s="11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row>
    <row r="276" spans="1:51">
      <c r="A276" s="11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row>
    <row r="277" spans="1:51">
      <c r="A277" s="11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row>
    <row r="278" spans="1:51">
      <c r="A278" s="11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row>
    <row r="279" spans="1:51">
      <c r="A279" s="11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row>
    <row r="280" spans="1:51">
      <c r="A280" s="11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row>
    <row r="281" spans="1:51">
      <c r="A281" s="11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row>
    <row r="282" spans="1:51">
      <c r="A282" s="11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row>
    <row r="283" spans="1:51">
      <c r="A283" s="11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row>
    <row r="284" spans="1:51">
      <c r="A284" s="11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row>
    <row r="285" spans="1:51">
      <c r="A285" s="11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row>
    <row r="286" spans="1:51">
      <c r="A286" s="11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row>
    <row r="287" spans="1:51">
      <c r="A287" s="11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row>
    <row r="288" spans="1:51">
      <c r="A288" s="11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row>
    <row r="289" spans="1:51">
      <c r="A289" s="11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row>
    <row r="290" spans="1:51">
      <c r="A290" s="11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row>
    <row r="291" spans="1:51">
      <c r="A291" s="11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row>
    <row r="292" spans="1:51">
      <c r="A292" s="11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row>
    <row r="293" spans="1:51">
      <c r="A293" s="11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row>
    <row r="294" spans="1:51">
      <c r="A294" s="11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row>
    <row r="295" spans="1:51">
      <c r="A295" s="11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row>
    <row r="296" spans="1:51">
      <c r="A296" s="11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row>
    <row r="297" spans="1:51">
      <c r="A297" s="11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row>
    <row r="298" spans="1:51">
      <c r="A298" s="11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row>
    <row r="299" spans="1:51">
      <c r="A299" s="11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row>
    <row r="300" spans="1:51">
      <c r="A300" s="11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row>
    <row r="301" spans="1:51">
      <c r="A301" s="11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row>
    <row r="302" spans="1:51">
      <c r="A302" s="11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row>
    <row r="303" spans="1:51">
      <c r="A303" s="11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row>
    <row r="304" spans="1:51">
      <c r="A304" s="11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row>
    <row r="305" spans="1:51">
      <c r="A305" s="11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row>
    <row r="306" spans="1:51">
      <c r="A306" s="11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row>
    <row r="307" spans="1:51">
      <c r="A307" s="11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row>
    <row r="308" spans="1:51">
      <c r="A308" s="11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row>
    <row r="309" spans="1:51">
      <c r="A309" s="11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row>
    <row r="310" spans="1:51">
      <c r="A310" s="11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row>
    <row r="311" spans="1:51">
      <c r="A311" s="11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row>
    <row r="312" spans="1:51">
      <c r="A312" s="11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row>
    <row r="313" spans="1:51">
      <c r="A313" s="11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row>
    <row r="314" spans="1:51">
      <c r="A314" s="11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row>
    <row r="315" spans="1:51">
      <c r="A315" s="11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row>
    <row r="316" spans="1:51">
      <c r="A316" s="11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row>
    <row r="317" spans="1:51">
      <c r="A317" s="11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row>
    <row r="318" spans="1:51">
      <c r="A318" s="11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row>
    <row r="319" spans="1:51">
      <c r="A319" s="11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row>
    <row r="320" spans="1:51">
      <c r="A320" s="11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row>
    <row r="321" spans="1:51">
      <c r="A321" s="11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row>
    <row r="322" spans="1:51">
      <c r="A322" s="11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row>
    <row r="323" spans="1:51">
      <c r="A323" s="11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row>
    <row r="324" spans="1:51">
      <c r="A324" s="11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row>
    <row r="325" spans="1:51">
      <c r="A325" s="11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row>
    <row r="326" spans="1:51">
      <c r="A326" s="11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c r="AE326" s="61"/>
      <c r="AF326" s="61"/>
      <c r="AG326" s="61"/>
      <c r="AH326" s="61"/>
      <c r="AI326" s="61"/>
      <c r="AJ326" s="61"/>
      <c r="AK326" s="61"/>
      <c r="AL326" s="61"/>
      <c r="AM326" s="61"/>
      <c r="AN326" s="61"/>
      <c r="AO326" s="61"/>
      <c r="AP326" s="61"/>
      <c r="AQ326" s="61"/>
      <c r="AR326" s="61"/>
      <c r="AS326" s="61"/>
      <c r="AT326" s="61"/>
      <c r="AU326" s="61"/>
      <c r="AV326" s="61"/>
      <c r="AW326" s="61"/>
      <c r="AX326" s="61"/>
      <c r="AY326" s="61"/>
    </row>
    <row r="327" spans="1:51">
      <c r="A327" s="11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c r="AD327" s="61"/>
      <c r="AE327" s="61"/>
      <c r="AF327" s="61"/>
      <c r="AG327" s="61"/>
      <c r="AH327" s="61"/>
      <c r="AI327" s="61"/>
      <c r="AJ327" s="61"/>
      <c r="AK327" s="61"/>
      <c r="AL327" s="61"/>
      <c r="AM327" s="61"/>
      <c r="AN327" s="61"/>
      <c r="AO327" s="61"/>
      <c r="AP327" s="61"/>
      <c r="AQ327" s="61"/>
      <c r="AR327" s="61"/>
      <c r="AS327" s="61"/>
      <c r="AT327" s="61"/>
      <c r="AU327" s="61"/>
      <c r="AV327" s="61"/>
      <c r="AW327" s="61"/>
      <c r="AX327" s="61"/>
      <c r="AY327" s="61"/>
    </row>
    <row r="328" spans="1:51">
      <c r="A328" s="11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c r="AD328" s="61"/>
      <c r="AE328" s="61"/>
      <c r="AF328" s="61"/>
      <c r="AG328" s="61"/>
      <c r="AH328" s="61"/>
      <c r="AI328" s="61"/>
      <c r="AJ328" s="61"/>
      <c r="AK328" s="61"/>
      <c r="AL328" s="61"/>
      <c r="AM328" s="61"/>
      <c r="AN328" s="61"/>
      <c r="AO328" s="61"/>
      <c r="AP328" s="61"/>
      <c r="AQ328" s="61"/>
      <c r="AR328" s="61"/>
      <c r="AS328" s="61"/>
      <c r="AT328" s="61"/>
      <c r="AU328" s="61"/>
      <c r="AV328" s="61"/>
      <c r="AW328" s="61"/>
      <c r="AX328" s="61"/>
      <c r="AY328" s="61"/>
    </row>
    <row r="329" spans="1:51">
      <c r="A329" s="11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c r="AD329" s="61"/>
      <c r="AE329" s="61"/>
      <c r="AF329" s="61"/>
      <c r="AG329" s="61"/>
      <c r="AH329" s="61"/>
      <c r="AI329" s="61"/>
      <c r="AJ329" s="61"/>
      <c r="AK329" s="61"/>
      <c r="AL329" s="61"/>
      <c r="AM329" s="61"/>
      <c r="AN329" s="61"/>
      <c r="AO329" s="61"/>
      <c r="AP329" s="61"/>
      <c r="AQ329" s="61"/>
      <c r="AR329" s="61"/>
      <c r="AS329" s="61"/>
      <c r="AT329" s="61"/>
      <c r="AU329" s="61"/>
      <c r="AV329" s="61"/>
      <c r="AW329" s="61"/>
      <c r="AX329" s="61"/>
      <c r="AY329" s="61"/>
    </row>
    <row r="330" spans="1:51">
      <c r="A330" s="11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row>
    <row r="331" spans="1:51">
      <c r="A331" s="11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c r="AE331" s="61"/>
      <c r="AF331" s="61"/>
      <c r="AG331" s="61"/>
      <c r="AH331" s="61"/>
      <c r="AI331" s="61"/>
      <c r="AJ331" s="61"/>
      <c r="AK331" s="61"/>
      <c r="AL331" s="61"/>
      <c r="AM331" s="61"/>
      <c r="AN331" s="61"/>
      <c r="AO331" s="61"/>
      <c r="AP331" s="61"/>
      <c r="AQ331" s="61"/>
      <c r="AR331" s="61"/>
      <c r="AS331" s="61"/>
      <c r="AT331" s="61"/>
      <c r="AU331" s="61"/>
      <c r="AV331" s="61"/>
      <c r="AW331" s="61"/>
      <c r="AX331" s="61"/>
      <c r="AY331" s="61"/>
    </row>
    <row r="332" spans="1:51">
      <c r="A332" s="11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c r="AG332" s="61"/>
      <c r="AH332" s="61"/>
      <c r="AI332" s="61"/>
      <c r="AJ332" s="61"/>
      <c r="AK332" s="61"/>
      <c r="AL332" s="61"/>
      <c r="AM332" s="61"/>
      <c r="AN332" s="61"/>
      <c r="AO332" s="61"/>
      <c r="AP332" s="61"/>
      <c r="AQ332" s="61"/>
      <c r="AR332" s="61"/>
      <c r="AS332" s="61"/>
      <c r="AT332" s="61"/>
      <c r="AU332" s="61"/>
      <c r="AV332" s="61"/>
      <c r="AW332" s="61"/>
      <c r="AX332" s="61"/>
      <c r="AY332" s="61"/>
    </row>
    <row r="333" spans="1:51">
      <c r="A333" s="11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c r="AD333" s="61"/>
      <c r="AE333" s="61"/>
      <c r="AF333" s="61"/>
      <c r="AG333" s="61"/>
      <c r="AH333" s="61"/>
      <c r="AI333" s="61"/>
      <c r="AJ333" s="61"/>
      <c r="AK333" s="61"/>
      <c r="AL333" s="61"/>
      <c r="AM333" s="61"/>
      <c r="AN333" s="61"/>
      <c r="AO333" s="61"/>
      <c r="AP333" s="61"/>
      <c r="AQ333" s="61"/>
      <c r="AR333" s="61"/>
      <c r="AS333" s="61"/>
      <c r="AT333" s="61"/>
      <c r="AU333" s="61"/>
      <c r="AV333" s="61"/>
      <c r="AW333" s="61"/>
      <c r="AX333" s="61"/>
      <c r="AY333" s="61"/>
    </row>
    <row r="334" spans="1:51">
      <c r="A334" s="11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c r="AL334" s="61"/>
      <c r="AM334" s="61"/>
      <c r="AN334" s="61"/>
      <c r="AO334" s="61"/>
      <c r="AP334" s="61"/>
      <c r="AQ334" s="61"/>
      <c r="AR334" s="61"/>
      <c r="AS334" s="61"/>
      <c r="AT334" s="61"/>
      <c r="AU334" s="61"/>
      <c r="AV334" s="61"/>
      <c r="AW334" s="61"/>
      <c r="AX334" s="61"/>
      <c r="AY334" s="61"/>
    </row>
    <row r="335" spans="1:51">
      <c r="A335" s="11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61"/>
      <c r="AK335" s="61"/>
      <c r="AL335" s="61"/>
      <c r="AM335" s="61"/>
      <c r="AN335" s="61"/>
      <c r="AO335" s="61"/>
      <c r="AP335" s="61"/>
      <c r="AQ335" s="61"/>
      <c r="AR335" s="61"/>
      <c r="AS335" s="61"/>
      <c r="AT335" s="61"/>
      <c r="AU335" s="61"/>
      <c r="AV335" s="61"/>
      <c r="AW335" s="61"/>
      <c r="AX335" s="61"/>
      <c r="AY335" s="61"/>
    </row>
    <row r="336" spans="1:51">
      <c r="A336" s="11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61"/>
      <c r="AI336" s="61"/>
      <c r="AJ336" s="61"/>
      <c r="AK336" s="61"/>
      <c r="AL336" s="61"/>
      <c r="AM336" s="61"/>
      <c r="AN336" s="61"/>
      <c r="AO336" s="61"/>
      <c r="AP336" s="61"/>
      <c r="AQ336" s="61"/>
      <c r="AR336" s="61"/>
      <c r="AS336" s="61"/>
      <c r="AT336" s="61"/>
      <c r="AU336" s="61"/>
      <c r="AV336" s="61"/>
      <c r="AW336" s="61"/>
      <c r="AX336" s="61"/>
      <c r="AY336" s="61"/>
    </row>
    <row r="337" spans="1:51">
      <c r="A337" s="11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61"/>
      <c r="AK337" s="61"/>
      <c r="AL337" s="61"/>
      <c r="AM337" s="61"/>
      <c r="AN337" s="61"/>
      <c r="AO337" s="61"/>
      <c r="AP337" s="61"/>
      <c r="AQ337" s="61"/>
      <c r="AR337" s="61"/>
      <c r="AS337" s="61"/>
      <c r="AT337" s="61"/>
      <c r="AU337" s="61"/>
      <c r="AV337" s="61"/>
      <c r="AW337" s="61"/>
      <c r="AX337" s="61"/>
      <c r="AY337" s="61"/>
    </row>
    <row r="338" spans="1:51">
      <c r="A338" s="11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row>
    <row r="339" spans="1:51">
      <c r="A339" s="11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row>
    <row r="340" spans="1:51">
      <c r="A340" s="11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row>
    <row r="341" spans="1:51">
      <c r="A341" s="11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row>
    <row r="342" spans="1:51">
      <c r="A342" s="11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row>
    <row r="343" spans="1:51">
      <c r="A343" s="11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row>
    <row r="344" spans="1:51">
      <c r="A344" s="11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c r="AC344" s="61"/>
      <c r="AD344" s="61"/>
      <c r="AE344" s="61"/>
      <c r="AF344" s="61"/>
      <c r="AG344" s="61"/>
      <c r="AH344" s="61"/>
      <c r="AI344" s="61"/>
      <c r="AJ344" s="61"/>
      <c r="AK344" s="61"/>
      <c r="AL344" s="61"/>
      <c r="AM344" s="61"/>
      <c r="AN344" s="61"/>
      <c r="AO344" s="61"/>
      <c r="AP344" s="61"/>
      <c r="AQ344" s="61"/>
      <c r="AR344" s="61"/>
      <c r="AS344" s="61"/>
      <c r="AT344" s="61"/>
      <c r="AU344" s="61"/>
      <c r="AV344" s="61"/>
      <c r="AW344" s="61"/>
      <c r="AX344" s="61"/>
      <c r="AY344" s="61"/>
    </row>
    <row r="345" spans="1:51">
      <c r="A345" s="11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61"/>
      <c r="AE345" s="61"/>
      <c r="AF345" s="61"/>
      <c r="AG345" s="61"/>
      <c r="AH345" s="61"/>
      <c r="AI345" s="61"/>
      <c r="AJ345" s="61"/>
      <c r="AK345" s="61"/>
      <c r="AL345" s="61"/>
      <c r="AM345" s="61"/>
      <c r="AN345" s="61"/>
      <c r="AO345" s="61"/>
      <c r="AP345" s="61"/>
      <c r="AQ345" s="61"/>
      <c r="AR345" s="61"/>
      <c r="AS345" s="61"/>
      <c r="AT345" s="61"/>
      <c r="AU345" s="61"/>
      <c r="AV345" s="61"/>
      <c r="AW345" s="61"/>
      <c r="AX345" s="61"/>
      <c r="AY345" s="61"/>
    </row>
    <row r="346" spans="1:51">
      <c r="A346" s="11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c r="AC346" s="61"/>
      <c r="AD346" s="61"/>
      <c r="AE346" s="61"/>
      <c r="AF346" s="61"/>
      <c r="AG346" s="61"/>
      <c r="AH346" s="61"/>
      <c r="AI346" s="61"/>
      <c r="AJ346" s="61"/>
      <c r="AK346" s="61"/>
      <c r="AL346" s="61"/>
      <c r="AM346" s="61"/>
      <c r="AN346" s="61"/>
      <c r="AO346" s="61"/>
      <c r="AP346" s="61"/>
      <c r="AQ346" s="61"/>
      <c r="AR346" s="61"/>
      <c r="AS346" s="61"/>
      <c r="AT346" s="61"/>
      <c r="AU346" s="61"/>
      <c r="AV346" s="61"/>
      <c r="AW346" s="61"/>
      <c r="AX346" s="61"/>
      <c r="AY346" s="61"/>
    </row>
    <row r="347" spans="1:51">
      <c r="A347" s="11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c r="AC347" s="61"/>
      <c r="AD347" s="61"/>
      <c r="AE347" s="61"/>
      <c r="AF347" s="61"/>
      <c r="AG347" s="61"/>
      <c r="AH347" s="61"/>
      <c r="AI347" s="61"/>
      <c r="AJ347" s="61"/>
      <c r="AK347" s="61"/>
      <c r="AL347" s="61"/>
      <c r="AM347" s="61"/>
      <c r="AN347" s="61"/>
      <c r="AO347" s="61"/>
      <c r="AP347" s="61"/>
      <c r="AQ347" s="61"/>
      <c r="AR347" s="61"/>
      <c r="AS347" s="61"/>
      <c r="AT347" s="61"/>
      <c r="AU347" s="61"/>
      <c r="AV347" s="61"/>
      <c r="AW347" s="61"/>
      <c r="AX347" s="61"/>
      <c r="AY347" s="61"/>
    </row>
    <row r="348" spans="1:51">
      <c r="A348" s="11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c r="AC348" s="61"/>
      <c r="AD348" s="61"/>
      <c r="AE348" s="61"/>
      <c r="AF348" s="61"/>
      <c r="AG348" s="61"/>
      <c r="AH348" s="61"/>
      <c r="AI348" s="61"/>
      <c r="AJ348" s="61"/>
      <c r="AK348" s="61"/>
      <c r="AL348" s="61"/>
      <c r="AM348" s="61"/>
      <c r="AN348" s="61"/>
      <c r="AO348" s="61"/>
      <c r="AP348" s="61"/>
      <c r="AQ348" s="61"/>
      <c r="AR348" s="61"/>
      <c r="AS348" s="61"/>
      <c r="AT348" s="61"/>
      <c r="AU348" s="61"/>
      <c r="AV348" s="61"/>
      <c r="AW348" s="61"/>
      <c r="AX348" s="61"/>
      <c r="AY348" s="61"/>
    </row>
    <row r="349" spans="1:51">
      <c r="A349" s="11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c r="AC349" s="61"/>
      <c r="AD349" s="61"/>
      <c r="AE349" s="61"/>
      <c r="AF349" s="61"/>
      <c r="AG349" s="61"/>
      <c r="AH349" s="61"/>
      <c r="AI349" s="61"/>
      <c r="AJ349" s="61"/>
      <c r="AK349" s="61"/>
      <c r="AL349" s="61"/>
      <c r="AM349" s="61"/>
      <c r="AN349" s="61"/>
      <c r="AO349" s="61"/>
      <c r="AP349" s="61"/>
      <c r="AQ349" s="61"/>
      <c r="AR349" s="61"/>
      <c r="AS349" s="61"/>
      <c r="AT349" s="61"/>
      <c r="AU349" s="61"/>
      <c r="AV349" s="61"/>
      <c r="AW349" s="61"/>
      <c r="AX349" s="61"/>
      <c r="AY349" s="61"/>
    </row>
    <row r="350" spans="1:51">
      <c r="A350" s="11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c r="AC350" s="61"/>
      <c r="AD350" s="61"/>
      <c r="AE350" s="61"/>
      <c r="AF350" s="61"/>
      <c r="AG350" s="61"/>
      <c r="AH350" s="61"/>
      <c r="AI350" s="61"/>
      <c r="AJ350" s="61"/>
      <c r="AK350" s="61"/>
      <c r="AL350" s="61"/>
      <c r="AM350" s="61"/>
      <c r="AN350" s="61"/>
      <c r="AO350" s="61"/>
      <c r="AP350" s="61"/>
      <c r="AQ350" s="61"/>
      <c r="AR350" s="61"/>
      <c r="AS350" s="61"/>
      <c r="AT350" s="61"/>
      <c r="AU350" s="61"/>
      <c r="AV350" s="61"/>
      <c r="AW350" s="61"/>
      <c r="AX350" s="61"/>
      <c r="AY350" s="61"/>
    </row>
    <row r="351" spans="1:51">
      <c r="A351" s="11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row>
    <row r="352" spans="1:51">
      <c r="A352" s="11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row>
    <row r="353" spans="1:51">
      <c r="A353" s="11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row>
    <row r="354" spans="1:51">
      <c r="A354" s="11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c r="AC354" s="61"/>
      <c r="AD354" s="61"/>
      <c r="AE354" s="61"/>
      <c r="AF354" s="61"/>
      <c r="AG354" s="61"/>
      <c r="AH354" s="61"/>
      <c r="AI354" s="61"/>
      <c r="AJ354" s="61"/>
      <c r="AK354" s="61"/>
      <c r="AL354" s="61"/>
      <c r="AM354" s="61"/>
      <c r="AN354" s="61"/>
      <c r="AO354" s="61"/>
      <c r="AP354" s="61"/>
      <c r="AQ354" s="61"/>
      <c r="AR354" s="61"/>
      <c r="AS354" s="61"/>
      <c r="AT354" s="61"/>
      <c r="AU354" s="61"/>
      <c r="AV354" s="61"/>
      <c r="AW354" s="61"/>
      <c r="AX354" s="61"/>
      <c r="AY354" s="61"/>
    </row>
    <row r="355" spans="1:51">
      <c r="A355" s="11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c r="AC355" s="61"/>
      <c r="AD355" s="61"/>
      <c r="AE355" s="61"/>
      <c r="AF355" s="61"/>
      <c r="AG355" s="61"/>
      <c r="AH355" s="61"/>
      <c r="AI355" s="61"/>
      <c r="AJ355" s="61"/>
      <c r="AK355" s="61"/>
      <c r="AL355" s="61"/>
      <c r="AM355" s="61"/>
      <c r="AN355" s="61"/>
      <c r="AO355" s="61"/>
      <c r="AP355" s="61"/>
      <c r="AQ355" s="61"/>
      <c r="AR355" s="61"/>
      <c r="AS355" s="61"/>
      <c r="AT355" s="61"/>
      <c r="AU355" s="61"/>
      <c r="AV355" s="61"/>
      <c r="AW355" s="61"/>
      <c r="AX355" s="61"/>
      <c r="AY355" s="61"/>
    </row>
    <row r="356" spans="1:51">
      <c r="A356" s="11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c r="AD356" s="61"/>
      <c r="AE356" s="61"/>
      <c r="AF356" s="61"/>
      <c r="AG356" s="61"/>
      <c r="AH356" s="61"/>
      <c r="AI356" s="61"/>
      <c r="AJ356" s="61"/>
      <c r="AK356" s="61"/>
      <c r="AL356" s="61"/>
      <c r="AM356" s="61"/>
      <c r="AN356" s="61"/>
      <c r="AO356" s="61"/>
      <c r="AP356" s="61"/>
      <c r="AQ356" s="61"/>
      <c r="AR356" s="61"/>
      <c r="AS356" s="61"/>
      <c r="AT356" s="61"/>
      <c r="AU356" s="61"/>
      <c r="AV356" s="61"/>
      <c r="AW356" s="61"/>
      <c r="AX356" s="61"/>
      <c r="AY356" s="61"/>
    </row>
    <row r="357" spans="1:51">
      <c r="A357" s="11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c r="AF357" s="61"/>
      <c r="AG357" s="61"/>
      <c r="AH357" s="61"/>
      <c r="AI357" s="61"/>
      <c r="AJ357" s="61"/>
      <c r="AK357" s="61"/>
      <c r="AL357" s="61"/>
      <c r="AM357" s="61"/>
      <c r="AN357" s="61"/>
      <c r="AO357" s="61"/>
      <c r="AP357" s="61"/>
      <c r="AQ357" s="61"/>
      <c r="AR357" s="61"/>
      <c r="AS357" s="61"/>
      <c r="AT357" s="61"/>
      <c r="AU357" s="61"/>
      <c r="AV357" s="61"/>
      <c r="AW357" s="61"/>
      <c r="AX357" s="61"/>
      <c r="AY357" s="61"/>
    </row>
    <row r="358" spans="1:51">
      <c r="A358" s="11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c r="AF358" s="61"/>
      <c r="AG358" s="61"/>
      <c r="AH358" s="61"/>
      <c r="AI358" s="61"/>
      <c r="AJ358" s="61"/>
      <c r="AK358" s="61"/>
      <c r="AL358" s="61"/>
      <c r="AM358" s="61"/>
      <c r="AN358" s="61"/>
      <c r="AO358" s="61"/>
      <c r="AP358" s="61"/>
      <c r="AQ358" s="61"/>
      <c r="AR358" s="61"/>
      <c r="AS358" s="61"/>
      <c r="AT358" s="61"/>
      <c r="AU358" s="61"/>
      <c r="AV358" s="61"/>
      <c r="AW358" s="61"/>
      <c r="AX358" s="61"/>
      <c r="AY358" s="61"/>
    </row>
    <row r="359" spans="1:51">
      <c r="A359" s="11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row>
    <row r="360" spans="1:51">
      <c r="A360" s="11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c r="AE360" s="61"/>
      <c r="AF360" s="61"/>
      <c r="AG360" s="61"/>
      <c r="AH360" s="61"/>
      <c r="AI360" s="61"/>
      <c r="AJ360" s="61"/>
      <c r="AK360" s="61"/>
      <c r="AL360" s="61"/>
      <c r="AM360" s="61"/>
      <c r="AN360" s="61"/>
      <c r="AO360" s="61"/>
      <c r="AP360" s="61"/>
      <c r="AQ360" s="61"/>
      <c r="AR360" s="61"/>
      <c r="AS360" s="61"/>
      <c r="AT360" s="61"/>
      <c r="AU360" s="61"/>
      <c r="AV360" s="61"/>
      <c r="AW360" s="61"/>
      <c r="AX360" s="61"/>
      <c r="AY360" s="61"/>
    </row>
    <row r="361" spans="1:51">
      <c r="A361" s="11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c r="AE361" s="61"/>
      <c r="AF361" s="61"/>
      <c r="AG361" s="61"/>
      <c r="AH361" s="61"/>
      <c r="AI361" s="61"/>
      <c r="AJ361" s="61"/>
      <c r="AK361" s="61"/>
      <c r="AL361" s="61"/>
      <c r="AM361" s="61"/>
      <c r="AN361" s="61"/>
      <c r="AO361" s="61"/>
      <c r="AP361" s="61"/>
      <c r="AQ361" s="61"/>
      <c r="AR361" s="61"/>
      <c r="AS361" s="61"/>
      <c r="AT361" s="61"/>
      <c r="AU361" s="61"/>
      <c r="AV361" s="61"/>
      <c r="AW361" s="61"/>
      <c r="AX361" s="61"/>
      <c r="AY361" s="61"/>
    </row>
    <row r="362" spans="1:51">
      <c r="A362" s="11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c r="AF362" s="61"/>
      <c r="AG362" s="61"/>
      <c r="AH362" s="61"/>
      <c r="AI362" s="61"/>
      <c r="AJ362" s="61"/>
      <c r="AK362" s="61"/>
      <c r="AL362" s="61"/>
      <c r="AM362" s="61"/>
      <c r="AN362" s="61"/>
      <c r="AO362" s="61"/>
      <c r="AP362" s="61"/>
      <c r="AQ362" s="61"/>
      <c r="AR362" s="61"/>
      <c r="AS362" s="61"/>
      <c r="AT362" s="61"/>
      <c r="AU362" s="61"/>
      <c r="AV362" s="61"/>
      <c r="AW362" s="61"/>
      <c r="AX362" s="61"/>
      <c r="AY362" s="61"/>
    </row>
    <row r="363" spans="1:51">
      <c r="A363" s="11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c r="AD363" s="61"/>
      <c r="AE363" s="61"/>
      <c r="AF363" s="61"/>
      <c r="AG363" s="61"/>
      <c r="AH363" s="61"/>
      <c r="AI363" s="61"/>
      <c r="AJ363" s="61"/>
      <c r="AK363" s="61"/>
      <c r="AL363" s="61"/>
      <c r="AM363" s="61"/>
      <c r="AN363" s="61"/>
      <c r="AO363" s="61"/>
      <c r="AP363" s="61"/>
      <c r="AQ363" s="61"/>
      <c r="AR363" s="61"/>
      <c r="AS363" s="61"/>
      <c r="AT363" s="61"/>
      <c r="AU363" s="61"/>
      <c r="AV363" s="61"/>
      <c r="AW363" s="61"/>
      <c r="AX363" s="61"/>
      <c r="AY363" s="61"/>
    </row>
    <row r="364" spans="1:51">
      <c r="A364" s="11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c r="AE364" s="61"/>
      <c r="AF364" s="61"/>
      <c r="AG364" s="61"/>
      <c r="AH364" s="61"/>
      <c r="AI364" s="61"/>
      <c r="AJ364" s="61"/>
      <c r="AK364" s="61"/>
      <c r="AL364" s="61"/>
      <c r="AM364" s="61"/>
      <c r="AN364" s="61"/>
      <c r="AO364" s="61"/>
      <c r="AP364" s="61"/>
      <c r="AQ364" s="61"/>
      <c r="AR364" s="61"/>
      <c r="AS364" s="61"/>
      <c r="AT364" s="61"/>
      <c r="AU364" s="61"/>
      <c r="AV364" s="61"/>
      <c r="AW364" s="61"/>
      <c r="AX364" s="61"/>
      <c r="AY364" s="61"/>
    </row>
    <row r="365" spans="1:51">
      <c r="A365" s="11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c r="AE365" s="61"/>
      <c r="AF365" s="61"/>
      <c r="AG365" s="61"/>
      <c r="AH365" s="61"/>
      <c r="AI365" s="61"/>
      <c r="AJ365" s="61"/>
      <c r="AK365" s="61"/>
      <c r="AL365" s="61"/>
      <c r="AM365" s="61"/>
      <c r="AN365" s="61"/>
      <c r="AO365" s="61"/>
      <c r="AP365" s="61"/>
      <c r="AQ365" s="61"/>
      <c r="AR365" s="61"/>
      <c r="AS365" s="61"/>
      <c r="AT365" s="61"/>
      <c r="AU365" s="61"/>
      <c r="AV365" s="61"/>
      <c r="AW365" s="61"/>
      <c r="AX365" s="61"/>
      <c r="AY365" s="61"/>
    </row>
    <row r="366" spans="1:51">
      <c r="A366" s="11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row>
    <row r="367" spans="1:51">
      <c r="A367" s="11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row>
    <row r="368" spans="1:51">
      <c r="A368" s="11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row>
    <row r="369" spans="1:51">
      <c r="A369" s="11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row>
    <row r="370" spans="1:51">
      <c r="A370" s="11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61"/>
      <c r="AI370" s="61"/>
      <c r="AJ370" s="61"/>
      <c r="AK370" s="61"/>
      <c r="AL370" s="61"/>
      <c r="AM370" s="61"/>
      <c r="AN370" s="61"/>
      <c r="AO370" s="61"/>
      <c r="AP370" s="61"/>
      <c r="AQ370" s="61"/>
      <c r="AR370" s="61"/>
      <c r="AS370" s="61"/>
      <c r="AT370" s="61"/>
      <c r="AU370" s="61"/>
      <c r="AV370" s="61"/>
      <c r="AW370" s="61"/>
      <c r="AX370" s="61"/>
      <c r="AY370" s="61"/>
    </row>
    <row r="371" spans="1:51">
      <c r="A371" s="11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row>
    <row r="372" spans="1:51">
      <c r="A372" s="11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row>
    <row r="373" spans="1:51">
      <c r="A373" s="11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c r="AG373" s="61"/>
      <c r="AH373" s="61"/>
      <c r="AI373" s="61"/>
      <c r="AJ373" s="61"/>
      <c r="AK373" s="61"/>
      <c r="AL373" s="61"/>
      <c r="AM373" s="61"/>
      <c r="AN373" s="61"/>
      <c r="AO373" s="61"/>
      <c r="AP373" s="61"/>
      <c r="AQ373" s="61"/>
      <c r="AR373" s="61"/>
      <c r="AS373" s="61"/>
      <c r="AT373" s="61"/>
      <c r="AU373" s="61"/>
      <c r="AV373" s="61"/>
      <c r="AW373" s="61"/>
      <c r="AX373" s="61"/>
      <c r="AY373" s="61"/>
    </row>
    <row r="374" spans="1:51">
      <c r="A374" s="11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row>
    <row r="375" spans="1:51">
      <c r="A375" s="11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c r="AX375" s="61"/>
      <c r="AY375" s="61"/>
    </row>
    <row r="376" spans="1:51">
      <c r="A376" s="11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61"/>
      <c r="AI376" s="61"/>
      <c r="AJ376" s="61"/>
      <c r="AK376" s="61"/>
      <c r="AL376" s="61"/>
      <c r="AM376" s="61"/>
      <c r="AN376" s="61"/>
      <c r="AO376" s="61"/>
      <c r="AP376" s="61"/>
      <c r="AQ376" s="61"/>
      <c r="AR376" s="61"/>
      <c r="AS376" s="61"/>
      <c r="AT376" s="61"/>
      <c r="AU376" s="61"/>
      <c r="AV376" s="61"/>
      <c r="AW376" s="61"/>
      <c r="AX376" s="61"/>
      <c r="AY376" s="61"/>
    </row>
    <row r="377" spans="1:51">
      <c r="A377" s="11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row>
    <row r="378" spans="1:51">
      <c r="A378" s="11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row>
    <row r="379" spans="1:51">
      <c r="A379" s="11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row>
    <row r="380" spans="1:51">
      <c r="A380" s="11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row>
    <row r="381" spans="1:51">
      <c r="A381" s="11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c r="AG381" s="61"/>
      <c r="AH381" s="61"/>
      <c r="AI381" s="61"/>
      <c r="AJ381" s="61"/>
      <c r="AK381" s="61"/>
      <c r="AL381" s="61"/>
      <c r="AM381" s="61"/>
      <c r="AN381" s="61"/>
      <c r="AO381" s="61"/>
      <c r="AP381" s="61"/>
      <c r="AQ381" s="61"/>
      <c r="AR381" s="61"/>
      <c r="AS381" s="61"/>
      <c r="AT381" s="61"/>
      <c r="AU381" s="61"/>
      <c r="AV381" s="61"/>
      <c r="AW381" s="61"/>
      <c r="AX381" s="61"/>
      <c r="AY381" s="61"/>
    </row>
    <row r="382" spans="1:51">
      <c r="A382" s="11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row>
    <row r="383" spans="1:51">
      <c r="A383" s="11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row>
    <row r="384" spans="1:51">
      <c r="A384" s="11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61"/>
      <c r="AI384" s="61"/>
      <c r="AJ384" s="61"/>
      <c r="AK384" s="61"/>
      <c r="AL384" s="61"/>
      <c r="AM384" s="61"/>
      <c r="AN384" s="61"/>
      <c r="AO384" s="61"/>
      <c r="AP384" s="61"/>
      <c r="AQ384" s="61"/>
      <c r="AR384" s="61"/>
      <c r="AS384" s="61"/>
      <c r="AT384" s="61"/>
      <c r="AU384" s="61"/>
      <c r="AV384" s="61"/>
      <c r="AW384" s="61"/>
      <c r="AX384" s="61"/>
      <c r="AY384" s="61"/>
    </row>
    <row r="385" spans="1:51">
      <c r="A385" s="11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1"/>
      <c r="AR385" s="61"/>
      <c r="AS385" s="61"/>
      <c r="AT385" s="61"/>
      <c r="AU385" s="61"/>
      <c r="AV385" s="61"/>
      <c r="AW385" s="61"/>
      <c r="AX385" s="61"/>
      <c r="AY385" s="61"/>
    </row>
    <row r="386" spans="1:51">
      <c r="A386" s="11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1"/>
      <c r="AR386" s="61"/>
      <c r="AS386" s="61"/>
      <c r="AT386" s="61"/>
      <c r="AU386" s="61"/>
      <c r="AV386" s="61"/>
      <c r="AW386" s="61"/>
      <c r="AX386" s="61"/>
      <c r="AY386" s="61"/>
    </row>
    <row r="387" spans="1:51">
      <c r="A387" s="11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1"/>
      <c r="AR387" s="61"/>
      <c r="AS387" s="61"/>
      <c r="AT387" s="61"/>
      <c r="AU387" s="61"/>
      <c r="AV387" s="61"/>
      <c r="AW387" s="61"/>
      <c r="AX387" s="61"/>
      <c r="AY387" s="61"/>
    </row>
    <row r="388" spans="1:51">
      <c r="A388" s="11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1"/>
      <c r="AR388" s="61"/>
      <c r="AS388" s="61"/>
      <c r="AT388" s="61"/>
      <c r="AU388" s="61"/>
      <c r="AV388" s="61"/>
      <c r="AW388" s="61"/>
      <c r="AX388" s="61"/>
      <c r="AY388" s="61"/>
    </row>
    <row r="389" spans="1:51">
      <c r="A389" s="11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1"/>
      <c r="AR389" s="61"/>
      <c r="AS389" s="61"/>
      <c r="AT389" s="61"/>
      <c r="AU389" s="61"/>
      <c r="AV389" s="61"/>
      <c r="AW389" s="61"/>
      <c r="AX389" s="61"/>
      <c r="AY389" s="61"/>
    </row>
    <row r="390" spans="1:51">
      <c r="A390" s="11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1"/>
      <c r="AR390" s="61"/>
      <c r="AS390" s="61"/>
      <c r="AT390" s="61"/>
      <c r="AU390" s="61"/>
      <c r="AV390" s="61"/>
      <c r="AW390" s="61"/>
      <c r="AX390" s="61"/>
      <c r="AY390" s="61"/>
    </row>
    <row r="391" spans="1:51">
      <c r="A391" s="11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1"/>
      <c r="AR391" s="61"/>
      <c r="AS391" s="61"/>
      <c r="AT391" s="61"/>
      <c r="AU391" s="61"/>
      <c r="AV391" s="61"/>
      <c r="AW391" s="61"/>
      <c r="AX391" s="61"/>
      <c r="AY391" s="61"/>
    </row>
    <row r="392" spans="1:51">
      <c r="A392" s="11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1"/>
      <c r="AR392" s="61"/>
      <c r="AS392" s="61"/>
      <c r="AT392" s="61"/>
      <c r="AU392" s="61"/>
      <c r="AV392" s="61"/>
      <c r="AW392" s="61"/>
      <c r="AX392" s="61"/>
      <c r="AY392" s="61"/>
    </row>
    <row r="393" spans="1:51">
      <c r="A393" s="11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1"/>
      <c r="AR393" s="61"/>
      <c r="AS393" s="61"/>
      <c r="AT393" s="61"/>
      <c r="AU393" s="61"/>
      <c r="AV393" s="61"/>
      <c r="AW393" s="61"/>
      <c r="AX393" s="61"/>
      <c r="AY393" s="61"/>
    </row>
    <row r="394" spans="1:51">
      <c r="A394" s="11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row>
    <row r="395" spans="1:51">
      <c r="A395" s="11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row>
    <row r="396" spans="1:51">
      <c r="A396" s="11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1"/>
      <c r="AR396" s="61"/>
      <c r="AS396" s="61"/>
      <c r="AT396" s="61"/>
      <c r="AU396" s="61"/>
      <c r="AV396" s="61"/>
      <c r="AW396" s="61"/>
      <c r="AX396" s="61"/>
      <c r="AY396" s="61"/>
    </row>
    <row r="397" spans="1:51">
      <c r="A397" s="11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1"/>
      <c r="AR397" s="61"/>
      <c r="AS397" s="61"/>
      <c r="AT397" s="61"/>
      <c r="AU397" s="61"/>
      <c r="AV397" s="61"/>
      <c r="AW397" s="61"/>
      <c r="AX397" s="61"/>
      <c r="AY397" s="61"/>
    </row>
    <row r="398" spans="1:51">
      <c r="A398" s="11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c r="AS398" s="61"/>
      <c r="AT398" s="61"/>
      <c r="AU398" s="61"/>
      <c r="AV398" s="61"/>
      <c r="AW398" s="61"/>
      <c r="AX398" s="61"/>
      <c r="AY398" s="61"/>
    </row>
    <row r="399" spans="1:51">
      <c r="A399" s="11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1"/>
      <c r="AR399" s="61"/>
      <c r="AS399" s="61"/>
      <c r="AT399" s="61"/>
      <c r="AU399" s="61"/>
      <c r="AV399" s="61"/>
      <c r="AW399" s="61"/>
      <c r="AX399" s="61"/>
      <c r="AY399" s="61"/>
    </row>
    <row r="400" spans="1:51">
      <c r="A400" s="11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1"/>
      <c r="AR400" s="61"/>
      <c r="AS400" s="61"/>
      <c r="AT400" s="61"/>
      <c r="AU400" s="61"/>
      <c r="AV400" s="61"/>
      <c r="AW400" s="61"/>
      <c r="AX400" s="61"/>
      <c r="AY400" s="61"/>
    </row>
    <row r="401" spans="1:51">
      <c r="A401" s="11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1"/>
      <c r="AR401" s="61"/>
      <c r="AS401" s="61"/>
      <c r="AT401" s="61"/>
      <c r="AU401" s="61"/>
      <c r="AV401" s="61"/>
      <c r="AW401" s="61"/>
      <c r="AX401" s="61"/>
      <c r="AY401" s="61"/>
    </row>
    <row r="402" spans="1:51">
      <c r="A402" s="11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1"/>
      <c r="AR402" s="61"/>
      <c r="AS402" s="61"/>
      <c r="AT402" s="61"/>
      <c r="AU402" s="61"/>
      <c r="AV402" s="61"/>
      <c r="AW402" s="61"/>
      <c r="AX402" s="61"/>
      <c r="AY402" s="61"/>
    </row>
    <row r="403" spans="1:51">
      <c r="A403" s="11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1"/>
      <c r="AR403" s="61"/>
      <c r="AS403" s="61"/>
      <c r="AT403" s="61"/>
      <c r="AU403" s="61"/>
      <c r="AV403" s="61"/>
      <c r="AW403" s="61"/>
      <c r="AX403" s="61"/>
      <c r="AY403" s="61"/>
    </row>
    <row r="404" spans="1:51">
      <c r="A404" s="11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1"/>
      <c r="AR404" s="61"/>
      <c r="AS404" s="61"/>
      <c r="AT404" s="61"/>
      <c r="AU404" s="61"/>
      <c r="AV404" s="61"/>
      <c r="AW404" s="61"/>
      <c r="AX404" s="61"/>
      <c r="AY404" s="61"/>
    </row>
    <row r="405" spans="1:51">
      <c r="A405" s="11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1"/>
      <c r="AR405" s="61"/>
      <c r="AS405" s="61"/>
      <c r="AT405" s="61"/>
      <c r="AU405" s="61"/>
      <c r="AV405" s="61"/>
      <c r="AW405" s="61"/>
      <c r="AX405" s="61"/>
      <c r="AY405" s="61"/>
    </row>
    <row r="406" spans="1:51">
      <c r="A406" s="11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1"/>
      <c r="AR406" s="61"/>
      <c r="AS406" s="61"/>
      <c r="AT406" s="61"/>
      <c r="AU406" s="61"/>
      <c r="AV406" s="61"/>
      <c r="AW406" s="61"/>
      <c r="AX406" s="61"/>
      <c r="AY406" s="61"/>
    </row>
    <row r="407" spans="1:51">
      <c r="A407" s="11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1"/>
      <c r="AR407" s="61"/>
      <c r="AS407" s="61"/>
      <c r="AT407" s="61"/>
      <c r="AU407" s="61"/>
      <c r="AV407" s="61"/>
      <c r="AW407" s="61"/>
      <c r="AX407" s="61"/>
      <c r="AY407" s="61"/>
    </row>
    <row r="408" spans="1:51">
      <c r="A408" s="11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1"/>
      <c r="AR408" s="61"/>
      <c r="AS408" s="61"/>
      <c r="AT408" s="61"/>
      <c r="AU408" s="61"/>
      <c r="AV408" s="61"/>
      <c r="AW408" s="61"/>
      <c r="AX408" s="61"/>
      <c r="AY408" s="61"/>
    </row>
    <row r="409" spans="1:51">
      <c r="A409" s="11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1"/>
      <c r="AR409" s="61"/>
      <c r="AS409" s="61"/>
      <c r="AT409" s="61"/>
      <c r="AU409" s="61"/>
      <c r="AV409" s="61"/>
      <c r="AW409" s="61"/>
      <c r="AX409" s="61"/>
      <c r="AY409" s="61"/>
    </row>
    <row r="410" spans="1:51">
      <c r="A410" s="11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row>
    <row r="411" spans="1:51">
      <c r="A411" s="11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1"/>
      <c r="AR411" s="61"/>
      <c r="AS411" s="61"/>
      <c r="AT411" s="61"/>
      <c r="AU411" s="61"/>
      <c r="AV411" s="61"/>
      <c r="AW411" s="61"/>
      <c r="AX411" s="61"/>
      <c r="AY411" s="61"/>
    </row>
    <row r="412" spans="1:51">
      <c r="A412" s="11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row>
    <row r="413" spans="1:51">
      <c r="A413" s="11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1"/>
      <c r="AR413" s="61"/>
      <c r="AS413" s="61"/>
      <c r="AT413" s="61"/>
      <c r="AU413" s="61"/>
      <c r="AV413" s="61"/>
      <c r="AW413" s="61"/>
      <c r="AX413" s="61"/>
      <c r="AY413" s="61"/>
    </row>
    <row r="414" spans="1:51">
      <c r="A414" s="11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1"/>
      <c r="AR414" s="61"/>
      <c r="AS414" s="61"/>
      <c r="AT414" s="61"/>
      <c r="AU414" s="61"/>
      <c r="AV414" s="61"/>
      <c r="AW414" s="61"/>
      <c r="AX414" s="61"/>
      <c r="AY414" s="61"/>
    </row>
    <row r="415" spans="1:51">
      <c r="A415" s="11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1"/>
      <c r="AR415" s="61"/>
      <c r="AS415" s="61"/>
      <c r="AT415" s="61"/>
      <c r="AU415" s="61"/>
      <c r="AV415" s="61"/>
      <c r="AW415" s="61"/>
      <c r="AX415" s="61"/>
      <c r="AY415" s="61"/>
    </row>
    <row r="416" spans="1:51">
      <c r="A416" s="11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1"/>
      <c r="AR416" s="61"/>
      <c r="AS416" s="61"/>
      <c r="AT416" s="61"/>
      <c r="AU416" s="61"/>
      <c r="AV416" s="61"/>
      <c r="AW416" s="61"/>
      <c r="AX416" s="61"/>
      <c r="AY416" s="61"/>
    </row>
    <row r="417" spans="1:51">
      <c r="A417" s="11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61"/>
      <c r="AI417" s="61"/>
      <c r="AJ417" s="61"/>
      <c r="AK417" s="61"/>
      <c r="AL417" s="61"/>
      <c r="AM417" s="61"/>
      <c r="AN417" s="61"/>
      <c r="AO417" s="61"/>
      <c r="AP417" s="61"/>
      <c r="AQ417" s="61"/>
      <c r="AR417" s="61"/>
      <c r="AS417" s="61"/>
      <c r="AT417" s="61"/>
      <c r="AU417" s="61"/>
      <c r="AV417" s="61"/>
      <c r="AW417" s="61"/>
      <c r="AX417" s="61"/>
      <c r="AY417" s="61"/>
    </row>
    <row r="418" spans="1:51">
      <c r="A418" s="11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61"/>
      <c r="AI418" s="61"/>
      <c r="AJ418" s="61"/>
      <c r="AK418" s="61"/>
      <c r="AL418" s="61"/>
      <c r="AM418" s="61"/>
      <c r="AN418" s="61"/>
      <c r="AO418" s="61"/>
      <c r="AP418" s="61"/>
      <c r="AQ418" s="61"/>
      <c r="AR418" s="61"/>
      <c r="AS418" s="61"/>
      <c r="AT418" s="61"/>
      <c r="AU418" s="61"/>
      <c r="AV418" s="61"/>
      <c r="AW418" s="61"/>
      <c r="AX418" s="61"/>
      <c r="AY418" s="61"/>
    </row>
    <row r="419" spans="1:51">
      <c r="A419" s="11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61"/>
      <c r="AI419" s="61"/>
      <c r="AJ419" s="61"/>
      <c r="AK419" s="61"/>
      <c r="AL419" s="61"/>
      <c r="AM419" s="61"/>
      <c r="AN419" s="61"/>
      <c r="AO419" s="61"/>
      <c r="AP419" s="61"/>
      <c r="AQ419" s="61"/>
      <c r="AR419" s="61"/>
      <c r="AS419" s="61"/>
      <c r="AT419" s="61"/>
      <c r="AU419" s="61"/>
      <c r="AV419" s="61"/>
      <c r="AW419" s="61"/>
      <c r="AX419" s="61"/>
      <c r="AY419" s="61"/>
    </row>
    <row r="420" spans="1:51">
      <c r="A420" s="11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1"/>
      <c r="AR420" s="61"/>
      <c r="AS420" s="61"/>
      <c r="AT420" s="61"/>
      <c r="AU420" s="61"/>
      <c r="AV420" s="61"/>
      <c r="AW420" s="61"/>
      <c r="AX420" s="61"/>
      <c r="AY420" s="61"/>
    </row>
    <row r="421" spans="1:51">
      <c r="A421" s="11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c r="AI421" s="61"/>
      <c r="AJ421" s="61"/>
      <c r="AK421" s="61"/>
      <c r="AL421" s="61"/>
      <c r="AM421" s="61"/>
      <c r="AN421" s="61"/>
      <c r="AO421" s="61"/>
      <c r="AP421" s="61"/>
      <c r="AQ421" s="61"/>
      <c r="AR421" s="61"/>
      <c r="AS421" s="61"/>
      <c r="AT421" s="61"/>
      <c r="AU421" s="61"/>
      <c r="AV421" s="61"/>
      <c r="AW421" s="61"/>
      <c r="AX421" s="61"/>
      <c r="AY421" s="61"/>
    </row>
    <row r="422" spans="1:51">
      <c r="A422" s="11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c r="AI422" s="61"/>
      <c r="AJ422" s="61"/>
      <c r="AK422" s="61"/>
      <c r="AL422" s="61"/>
      <c r="AM422" s="61"/>
      <c r="AN422" s="61"/>
      <c r="AO422" s="61"/>
      <c r="AP422" s="61"/>
      <c r="AQ422" s="61"/>
      <c r="AR422" s="61"/>
      <c r="AS422" s="61"/>
      <c r="AT422" s="61"/>
      <c r="AU422" s="61"/>
      <c r="AV422" s="61"/>
      <c r="AW422" s="61"/>
      <c r="AX422" s="61"/>
      <c r="AY422" s="61"/>
    </row>
  </sheetData>
  <mergeCells count="74">
    <mergeCell ref="A4:AZ4"/>
    <mergeCell ref="A1:L1"/>
    <mergeCell ref="AV1:AX1"/>
    <mergeCell ref="A2:L2"/>
    <mergeCell ref="AV2:AX2"/>
    <mergeCell ref="A3:AZ3"/>
    <mergeCell ref="A5:AZ5"/>
    <mergeCell ref="A6:A10"/>
    <mergeCell ref="B6:B10"/>
    <mergeCell ref="C6:C10"/>
    <mergeCell ref="D6:D10"/>
    <mergeCell ref="E6:E10"/>
    <mergeCell ref="F6:K7"/>
    <mergeCell ref="L6:AE6"/>
    <mergeCell ref="AF6:AY6"/>
    <mergeCell ref="AZ6:AZ10"/>
    <mergeCell ref="AU7:AY7"/>
    <mergeCell ref="F8:F10"/>
    <mergeCell ref="G8:K8"/>
    <mergeCell ref="L8:L10"/>
    <mergeCell ref="M8:P8"/>
    <mergeCell ref="Q8:Q10"/>
    <mergeCell ref="L7:P7"/>
    <mergeCell ref="Q7:U7"/>
    <mergeCell ref="V7:Z7"/>
    <mergeCell ref="AA7:AE7"/>
    <mergeCell ref="Z9:Z10"/>
    <mergeCell ref="U9:U10"/>
    <mergeCell ref="W9:W10"/>
    <mergeCell ref="X9:X10"/>
    <mergeCell ref="Y9:Y10"/>
    <mergeCell ref="R8:U8"/>
    <mergeCell ref="R9:R10"/>
    <mergeCell ref="S9:S10"/>
    <mergeCell ref="AF7:AJ7"/>
    <mergeCell ref="AK7:AT7"/>
    <mergeCell ref="AP8:AT8"/>
    <mergeCell ref="AB9:AB10"/>
    <mergeCell ref="AC9:AC10"/>
    <mergeCell ref="AD9:AD10"/>
    <mergeCell ref="AE9:AE10"/>
    <mergeCell ref="AT9:AT10"/>
    <mergeCell ref="AF8:AF10"/>
    <mergeCell ref="AG8:AJ8"/>
    <mergeCell ref="AJ9:AJ10"/>
    <mergeCell ref="AK8:AK10"/>
    <mergeCell ref="AB8:AE8"/>
    <mergeCell ref="AG9:AG10"/>
    <mergeCell ref="AH9:AH10"/>
    <mergeCell ref="AI9:AI10"/>
    <mergeCell ref="AX9:AY9"/>
    <mergeCell ref="AS9:AS10"/>
    <mergeCell ref="AL9:AL10"/>
    <mergeCell ref="AM9:AM10"/>
    <mergeCell ref="AU8:AU10"/>
    <mergeCell ref="AV8:AY8"/>
    <mergeCell ref="AR9:AR10"/>
    <mergeCell ref="AL8:AO8"/>
    <mergeCell ref="AV9:AW9"/>
    <mergeCell ref="B87:N87"/>
    <mergeCell ref="AN9:AN10"/>
    <mergeCell ref="AO9:AO10"/>
    <mergeCell ref="AP9:AP10"/>
    <mergeCell ref="AQ9:AQ10"/>
    <mergeCell ref="T9:T10"/>
    <mergeCell ref="G9:G10"/>
    <mergeCell ref="H9:K9"/>
    <mergeCell ref="M9:M10"/>
    <mergeCell ref="N9:N10"/>
    <mergeCell ref="O9:O10"/>
    <mergeCell ref="P9:P10"/>
    <mergeCell ref="V8:V10"/>
    <mergeCell ref="W8:Z8"/>
    <mergeCell ref="AA8:AA10"/>
  </mergeCells>
  <printOptions horizontalCentered="1"/>
  <pageMargins left="0.23622047244094491" right="0.23622047244094491" top="0.74803149606299213" bottom="0.74803149606299213" header="0.31496062992125984" footer="0.31496062992125984"/>
  <pageSetup paperSize="8" scale="46" fitToWidth="0" fitToHeight="0" pageOrder="overThenDown" orientation="landscape" useFirstPageNumber="1" r:id="rId1"/>
  <headerFooter differentFirst="1">
    <oddFooter>&amp;R&amp;14&amp;P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32"/>
  <sheetViews>
    <sheetView zoomScale="85" zoomScaleNormal="85" zoomScaleSheetLayoutView="90" workbookViewId="0">
      <selection activeCell="M44" sqref="M44"/>
    </sheetView>
  </sheetViews>
  <sheetFormatPr defaultColWidth="8.28515625" defaultRowHeight="18.75"/>
  <cols>
    <col min="1" max="1" width="5.7109375" style="9" customWidth="1"/>
    <col min="2" max="2" width="33" style="15" customWidth="1"/>
    <col min="3" max="3" width="8.28515625" style="15" customWidth="1"/>
    <col min="4" max="24" width="8.140625" style="15" customWidth="1"/>
    <col min="25" max="25" width="8.28515625" style="15" customWidth="1"/>
    <col min="26" max="30" width="8.7109375" style="15" customWidth="1"/>
    <col min="31" max="31" width="8" style="15" customWidth="1"/>
    <col min="32" max="253" width="9.140625" style="15" customWidth="1"/>
    <col min="254" max="254" width="5.7109375" style="15" customWidth="1"/>
    <col min="255" max="255" width="45.140625" style="15" customWidth="1"/>
    <col min="256" max="16384" width="8.28515625" style="15"/>
  </cols>
  <sheetData>
    <row r="1" spans="1:31" s="2" customFormat="1" ht="27.75" customHeight="1">
      <c r="A1" s="916" t="s">
        <v>438</v>
      </c>
      <c r="B1" s="916"/>
      <c r="C1" s="916"/>
      <c r="D1" s="916"/>
      <c r="E1" s="916"/>
      <c r="F1" s="916"/>
      <c r="G1" s="916"/>
      <c r="H1" s="916"/>
      <c r="I1" s="916"/>
      <c r="J1" s="916"/>
      <c r="K1" s="916"/>
      <c r="L1" s="916"/>
      <c r="M1" s="1"/>
      <c r="N1" s="1"/>
      <c r="O1" s="1"/>
      <c r="P1" s="1"/>
      <c r="Q1" s="1"/>
      <c r="R1" s="1"/>
      <c r="S1" s="1"/>
      <c r="T1" s="927" t="s">
        <v>0</v>
      </c>
      <c r="U1" s="927"/>
      <c r="V1" s="927"/>
      <c r="W1" s="927"/>
      <c r="X1" s="927"/>
      <c r="Y1" s="927"/>
      <c r="Z1" s="927"/>
      <c r="AA1" s="927"/>
      <c r="AB1" s="927"/>
      <c r="AC1" s="927"/>
      <c r="AD1" s="927"/>
      <c r="AE1" s="927"/>
    </row>
    <row r="2" spans="1:31" s="2" customFormat="1" ht="27.75" customHeight="1">
      <c r="A2" s="928" t="s">
        <v>447</v>
      </c>
      <c r="B2" s="928"/>
      <c r="C2" s="928"/>
      <c r="D2" s="928"/>
      <c r="E2" s="928"/>
      <c r="F2" s="928"/>
      <c r="G2" s="928"/>
      <c r="H2" s="928"/>
      <c r="I2" s="928"/>
      <c r="J2" s="928"/>
      <c r="K2" s="928"/>
      <c r="L2" s="928"/>
      <c r="M2" s="5"/>
      <c r="N2" s="5"/>
      <c r="O2" s="5"/>
      <c r="P2" s="5"/>
      <c r="Q2" s="5"/>
      <c r="R2" s="5"/>
      <c r="S2" s="5"/>
      <c r="T2" s="929" t="s">
        <v>2</v>
      </c>
      <c r="U2" s="929"/>
      <c r="V2" s="929"/>
      <c r="W2" s="929"/>
      <c r="X2" s="929"/>
      <c r="Y2" s="929"/>
      <c r="Z2" s="929"/>
      <c r="AA2" s="929"/>
      <c r="AB2" s="929"/>
      <c r="AC2" s="929"/>
      <c r="AD2" s="929"/>
      <c r="AE2" s="929"/>
    </row>
    <row r="3" spans="1:31" s="2" customFormat="1" ht="27.75" customHeight="1">
      <c r="A3" s="1036" t="s">
        <v>3</v>
      </c>
      <c r="B3" s="1036"/>
      <c r="C3" s="1036"/>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row>
    <row r="4" spans="1:31" s="8" customFormat="1" ht="33" customHeight="1">
      <c r="A4" s="1035" t="s">
        <v>435</v>
      </c>
      <c r="B4" s="1035"/>
      <c r="C4" s="1035"/>
      <c r="D4" s="1035"/>
      <c r="E4" s="1035"/>
      <c r="F4" s="1035"/>
      <c r="G4" s="1035"/>
      <c r="H4" s="1035"/>
      <c r="I4" s="1035"/>
      <c r="J4" s="1035"/>
      <c r="K4" s="1035"/>
      <c r="L4" s="1035"/>
      <c r="M4" s="1035"/>
      <c r="N4" s="1035"/>
      <c r="O4" s="1035"/>
      <c r="P4" s="1035"/>
      <c r="Q4" s="1035"/>
      <c r="R4" s="1035"/>
      <c r="S4" s="1035"/>
      <c r="T4" s="1035"/>
      <c r="U4" s="1035"/>
      <c r="V4" s="1035"/>
      <c r="W4" s="1035"/>
      <c r="X4" s="1035"/>
      <c r="Y4" s="1035"/>
      <c r="Z4" s="1035"/>
      <c r="AA4" s="1035"/>
      <c r="AB4" s="1035"/>
      <c r="AC4" s="1035"/>
      <c r="AD4" s="1035"/>
      <c r="AE4" s="1035"/>
    </row>
    <row r="5" spans="1:31" s="8" customFormat="1" ht="33" customHeight="1">
      <c r="A5" s="1037" t="s">
        <v>434</v>
      </c>
      <c r="B5" s="1037"/>
      <c r="C5" s="1037"/>
      <c r="D5" s="1037"/>
      <c r="E5" s="1037"/>
      <c r="F5" s="1037"/>
      <c r="G5" s="1037"/>
      <c r="H5" s="1037"/>
      <c r="I5" s="1037"/>
      <c r="J5" s="1037"/>
      <c r="K5" s="1037"/>
      <c r="L5" s="1037"/>
      <c r="M5" s="1037"/>
      <c r="N5" s="1037"/>
      <c r="O5" s="1037"/>
      <c r="P5" s="1037"/>
      <c r="Q5" s="1037"/>
      <c r="R5" s="1037"/>
      <c r="S5" s="1037"/>
      <c r="T5" s="1037"/>
      <c r="U5" s="1037"/>
      <c r="V5" s="1037"/>
      <c r="W5" s="1037"/>
      <c r="X5" s="1037"/>
      <c r="Y5" s="1037"/>
      <c r="Z5" s="1037"/>
      <c r="AA5" s="1037"/>
      <c r="AB5" s="1037"/>
      <c r="AC5" s="1037"/>
      <c r="AD5" s="1037"/>
      <c r="AE5" s="1037"/>
    </row>
    <row r="6" spans="1:31" s="2" customFormat="1" ht="27.4" customHeight="1">
      <c r="A6" s="1038" t="s">
        <v>4</v>
      </c>
      <c r="B6" s="1038"/>
      <c r="C6" s="1038"/>
      <c r="D6" s="1038"/>
      <c r="E6" s="1038"/>
      <c r="F6" s="1038"/>
      <c r="G6" s="1038"/>
      <c r="H6" s="1038"/>
      <c r="I6" s="1038"/>
      <c r="J6" s="1038"/>
      <c r="K6" s="1038"/>
      <c r="L6" s="1038"/>
      <c r="M6" s="1038"/>
      <c r="N6" s="1038"/>
      <c r="O6" s="1038"/>
      <c r="P6" s="1038"/>
      <c r="Q6" s="1038"/>
      <c r="R6" s="1038"/>
      <c r="S6" s="1038"/>
      <c r="T6" s="1038"/>
      <c r="U6" s="1038"/>
      <c r="V6" s="1038"/>
      <c r="W6" s="1038"/>
      <c r="X6" s="1038"/>
      <c r="Y6" s="1038"/>
      <c r="Z6" s="1038"/>
      <c r="AA6" s="1038"/>
      <c r="AB6" s="1038"/>
      <c r="AC6" s="1038"/>
      <c r="AD6" s="1038"/>
      <c r="AE6" s="1038"/>
    </row>
    <row r="7" spans="1:31" s="2" customFormat="1" ht="27.4" customHeight="1">
      <c r="A7" s="923" t="s">
        <v>5</v>
      </c>
      <c r="B7" s="923" t="s">
        <v>6</v>
      </c>
      <c r="C7" s="1040" t="s">
        <v>10</v>
      </c>
      <c r="D7" s="1043" t="s">
        <v>422</v>
      </c>
      <c r="E7" s="1044"/>
      <c r="F7" s="1045"/>
      <c r="G7" s="1039" t="s">
        <v>13</v>
      </c>
      <c r="H7" s="1039"/>
      <c r="I7" s="1039"/>
      <c r="J7" s="1039"/>
      <c r="K7" s="1039"/>
      <c r="L7" s="1039"/>
      <c r="M7" s="1039"/>
      <c r="N7" s="1039"/>
      <c r="O7" s="1039"/>
      <c r="P7" s="1033" t="s">
        <v>374</v>
      </c>
      <c r="Q7" s="1034"/>
      <c r="R7" s="1034"/>
      <c r="S7" s="1034"/>
      <c r="T7" s="1034"/>
      <c r="U7" s="1034"/>
      <c r="V7" s="1034"/>
      <c r="W7" s="1034"/>
      <c r="X7" s="1034"/>
      <c r="Y7" s="1034"/>
      <c r="Z7" s="1034"/>
      <c r="AA7" s="1034"/>
      <c r="AB7" s="1034"/>
      <c r="AC7" s="1034"/>
      <c r="AD7" s="1034"/>
      <c r="AE7" s="1052" t="s">
        <v>9</v>
      </c>
    </row>
    <row r="8" spans="1:31" s="9" customFormat="1" ht="26.45" customHeight="1">
      <c r="A8" s="923"/>
      <c r="B8" s="923"/>
      <c r="C8" s="1041"/>
      <c r="D8" s="1046"/>
      <c r="E8" s="1047"/>
      <c r="F8" s="1048"/>
      <c r="G8" s="1052" t="s">
        <v>400</v>
      </c>
      <c r="H8" s="1052"/>
      <c r="I8" s="1052"/>
      <c r="J8" s="1052" t="s">
        <v>401</v>
      </c>
      <c r="K8" s="1052"/>
      <c r="L8" s="1052"/>
      <c r="M8" s="1052" t="s">
        <v>402</v>
      </c>
      <c r="N8" s="1052"/>
      <c r="O8" s="1052"/>
      <c r="P8" s="1052" t="s">
        <v>12</v>
      </c>
      <c r="Q8" s="1052"/>
      <c r="R8" s="1052"/>
      <c r="S8" s="1039" t="s">
        <v>13</v>
      </c>
      <c r="T8" s="1039"/>
      <c r="U8" s="1039"/>
      <c r="V8" s="1039"/>
      <c r="W8" s="1039"/>
      <c r="X8" s="1039"/>
      <c r="Y8" s="1039"/>
      <c r="Z8" s="1039"/>
      <c r="AA8" s="1039"/>
      <c r="AB8" s="1039"/>
      <c r="AC8" s="1039"/>
      <c r="AD8" s="1039"/>
      <c r="AE8" s="1052"/>
    </row>
    <row r="9" spans="1:31" s="9" customFormat="1" ht="28.9" customHeight="1">
      <c r="A9" s="923"/>
      <c r="B9" s="923"/>
      <c r="C9" s="1041"/>
      <c r="D9" s="1049"/>
      <c r="E9" s="1050"/>
      <c r="F9" s="1051"/>
      <c r="G9" s="1052"/>
      <c r="H9" s="1052"/>
      <c r="I9" s="1052"/>
      <c r="J9" s="1052"/>
      <c r="K9" s="1052"/>
      <c r="L9" s="1052"/>
      <c r="M9" s="1052"/>
      <c r="N9" s="1052"/>
      <c r="O9" s="1052"/>
      <c r="P9" s="1052"/>
      <c r="Q9" s="1052"/>
      <c r="R9" s="1052"/>
      <c r="S9" s="1043" t="s">
        <v>400</v>
      </c>
      <c r="T9" s="1044"/>
      <c r="U9" s="1045"/>
      <c r="V9" s="1043" t="s">
        <v>401</v>
      </c>
      <c r="W9" s="1044"/>
      <c r="X9" s="1045"/>
      <c r="Y9" s="1052" t="s">
        <v>402</v>
      </c>
      <c r="Z9" s="1052"/>
      <c r="AA9" s="1052"/>
      <c r="AB9" s="1052"/>
      <c r="AC9" s="1052"/>
      <c r="AD9" s="1052"/>
      <c r="AE9" s="1052"/>
    </row>
    <row r="10" spans="1:31" s="9" customFormat="1" ht="52.15" customHeight="1">
      <c r="A10" s="923"/>
      <c r="B10" s="923"/>
      <c r="C10" s="1041"/>
      <c r="D10" s="1040" t="s">
        <v>12</v>
      </c>
      <c r="E10" s="1040" t="s">
        <v>15</v>
      </c>
      <c r="F10" s="1045" t="s">
        <v>16</v>
      </c>
      <c r="G10" s="1040" t="s">
        <v>12</v>
      </c>
      <c r="H10" s="1040" t="s">
        <v>15</v>
      </c>
      <c r="I10" s="1045" t="s">
        <v>16</v>
      </c>
      <c r="J10" s="1040" t="s">
        <v>12</v>
      </c>
      <c r="K10" s="1040" t="s">
        <v>15</v>
      </c>
      <c r="L10" s="1045" t="s">
        <v>16</v>
      </c>
      <c r="M10" s="1040" t="s">
        <v>12</v>
      </c>
      <c r="N10" s="1040" t="s">
        <v>15</v>
      </c>
      <c r="O10" s="1045" t="s">
        <v>16</v>
      </c>
      <c r="P10" s="1052"/>
      <c r="Q10" s="1052"/>
      <c r="R10" s="1052"/>
      <c r="S10" s="1049"/>
      <c r="T10" s="1050"/>
      <c r="U10" s="1051"/>
      <c r="V10" s="1049"/>
      <c r="W10" s="1050"/>
      <c r="X10" s="1051"/>
      <c r="Y10" s="1052" t="s">
        <v>403</v>
      </c>
      <c r="Z10" s="1052"/>
      <c r="AA10" s="1052"/>
      <c r="AB10" s="1052" t="s">
        <v>404</v>
      </c>
      <c r="AC10" s="1052"/>
      <c r="AD10" s="1052"/>
      <c r="AE10" s="1052"/>
    </row>
    <row r="11" spans="1:31" s="9" customFormat="1" ht="45" customHeight="1">
      <c r="A11" s="923"/>
      <c r="B11" s="923"/>
      <c r="C11" s="1042"/>
      <c r="D11" s="1042"/>
      <c r="E11" s="1042"/>
      <c r="F11" s="1051"/>
      <c r="G11" s="1042"/>
      <c r="H11" s="1042"/>
      <c r="I11" s="1051"/>
      <c r="J11" s="1042"/>
      <c r="K11" s="1042"/>
      <c r="L11" s="1051"/>
      <c r="M11" s="1042"/>
      <c r="N11" s="1042"/>
      <c r="O11" s="1051"/>
      <c r="P11" s="217" t="s">
        <v>12</v>
      </c>
      <c r="Q11" s="217" t="s">
        <v>15</v>
      </c>
      <c r="R11" s="217" t="s">
        <v>16</v>
      </c>
      <c r="S11" s="217" t="s">
        <v>12</v>
      </c>
      <c r="T11" s="217" t="s">
        <v>15</v>
      </c>
      <c r="U11" s="217" t="s">
        <v>16</v>
      </c>
      <c r="V11" s="217" t="s">
        <v>12</v>
      </c>
      <c r="W11" s="217" t="s">
        <v>15</v>
      </c>
      <c r="X11" s="217" t="s">
        <v>16</v>
      </c>
      <c r="Y11" s="217" t="s">
        <v>12</v>
      </c>
      <c r="Z11" s="217" t="s">
        <v>15</v>
      </c>
      <c r="AA11" s="217" t="s">
        <v>16</v>
      </c>
      <c r="AB11" s="217" t="s">
        <v>12</v>
      </c>
      <c r="AC11" s="217" t="s">
        <v>15</v>
      </c>
      <c r="AD11" s="217" t="s">
        <v>16</v>
      </c>
      <c r="AE11" s="1052"/>
    </row>
    <row r="12" spans="1:31" s="12" customFormat="1" ht="24.75" customHeight="1">
      <c r="A12" s="11">
        <v>1</v>
      </c>
      <c r="B12" s="11">
        <v>2</v>
      </c>
      <c r="C12" s="11">
        <v>3</v>
      </c>
      <c r="D12" s="11">
        <v>4</v>
      </c>
      <c r="E12" s="11">
        <v>5</v>
      </c>
      <c r="F12" s="11">
        <v>6</v>
      </c>
      <c r="G12" s="11">
        <v>7</v>
      </c>
      <c r="H12" s="11">
        <v>8</v>
      </c>
      <c r="I12" s="11">
        <v>9</v>
      </c>
      <c r="J12" s="11">
        <v>10</v>
      </c>
      <c r="K12" s="11">
        <v>11</v>
      </c>
      <c r="L12" s="11">
        <v>12</v>
      </c>
      <c r="M12" s="11">
        <v>13</v>
      </c>
      <c r="N12" s="11">
        <v>14</v>
      </c>
      <c r="O12" s="11">
        <v>15</v>
      </c>
      <c r="P12" s="11">
        <v>16</v>
      </c>
      <c r="Q12" s="11">
        <v>17</v>
      </c>
      <c r="R12" s="11">
        <v>18</v>
      </c>
      <c r="S12" s="11">
        <v>19</v>
      </c>
      <c r="T12" s="11">
        <v>20</v>
      </c>
      <c r="U12" s="11">
        <v>21</v>
      </c>
      <c r="V12" s="11">
        <v>22</v>
      </c>
      <c r="W12" s="11">
        <v>23</v>
      </c>
      <c r="X12" s="11">
        <v>24</v>
      </c>
      <c r="Y12" s="11">
        <v>25</v>
      </c>
      <c r="Z12" s="11">
        <v>26</v>
      </c>
      <c r="AA12" s="11">
        <v>27</v>
      </c>
      <c r="AB12" s="11">
        <v>28</v>
      </c>
      <c r="AC12" s="11">
        <v>29</v>
      </c>
      <c r="AD12" s="11">
        <v>30</v>
      </c>
      <c r="AE12" s="11">
        <v>31</v>
      </c>
    </row>
    <row r="13" spans="1:31" ht="30.4" customHeight="1">
      <c r="A13" s="11"/>
      <c r="B13" s="13" t="s">
        <v>17</v>
      </c>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4"/>
    </row>
    <row r="14" spans="1:31" s="18" customFormat="1" ht="39.75" customHeight="1">
      <c r="A14" s="218" t="s">
        <v>95</v>
      </c>
      <c r="B14" s="219" t="s">
        <v>268</v>
      </c>
      <c r="C14" s="16"/>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7"/>
    </row>
    <row r="15" spans="1:31" s="18" customFormat="1" ht="39.75" customHeight="1">
      <c r="A15" s="218">
        <v>1</v>
      </c>
      <c r="B15" s="220" t="s">
        <v>269</v>
      </c>
      <c r="C15" s="19"/>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7"/>
    </row>
    <row r="16" spans="1:31" s="226" customFormat="1" ht="28.5" customHeight="1">
      <c r="A16" s="269"/>
      <c r="B16" s="270" t="s">
        <v>13</v>
      </c>
      <c r="C16" s="19"/>
      <c r="D16" s="265"/>
      <c r="E16" s="265"/>
      <c r="F16" s="265"/>
      <c r="G16" s="265"/>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25"/>
    </row>
    <row r="17" spans="1:31" s="18" customFormat="1" ht="39.75" customHeight="1">
      <c r="A17" s="221" t="s">
        <v>96</v>
      </c>
      <c r="B17" s="222" t="s">
        <v>273</v>
      </c>
      <c r="C17" s="20"/>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17"/>
    </row>
    <row r="18" spans="1:31" s="18" customFormat="1" ht="31.5" customHeight="1">
      <c r="A18" s="221" t="s">
        <v>101</v>
      </c>
      <c r="B18" s="222" t="s">
        <v>276</v>
      </c>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17"/>
    </row>
    <row r="19" spans="1:31" s="18" customFormat="1" ht="31.5" customHeight="1">
      <c r="A19" s="221"/>
      <c r="B19" s="22" t="s">
        <v>21</v>
      </c>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17"/>
    </row>
    <row r="20" spans="1:31" s="18" customFormat="1" ht="31.5" customHeight="1">
      <c r="A20" s="221"/>
      <c r="B20" s="23" t="s">
        <v>412</v>
      </c>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17"/>
    </row>
    <row r="21" spans="1:31" s="18" customFormat="1" ht="37.5" customHeight="1">
      <c r="A21" s="221"/>
      <c r="B21" s="23" t="s">
        <v>415</v>
      </c>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17"/>
    </row>
    <row r="22" spans="1:31" s="18" customFormat="1" ht="43.15" customHeight="1">
      <c r="A22" s="221" t="s">
        <v>103</v>
      </c>
      <c r="B22" s="222" t="s">
        <v>384</v>
      </c>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17"/>
    </row>
    <row r="23" spans="1:31" s="18" customFormat="1" ht="33.75" customHeight="1">
      <c r="A23" s="221" t="s">
        <v>104</v>
      </c>
      <c r="B23" s="222" t="s">
        <v>385</v>
      </c>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17"/>
    </row>
    <row r="24" spans="1:31" s="18" customFormat="1" ht="30" customHeight="1">
      <c r="A24" s="218">
        <v>2</v>
      </c>
      <c r="B24" s="223" t="s">
        <v>25</v>
      </c>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17"/>
    </row>
    <row r="25" spans="1:31" s="226" customFormat="1" ht="39.75" customHeight="1">
      <c r="A25" s="224" t="s">
        <v>96</v>
      </c>
      <c r="B25" s="210" t="s">
        <v>277</v>
      </c>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5"/>
    </row>
    <row r="26" spans="1:31" s="24" customFormat="1" ht="28.5" customHeight="1">
      <c r="A26" s="224" t="s">
        <v>101</v>
      </c>
      <c r="B26" s="210" t="s">
        <v>280</v>
      </c>
      <c r="C26" s="17"/>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row>
    <row r="27" spans="1:31" ht="26.25" customHeight="1">
      <c r="A27" s="218" t="s">
        <v>113</v>
      </c>
      <c r="B27" s="223" t="s">
        <v>331</v>
      </c>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row>
    <row r="28" spans="1:31" ht="26.25" customHeight="1">
      <c r="A28" s="218"/>
      <c r="B28" s="223" t="s">
        <v>332</v>
      </c>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row>
    <row r="30" spans="1:31">
      <c r="B30" s="262" t="s">
        <v>135</v>
      </c>
    </row>
    <row r="31" spans="1:31">
      <c r="B31" s="263" t="s">
        <v>368</v>
      </c>
    </row>
    <row r="32" spans="1:31">
      <c r="B32" s="264" t="s">
        <v>369</v>
      </c>
    </row>
  </sheetData>
  <mergeCells count="37">
    <mergeCell ref="AE7:AE11"/>
    <mergeCell ref="G8:I9"/>
    <mergeCell ref="I10:I11"/>
    <mergeCell ref="J8:L9"/>
    <mergeCell ref="M8:O9"/>
    <mergeCell ref="G10:G11"/>
    <mergeCell ref="AB10:AD10"/>
    <mergeCell ref="V9:X10"/>
    <mergeCell ref="Y9:AD9"/>
    <mergeCell ref="P8:R10"/>
    <mergeCell ref="S8:AD8"/>
    <mergeCell ref="L10:L11"/>
    <mergeCell ref="S9:U10"/>
    <mergeCell ref="M10:M11"/>
    <mergeCell ref="N10:N11"/>
    <mergeCell ref="O10:O11"/>
    <mergeCell ref="E10:E11"/>
    <mergeCell ref="Y10:AA10"/>
    <mergeCell ref="H10:H11"/>
    <mergeCell ref="J10:J11"/>
    <mergeCell ref="K10:K11"/>
    <mergeCell ref="P7:AD7"/>
    <mergeCell ref="A4:AE4"/>
    <mergeCell ref="A1:L1"/>
    <mergeCell ref="T1:AE1"/>
    <mergeCell ref="A2:L2"/>
    <mergeCell ref="T2:AE2"/>
    <mergeCell ref="A3:AE3"/>
    <mergeCell ref="A5:AE5"/>
    <mergeCell ref="A6:AE6"/>
    <mergeCell ref="A7:A11"/>
    <mergeCell ref="G7:O7"/>
    <mergeCell ref="B7:B11"/>
    <mergeCell ref="C7:C11"/>
    <mergeCell ref="D7:F9"/>
    <mergeCell ref="F10:F11"/>
    <mergeCell ref="D10:D11"/>
  </mergeCells>
  <printOptions horizontalCentered="1"/>
  <pageMargins left="0.23622047244094491" right="0.23622047244094491" top="0.74803149606299213" bottom="0.74803149606299213" header="0.31496062992125984" footer="0.31496062992125984"/>
  <pageSetup paperSize="9" scale="50" fitToWidth="0" fitToHeight="0" pageOrder="overThenDown" orientation="landscape" r:id="rId1"/>
  <headerFooter>
    <oddFooter>&amp;R&amp;14&amp;P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404"/>
  <sheetViews>
    <sheetView zoomScale="98" zoomScaleNormal="80" zoomScaleSheetLayoutView="70" workbookViewId="0">
      <selection activeCell="A59" sqref="A59:IV59"/>
    </sheetView>
  </sheetViews>
  <sheetFormatPr defaultColWidth="9.140625" defaultRowHeight="18.75"/>
  <cols>
    <col min="1" max="1" width="6.28515625" style="81" customWidth="1"/>
    <col min="2" max="2" width="38.5703125" style="82" customWidth="1"/>
    <col min="3" max="3" width="12.5703125" style="82" customWidth="1"/>
    <col min="4" max="4" width="16.42578125" style="83" customWidth="1"/>
    <col min="5" max="5" width="14.42578125" style="84" customWidth="1"/>
    <col min="6" max="6" width="11" style="84" customWidth="1"/>
    <col min="7" max="11" width="14" style="84" customWidth="1"/>
    <col min="12" max="12" width="13.7109375" style="84" customWidth="1"/>
    <col min="13" max="13" width="9.42578125" style="84" hidden="1" customWidth="1"/>
    <col min="14" max="14" width="10.42578125" style="84" hidden="1" customWidth="1"/>
    <col min="15" max="15" width="9.7109375" style="84" hidden="1" customWidth="1"/>
    <col min="16" max="16384" width="9.140625" style="61"/>
  </cols>
  <sheetData>
    <row r="1" spans="1:15" s="42" customFormat="1" ht="32.25" customHeight="1">
      <c r="A1" s="916" t="s">
        <v>408</v>
      </c>
      <c r="B1" s="916"/>
      <c r="C1" s="916"/>
      <c r="D1" s="916"/>
      <c r="E1" s="126"/>
      <c r="F1" s="126"/>
      <c r="G1" s="126"/>
      <c r="H1" s="126"/>
      <c r="I1" s="128"/>
      <c r="J1" s="145"/>
      <c r="K1" s="145"/>
      <c r="L1" s="87"/>
      <c r="M1" s="43"/>
      <c r="N1" s="43"/>
      <c r="O1" s="43"/>
    </row>
    <row r="2" spans="1:15" s="42" customFormat="1" ht="44.25" customHeight="1">
      <c r="A2" s="1002" t="s">
        <v>447</v>
      </c>
      <c r="B2" s="1002"/>
      <c r="C2" s="1002"/>
      <c r="D2" s="1002"/>
      <c r="E2" s="143"/>
      <c r="F2" s="143"/>
      <c r="G2" s="143"/>
      <c r="H2" s="143"/>
      <c r="I2" s="128"/>
      <c r="J2" s="146"/>
      <c r="K2" s="146"/>
      <c r="L2" s="143"/>
      <c r="M2" s="43"/>
      <c r="N2" s="43"/>
      <c r="O2" s="43"/>
    </row>
    <row r="3" spans="1:15" s="42" customFormat="1" ht="32.25" customHeight="1">
      <c r="A3" s="1005" t="s">
        <v>3</v>
      </c>
      <c r="B3" s="1005"/>
      <c r="C3" s="1005"/>
      <c r="D3" s="1005"/>
      <c r="E3" s="1005"/>
      <c r="F3" s="1005"/>
      <c r="G3" s="1005"/>
      <c r="H3" s="1005"/>
      <c r="I3" s="1005"/>
      <c r="J3" s="1005"/>
      <c r="K3" s="1005"/>
      <c r="L3" s="1005"/>
      <c r="M3" s="43"/>
      <c r="N3" s="43"/>
      <c r="O3" s="43"/>
    </row>
    <row r="4" spans="1:15" s="45" customFormat="1" ht="42.75" customHeight="1">
      <c r="A4" s="916" t="s">
        <v>417</v>
      </c>
      <c r="B4" s="916"/>
      <c r="C4" s="916"/>
      <c r="D4" s="916"/>
      <c r="E4" s="916"/>
      <c r="F4" s="916"/>
      <c r="G4" s="916"/>
      <c r="H4" s="916"/>
      <c r="I4" s="916"/>
      <c r="J4" s="916"/>
      <c r="K4" s="916"/>
      <c r="L4" s="916"/>
      <c r="M4" s="44"/>
      <c r="N4" s="44"/>
      <c r="O4" s="44"/>
    </row>
    <row r="5" spans="1:15" s="45" customFormat="1" ht="32.25" customHeight="1">
      <c r="A5" s="1053" t="s">
        <v>373</v>
      </c>
      <c r="B5" s="1053"/>
      <c r="C5" s="1053"/>
      <c r="D5" s="1053"/>
      <c r="E5" s="1053"/>
      <c r="F5" s="1053"/>
      <c r="G5" s="1053"/>
      <c r="H5" s="1053"/>
      <c r="I5" s="1053"/>
      <c r="J5" s="1053"/>
      <c r="K5" s="1053"/>
      <c r="L5" s="1053"/>
      <c r="M5" s="44"/>
      <c r="N5" s="44"/>
      <c r="O5" s="44"/>
    </row>
    <row r="6" spans="1:15" s="47" customFormat="1" ht="35.65" customHeight="1">
      <c r="A6" s="1006" t="s">
        <v>4</v>
      </c>
      <c r="B6" s="1006"/>
      <c r="C6" s="1006"/>
      <c r="D6" s="1006"/>
      <c r="E6" s="1006"/>
      <c r="F6" s="1006"/>
      <c r="G6" s="1006"/>
      <c r="H6" s="1006"/>
      <c r="I6" s="1006"/>
      <c r="J6" s="1006"/>
      <c r="K6" s="1006"/>
      <c r="L6" s="1006"/>
      <c r="M6" s="46"/>
      <c r="N6" s="46"/>
      <c r="O6" s="46"/>
    </row>
    <row r="7" spans="1:15" s="47" customFormat="1" ht="36.75" customHeight="1">
      <c r="A7" s="988" t="s">
        <v>5</v>
      </c>
      <c r="B7" s="988" t="s">
        <v>86</v>
      </c>
      <c r="C7" s="995" t="s">
        <v>341</v>
      </c>
      <c r="D7" s="989" t="s">
        <v>118</v>
      </c>
      <c r="E7" s="989"/>
      <c r="F7" s="989"/>
      <c r="G7" s="994" t="s">
        <v>356</v>
      </c>
      <c r="H7" s="994"/>
      <c r="I7" s="994"/>
      <c r="J7" s="994"/>
      <c r="K7" s="994"/>
      <c r="L7" s="988" t="s">
        <v>9</v>
      </c>
      <c r="M7" s="48"/>
      <c r="N7" s="48"/>
      <c r="O7" s="48"/>
    </row>
    <row r="8" spans="1:15" s="49" customFormat="1" ht="49.5" customHeight="1">
      <c r="A8" s="988"/>
      <c r="B8" s="988"/>
      <c r="C8" s="996"/>
      <c r="D8" s="989"/>
      <c r="E8" s="989"/>
      <c r="F8" s="989"/>
      <c r="G8" s="989" t="s">
        <v>353</v>
      </c>
      <c r="H8" s="989"/>
      <c r="I8" s="989" t="s">
        <v>354</v>
      </c>
      <c r="J8" s="989" t="s">
        <v>355</v>
      </c>
      <c r="K8" s="989"/>
      <c r="L8" s="988"/>
    </row>
    <row r="9" spans="1:15" s="49" customFormat="1" ht="36.75" customHeight="1">
      <c r="A9" s="988"/>
      <c r="B9" s="988"/>
      <c r="C9" s="996"/>
      <c r="D9" s="989" t="s">
        <v>91</v>
      </c>
      <c r="E9" s="989" t="s">
        <v>92</v>
      </c>
      <c r="F9" s="989"/>
      <c r="G9" s="989" t="s">
        <v>93</v>
      </c>
      <c r="H9" s="989" t="s">
        <v>327</v>
      </c>
      <c r="I9" s="989"/>
      <c r="J9" s="989" t="s">
        <v>93</v>
      </c>
      <c r="K9" s="989" t="s">
        <v>327</v>
      </c>
      <c r="L9" s="988"/>
    </row>
    <row r="10" spans="1:15" s="49" customFormat="1" ht="24" customHeight="1">
      <c r="A10" s="988"/>
      <c r="B10" s="988"/>
      <c r="C10" s="996"/>
      <c r="D10" s="989"/>
      <c r="E10" s="989" t="s">
        <v>93</v>
      </c>
      <c r="F10" s="989" t="s">
        <v>327</v>
      </c>
      <c r="G10" s="989"/>
      <c r="H10" s="989"/>
      <c r="I10" s="989"/>
      <c r="J10" s="989"/>
      <c r="K10" s="989"/>
      <c r="L10" s="988"/>
    </row>
    <row r="11" spans="1:15" s="49" customFormat="1" ht="15.75" customHeight="1">
      <c r="A11" s="988"/>
      <c r="B11" s="988"/>
      <c r="C11" s="996"/>
      <c r="D11" s="989"/>
      <c r="E11" s="989"/>
      <c r="F11" s="989"/>
      <c r="G11" s="989"/>
      <c r="H11" s="989"/>
      <c r="I11" s="989"/>
      <c r="J11" s="989"/>
      <c r="K11" s="989"/>
      <c r="L11" s="988"/>
    </row>
    <row r="12" spans="1:15" s="49" customFormat="1" ht="15.75" customHeight="1">
      <c r="A12" s="988"/>
      <c r="B12" s="988"/>
      <c r="C12" s="996"/>
      <c r="D12" s="989"/>
      <c r="E12" s="989"/>
      <c r="F12" s="989"/>
      <c r="G12" s="989"/>
      <c r="H12" s="989"/>
      <c r="I12" s="989"/>
      <c r="J12" s="989"/>
      <c r="K12" s="989"/>
      <c r="L12" s="988"/>
    </row>
    <row r="13" spans="1:15" s="49" customFormat="1" ht="15.75" customHeight="1">
      <c r="A13" s="988"/>
      <c r="B13" s="988"/>
      <c r="C13" s="997"/>
      <c r="D13" s="989"/>
      <c r="E13" s="989"/>
      <c r="F13" s="989"/>
      <c r="G13" s="989"/>
      <c r="H13" s="989"/>
      <c r="I13" s="989"/>
      <c r="J13" s="989"/>
      <c r="K13" s="989"/>
      <c r="L13" s="988"/>
    </row>
    <row r="14" spans="1:15" s="51" customFormat="1" ht="23.65" customHeight="1">
      <c r="A14" s="50">
        <v>1</v>
      </c>
      <c r="B14" s="50">
        <v>2</v>
      </c>
      <c r="C14" s="50">
        <v>3</v>
      </c>
      <c r="D14" s="50">
        <v>4</v>
      </c>
      <c r="E14" s="50">
        <v>5</v>
      </c>
      <c r="F14" s="50">
        <v>6</v>
      </c>
      <c r="G14" s="50">
        <v>7</v>
      </c>
      <c r="H14" s="50">
        <v>8</v>
      </c>
      <c r="I14" s="50">
        <v>9</v>
      </c>
      <c r="J14" s="50">
        <v>10</v>
      </c>
      <c r="K14" s="50">
        <v>11</v>
      </c>
      <c r="L14" s="50">
        <v>12</v>
      </c>
      <c r="M14" s="50">
        <v>26</v>
      </c>
      <c r="N14" s="50">
        <v>27</v>
      </c>
      <c r="O14" s="50">
        <v>28</v>
      </c>
    </row>
    <row r="15" spans="1:15" s="51" customFormat="1" ht="40.9" customHeight="1">
      <c r="A15" s="50"/>
      <c r="B15" s="52" t="s">
        <v>17</v>
      </c>
      <c r="C15" s="52"/>
      <c r="D15" s="50"/>
      <c r="E15" s="50"/>
      <c r="F15" s="50"/>
      <c r="G15" s="50"/>
      <c r="H15" s="50"/>
      <c r="I15" s="50"/>
      <c r="J15" s="50"/>
      <c r="K15" s="50"/>
      <c r="L15" s="50"/>
      <c r="M15" s="50"/>
      <c r="N15" s="50"/>
      <c r="O15" s="50"/>
    </row>
    <row r="16" spans="1:15" s="57" customFormat="1" ht="40.5" customHeight="1">
      <c r="A16" s="53" t="s">
        <v>95</v>
      </c>
      <c r="B16" s="54" t="s">
        <v>432</v>
      </c>
      <c r="C16" s="54"/>
      <c r="D16" s="55"/>
      <c r="E16" s="56"/>
      <c r="F16" s="56"/>
      <c r="G16" s="50"/>
      <c r="H16" s="50"/>
      <c r="I16" s="50"/>
      <c r="J16" s="50"/>
      <c r="K16" s="50"/>
      <c r="L16" s="56"/>
      <c r="M16" s="56"/>
      <c r="N16" s="56"/>
      <c r="O16" s="56"/>
    </row>
    <row r="17" spans="1:15" s="57" customFormat="1" ht="32.25" customHeight="1">
      <c r="A17" s="251" t="s">
        <v>46</v>
      </c>
      <c r="B17" s="150" t="s">
        <v>271</v>
      </c>
      <c r="C17" s="54"/>
      <c r="D17" s="55"/>
      <c r="E17" s="56"/>
      <c r="F17" s="56"/>
      <c r="G17" s="50"/>
      <c r="H17" s="50"/>
      <c r="I17" s="50"/>
      <c r="J17" s="50"/>
      <c r="K17" s="50"/>
      <c r="L17" s="56"/>
      <c r="M17" s="250"/>
      <c r="N17" s="250"/>
      <c r="O17" s="250"/>
    </row>
    <row r="18" spans="1:15" s="57" customFormat="1" ht="32.25" customHeight="1">
      <c r="A18" s="72" t="s">
        <v>97</v>
      </c>
      <c r="B18" s="73" t="s">
        <v>98</v>
      </c>
      <c r="C18" s="54"/>
      <c r="D18" s="55"/>
      <c r="E18" s="56"/>
      <c r="F18" s="56"/>
      <c r="G18" s="50"/>
      <c r="H18" s="50"/>
      <c r="I18" s="50"/>
      <c r="J18" s="50"/>
      <c r="K18" s="50"/>
      <c r="L18" s="56"/>
      <c r="M18" s="250"/>
      <c r="N18" s="250"/>
      <c r="O18" s="250"/>
    </row>
    <row r="19" spans="1:15" s="57" customFormat="1" ht="32.25" customHeight="1">
      <c r="A19" s="80" t="s">
        <v>99</v>
      </c>
      <c r="B19" s="100" t="s">
        <v>100</v>
      </c>
      <c r="C19" s="54"/>
      <c r="D19" s="55"/>
      <c r="E19" s="56"/>
      <c r="F19" s="56"/>
      <c r="G19" s="50"/>
      <c r="H19" s="50"/>
      <c r="I19" s="50"/>
      <c r="J19" s="50"/>
      <c r="K19" s="50"/>
      <c r="L19" s="56"/>
      <c r="M19" s="250"/>
      <c r="N19" s="250"/>
      <c r="O19" s="250"/>
    </row>
    <row r="20" spans="1:15" s="57" customFormat="1" ht="32.25" customHeight="1">
      <c r="A20" s="251" t="s">
        <v>48</v>
      </c>
      <c r="B20" s="150" t="s">
        <v>272</v>
      </c>
      <c r="C20" s="54"/>
      <c r="D20" s="55"/>
      <c r="E20" s="56"/>
      <c r="F20" s="56"/>
      <c r="G20" s="50"/>
      <c r="H20" s="50"/>
      <c r="I20" s="50"/>
      <c r="J20" s="50"/>
      <c r="K20" s="50"/>
      <c r="L20" s="56"/>
      <c r="M20" s="250"/>
      <c r="N20" s="250"/>
      <c r="O20" s="250"/>
    </row>
    <row r="21" spans="1:15" ht="100.5" customHeight="1">
      <c r="A21" s="53" t="s">
        <v>346</v>
      </c>
      <c r="B21" s="58" t="s">
        <v>393</v>
      </c>
      <c r="C21" s="58"/>
      <c r="D21" s="59"/>
      <c r="E21" s="60"/>
      <c r="F21" s="60"/>
      <c r="G21" s="60"/>
      <c r="H21" s="60"/>
      <c r="I21" s="60"/>
      <c r="J21" s="60"/>
      <c r="K21" s="60"/>
      <c r="L21" s="60"/>
      <c r="M21" s="61"/>
      <c r="N21" s="61"/>
      <c r="O21" s="61"/>
    </row>
    <row r="22" spans="1:15" s="66" customFormat="1" ht="66" customHeight="1">
      <c r="A22" s="62" t="s">
        <v>96</v>
      </c>
      <c r="B22" s="63" t="s">
        <v>345</v>
      </c>
      <c r="C22" s="63"/>
      <c r="D22" s="64"/>
      <c r="E22" s="65"/>
      <c r="F22" s="65"/>
      <c r="G22" s="65"/>
      <c r="H22" s="65"/>
      <c r="I22" s="65"/>
      <c r="J22" s="65"/>
      <c r="K22" s="65"/>
      <c r="L22" s="65"/>
    </row>
    <row r="23" spans="1:15" s="70" customFormat="1" ht="29.25" customHeight="1">
      <c r="A23" s="72" t="s">
        <v>97</v>
      </c>
      <c r="B23" s="73" t="s">
        <v>98</v>
      </c>
      <c r="C23" s="67"/>
      <c r="D23" s="68"/>
      <c r="E23" s="69"/>
      <c r="F23" s="69"/>
      <c r="G23" s="69"/>
      <c r="H23" s="69"/>
      <c r="I23" s="69"/>
      <c r="J23" s="69"/>
      <c r="K23" s="69"/>
      <c r="L23" s="69"/>
    </row>
    <row r="24" spans="1:15" s="70" customFormat="1" ht="29.25" customHeight="1">
      <c r="A24" s="72" t="s">
        <v>99</v>
      </c>
      <c r="B24" s="100" t="s">
        <v>100</v>
      </c>
      <c r="C24" s="71"/>
      <c r="D24" s="68"/>
      <c r="E24" s="69"/>
      <c r="F24" s="69"/>
      <c r="G24" s="69"/>
      <c r="H24" s="69"/>
      <c r="I24" s="69"/>
      <c r="J24" s="69"/>
      <c r="K24" s="69"/>
      <c r="L24" s="69"/>
    </row>
    <row r="25" spans="1:15" s="66" customFormat="1" ht="102" customHeight="1">
      <c r="A25" s="62" t="s">
        <v>101</v>
      </c>
      <c r="B25" s="63" t="s">
        <v>382</v>
      </c>
      <c r="C25" s="63"/>
      <c r="D25" s="64"/>
      <c r="E25" s="65"/>
      <c r="F25" s="65"/>
      <c r="G25" s="65"/>
      <c r="H25" s="65"/>
      <c r="I25" s="65"/>
      <c r="J25" s="65"/>
      <c r="K25" s="65"/>
      <c r="L25" s="65"/>
    </row>
    <row r="26" spans="1:15" s="57" customFormat="1" ht="40.5" customHeight="1">
      <c r="A26" s="72"/>
      <c r="B26" s="73" t="s">
        <v>380</v>
      </c>
      <c r="C26" s="73"/>
      <c r="D26" s="55"/>
      <c r="E26" s="56"/>
      <c r="F26" s="56"/>
      <c r="G26" s="56"/>
      <c r="H26" s="56"/>
      <c r="I26" s="56"/>
      <c r="J26" s="56"/>
      <c r="K26" s="56"/>
      <c r="L26" s="56"/>
    </row>
    <row r="27" spans="1:15" s="76" customFormat="1" ht="39">
      <c r="A27" s="62" t="s">
        <v>103</v>
      </c>
      <c r="B27" s="63" t="s">
        <v>395</v>
      </c>
      <c r="C27" s="63"/>
      <c r="D27" s="74"/>
      <c r="E27" s="75"/>
      <c r="F27" s="75"/>
      <c r="G27" s="75"/>
      <c r="H27" s="75"/>
      <c r="I27" s="75"/>
      <c r="J27" s="75"/>
      <c r="K27" s="75"/>
      <c r="L27" s="75"/>
    </row>
    <row r="28" spans="1:15" s="76" customFormat="1" ht="40.5" customHeight="1">
      <c r="A28" s="62"/>
      <c r="B28" s="63" t="s">
        <v>13</v>
      </c>
      <c r="C28" s="63"/>
      <c r="D28" s="74"/>
      <c r="E28" s="75"/>
      <c r="F28" s="75"/>
      <c r="G28" s="75"/>
      <c r="H28" s="75"/>
      <c r="I28" s="75"/>
      <c r="J28" s="75"/>
      <c r="K28" s="75"/>
      <c r="L28" s="75"/>
    </row>
    <row r="29" spans="1:15" s="76" customFormat="1" ht="109.5" customHeight="1">
      <c r="A29" s="62"/>
      <c r="B29" s="77" t="s">
        <v>396</v>
      </c>
      <c r="C29" s="77"/>
      <c r="D29" s="74"/>
      <c r="E29" s="75"/>
      <c r="F29" s="75"/>
      <c r="G29" s="75"/>
      <c r="H29" s="75"/>
      <c r="I29" s="75"/>
      <c r="J29" s="75"/>
      <c r="K29" s="75"/>
      <c r="L29" s="75"/>
    </row>
    <row r="30" spans="1:15" s="76" customFormat="1" ht="40.5" customHeight="1">
      <c r="A30" s="62"/>
      <c r="B30" s="73" t="s">
        <v>380</v>
      </c>
      <c r="C30" s="73"/>
      <c r="D30" s="74"/>
      <c r="E30" s="75"/>
      <c r="F30" s="75"/>
      <c r="G30" s="75"/>
      <c r="H30" s="75"/>
      <c r="I30" s="75"/>
      <c r="J30" s="75"/>
      <c r="K30" s="75"/>
      <c r="L30" s="75"/>
    </row>
    <row r="31" spans="1:15" s="66" customFormat="1" ht="45.4" customHeight="1">
      <c r="A31" s="62"/>
      <c r="B31" s="77" t="s">
        <v>381</v>
      </c>
      <c r="C31" s="77"/>
      <c r="D31" s="64"/>
      <c r="E31" s="65"/>
      <c r="F31" s="65"/>
      <c r="G31" s="65"/>
      <c r="H31" s="65"/>
      <c r="I31" s="65"/>
      <c r="J31" s="65"/>
      <c r="K31" s="65"/>
      <c r="L31" s="65"/>
    </row>
    <row r="32" spans="1:15" s="57" customFormat="1" ht="40.5" customHeight="1">
      <c r="A32" s="72"/>
      <c r="B32" s="73" t="s">
        <v>380</v>
      </c>
      <c r="C32" s="73"/>
      <c r="D32" s="55"/>
      <c r="E32" s="56"/>
      <c r="F32" s="56"/>
      <c r="G32" s="56"/>
      <c r="H32" s="56"/>
      <c r="I32" s="56"/>
      <c r="J32" s="56"/>
      <c r="K32" s="56"/>
      <c r="L32" s="56"/>
    </row>
    <row r="33" spans="1:18" s="76" customFormat="1" ht="65.650000000000006" customHeight="1">
      <c r="A33" s="62" t="s">
        <v>104</v>
      </c>
      <c r="B33" s="63" t="s">
        <v>105</v>
      </c>
      <c r="C33" s="63"/>
      <c r="D33" s="74"/>
      <c r="E33" s="75"/>
      <c r="F33" s="75"/>
      <c r="G33" s="75"/>
      <c r="H33" s="75"/>
      <c r="I33" s="75"/>
      <c r="J33" s="75"/>
      <c r="K33" s="75"/>
      <c r="L33" s="75"/>
    </row>
    <row r="34" spans="1:18" s="76" customFormat="1" ht="72.400000000000006" customHeight="1">
      <c r="A34" s="62"/>
      <c r="B34" s="77" t="s">
        <v>106</v>
      </c>
      <c r="C34" s="77"/>
      <c r="D34" s="74"/>
      <c r="E34" s="75"/>
      <c r="F34" s="75"/>
      <c r="G34" s="75"/>
      <c r="H34" s="75"/>
      <c r="I34" s="75"/>
      <c r="J34" s="75"/>
      <c r="K34" s="75"/>
      <c r="L34" s="75"/>
      <c r="R34" s="76" t="s">
        <v>107</v>
      </c>
    </row>
    <row r="35" spans="1:18" s="57" customFormat="1" ht="40.5" customHeight="1">
      <c r="A35" s="72"/>
      <c r="B35" s="73" t="s">
        <v>380</v>
      </c>
      <c r="C35" s="73"/>
      <c r="D35" s="55"/>
      <c r="E35" s="56"/>
      <c r="F35" s="56"/>
      <c r="G35" s="56"/>
      <c r="H35" s="56"/>
      <c r="I35" s="56"/>
      <c r="J35" s="56"/>
      <c r="K35" s="56"/>
      <c r="L35" s="56"/>
    </row>
    <row r="36" spans="1:18" s="76" customFormat="1" ht="49.15" customHeight="1">
      <c r="A36" s="62"/>
      <c r="B36" s="77" t="s">
        <v>108</v>
      </c>
      <c r="C36" s="77"/>
      <c r="D36" s="74"/>
      <c r="E36" s="75"/>
      <c r="F36" s="75"/>
      <c r="G36" s="75"/>
      <c r="H36" s="75"/>
      <c r="I36" s="75"/>
      <c r="J36" s="75"/>
      <c r="K36" s="75"/>
      <c r="L36" s="75"/>
    </row>
    <row r="37" spans="1:18" s="57" customFormat="1" ht="49.9" customHeight="1">
      <c r="A37" s="72"/>
      <c r="B37" s="73" t="s">
        <v>380</v>
      </c>
      <c r="C37" s="73"/>
      <c r="D37" s="55"/>
      <c r="E37" s="56"/>
      <c r="F37" s="56"/>
      <c r="G37" s="56"/>
      <c r="H37" s="56"/>
      <c r="I37" s="56"/>
      <c r="J37" s="56"/>
      <c r="K37" s="56"/>
      <c r="L37" s="56"/>
    </row>
    <row r="38" spans="1:18" s="57" customFormat="1" ht="78.75" customHeight="1">
      <c r="A38" s="53" t="s">
        <v>347</v>
      </c>
      <c r="B38" s="58" t="s">
        <v>419</v>
      </c>
      <c r="C38" s="58"/>
      <c r="D38" s="55"/>
      <c r="E38" s="56"/>
      <c r="F38" s="56"/>
      <c r="G38" s="56"/>
      <c r="H38" s="56"/>
      <c r="I38" s="56"/>
      <c r="J38" s="56"/>
      <c r="K38" s="56"/>
      <c r="L38" s="56"/>
    </row>
    <row r="39" spans="1:18" s="66" customFormat="1" ht="82.15" customHeight="1">
      <c r="A39" s="62" t="s">
        <v>96</v>
      </c>
      <c r="B39" s="63" t="s">
        <v>394</v>
      </c>
      <c r="C39" s="63"/>
      <c r="D39" s="64"/>
      <c r="E39" s="65"/>
      <c r="F39" s="65"/>
      <c r="G39" s="65"/>
      <c r="H39" s="65"/>
      <c r="I39" s="65"/>
      <c r="J39" s="65"/>
      <c r="K39" s="65"/>
      <c r="L39" s="65"/>
    </row>
    <row r="40" spans="1:18" ht="52.15" customHeight="1">
      <c r="A40" s="72"/>
      <c r="B40" s="73" t="s">
        <v>380</v>
      </c>
      <c r="C40" s="73"/>
      <c r="D40" s="59"/>
      <c r="E40" s="60"/>
      <c r="F40" s="60"/>
      <c r="G40" s="60"/>
      <c r="H40" s="60"/>
      <c r="I40" s="60"/>
      <c r="J40" s="60"/>
      <c r="K40" s="60"/>
      <c r="L40" s="60"/>
      <c r="M40" s="61"/>
      <c r="N40" s="61"/>
      <c r="O40" s="61"/>
    </row>
    <row r="41" spans="1:18" s="76" customFormat="1" ht="79.5" customHeight="1">
      <c r="A41" s="62" t="s">
        <v>101</v>
      </c>
      <c r="B41" s="63" t="s">
        <v>395</v>
      </c>
      <c r="C41" s="63"/>
      <c r="D41" s="74"/>
      <c r="E41" s="75"/>
      <c r="F41" s="75"/>
      <c r="G41" s="75"/>
      <c r="H41" s="75"/>
      <c r="I41" s="75"/>
      <c r="J41" s="75"/>
      <c r="K41" s="75"/>
      <c r="L41" s="75"/>
    </row>
    <row r="42" spans="1:18" s="76" customFormat="1" ht="108" customHeight="1">
      <c r="A42" s="62"/>
      <c r="B42" s="77" t="s">
        <v>396</v>
      </c>
      <c r="C42" s="77"/>
      <c r="D42" s="74"/>
      <c r="E42" s="75"/>
      <c r="F42" s="75"/>
      <c r="G42" s="75"/>
      <c r="H42" s="75"/>
      <c r="I42" s="75"/>
      <c r="J42" s="75"/>
      <c r="K42" s="75"/>
      <c r="L42" s="75"/>
    </row>
    <row r="43" spans="1:18" s="76" customFormat="1" ht="40.5" customHeight="1">
      <c r="A43" s="62"/>
      <c r="B43" s="73" t="s">
        <v>380</v>
      </c>
      <c r="C43" s="73"/>
      <c r="D43" s="74"/>
      <c r="E43" s="75"/>
      <c r="F43" s="75"/>
      <c r="G43" s="75"/>
      <c r="H43" s="75"/>
      <c r="I43" s="75"/>
      <c r="J43" s="75"/>
      <c r="K43" s="75"/>
      <c r="L43" s="75"/>
    </row>
    <row r="44" spans="1:18" s="66" customFormat="1" ht="45.75" customHeight="1">
      <c r="A44" s="62"/>
      <c r="B44" s="77" t="s">
        <v>381</v>
      </c>
      <c r="C44" s="77"/>
      <c r="D44" s="64"/>
      <c r="E44" s="65"/>
      <c r="F44" s="65"/>
      <c r="G44" s="65"/>
      <c r="H44" s="65"/>
      <c r="I44" s="65"/>
      <c r="J44" s="65"/>
      <c r="K44" s="65"/>
      <c r="L44" s="65"/>
    </row>
    <row r="45" spans="1:18" s="57" customFormat="1" ht="40.5" customHeight="1">
      <c r="A45" s="72"/>
      <c r="B45" s="73" t="s">
        <v>380</v>
      </c>
      <c r="C45" s="73"/>
      <c r="D45" s="55"/>
      <c r="E45" s="56"/>
      <c r="F45" s="56"/>
      <c r="G45" s="56"/>
      <c r="H45" s="56"/>
      <c r="I45" s="56"/>
      <c r="J45" s="56"/>
      <c r="K45" s="56"/>
      <c r="L45" s="56"/>
    </row>
    <row r="46" spans="1:18" s="66" customFormat="1" ht="103.9" customHeight="1">
      <c r="A46" s="62"/>
      <c r="B46" s="77" t="s">
        <v>397</v>
      </c>
      <c r="C46" s="77"/>
      <c r="D46" s="64"/>
      <c r="E46" s="65"/>
      <c r="F46" s="65"/>
      <c r="G46" s="65"/>
      <c r="H46" s="65"/>
      <c r="I46" s="65"/>
      <c r="J46" s="65"/>
      <c r="K46" s="65"/>
      <c r="L46" s="65"/>
    </row>
    <row r="47" spans="1:18" s="76" customFormat="1" ht="78.400000000000006" customHeight="1">
      <c r="A47" s="78"/>
      <c r="B47" s="79" t="s">
        <v>111</v>
      </c>
      <c r="C47" s="79"/>
      <c r="D47" s="74"/>
      <c r="E47" s="75"/>
      <c r="F47" s="75"/>
      <c r="G47" s="75"/>
      <c r="H47" s="75"/>
      <c r="I47" s="75"/>
      <c r="J47" s="75"/>
      <c r="K47" s="75"/>
      <c r="L47" s="75"/>
    </row>
    <row r="48" spans="1:18" ht="40.5" customHeight="1">
      <c r="A48" s="72"/>
      <c r="B48" s="73" t="s">
        <v>380</v>
      </c>
      <c r="C48" s="73"/>
      <c r="D48" s="59"/>
      <c r="E48" s="60"/>
      <c r="F48" s="60"/>
      <c r="G48" s="60"/>
      <c r="H48" s="60"/>
      <c r="I48" s="60"/>
      <c r="J48" s="60"/>
      <c r="K48" s="60"/>
      <c r="L48" s="60"/>
      <c r="M48" s="61"/>
      <c r="N48" s="61"/>
      <c r="O48" s="61"/>
    </row>
    <row r="49" spans="1:15" s="76" customFormat="1" ht="43.9" customHeight="1">
      <c r="A49" s="78"/>
      <c r="B49" s="79" t="s">
        <v>112</v>
      </c>
      <c r="C49" s="79"/>
      <c r="D49" s="74"/>
      <c r="E49" s="75"/>
      <c r="F49" s="75"/>
      <c r="G49" s="75"/>
      <c r="H49" s="75"/>
      <c r="I49" s="75"/>
      <c r="J49" s="75"/>
      <c r="K49" s="75"/>
      <c r="L49" s="75"/>
    </row>
    <row r="50" spans="1:15" ht="40.5" customHeight="1">
      <c r="A50" s="72"/>
      <c r="B50" s="73" t="s">
        <v>380</v>
      </c>
      <c r="C50" s="73"/>
      <c r="D50" s="59"/>
      <c r="E50" s="60"/>
      <c r="F50" s="60"/>
      <c r="G50" s="60"/>
      <c r="H50" s="60"/>
      <c r="I50" s="60"/>
      <c r="J50" s="60"/>
      <c r="K50" s="60"/>
      <c r="L50" s="60"/>
      <c r="M50" s="61"/>
      <c r="N50" s="61"/>
      <c r="O50" s="61"/>
    </row>
    <row r="51" spans="1:15" ht="67.5" customHeight="1">
      <c r="A51" s="53" t="s">
        <v>348</v>
      </c>
      <c r="B51" s="58" t="s">
        <v>383</v>
      </c>
      <c r="C51" s="58"/>
      <c r="D51" s="59"/>
      <c r="E51" s="60"/>
      <c r="F51" s="60"/>
      <c r="G51" s="60"/>
      <c r="H51" s="60"/>
      <c r="I51" s="60"/>
      <c r="J51" s="60"/>
      <c r="K51" s="60"/>
      <c r="L51" s="60"/>
      <c r="M51" s="61"/>
      <c r="N51" s="61"/>
      <c r="O51" s="61"/>
    </row>
    <row r="52" spans="1:15" s="76" customFormat="1" ht="97.5" customHeight="1">
      <c r="A52" s="62"/>
      <c r="B52" s="77" t="s">
        <v>398</v>
      </c>
      <c r="C52" s="77"/>
      <c r="D52" s="74"/>
      <c r="E52" s="75"/>
      <c r="F52" s="75"/>
      <c r="G52" s="75"/>
      <c r="H52" s="75"/>
      <c r="I52" s="75"/>
      <c r="J52" s="75"/>
      <c r="K52" s="75"/>
      <c r="L52" s="75"/>
    </row>
    <row r="53" spans="1:15" s="66" customFormat="1" ht="40.5" customHeight="1">
      <c r="A53" s="62"/>
      <c r="B53" s="73" t="s">
        <v>380</v>
      </c>
      <c r="C53" s="73"/>
      <c r="D53" s="64"/>
      <c r="E53" s="65"/>
      <c r="F53" s="65"/>
      <c r="G53" s="65"/>
      <c r="H53" s="65"/>
      <c r="I53" s="65"/>
      <c r="J53" s="65"/>
      <c r="K53" s="65"/>
      <c r="L53" s="65"/>
    </row>
    <row r="54" spans="1:15" s="76" customFormat="1" ht="49.9" customHeight="1">
      <c r="A54" s="62"/>
      <c r="B54" s="77" t="s">
        <v>399</v>
      </c>
      <c r="C54" s="77"/>
      <c r="D54" s="74"/>
      <c r="E54" s="75"/>
      <c r="F54" s="75"/>
      <c r="G54" s="75"/>
      <c r="H54" s="75"/>
      <c r="I54" s="75"/>
      <c r="J54" s="75"/>
      <c r="K54" s="75"/>
      <c r="L54" s="75"/>
    </row>
    <row r="55" spans="1:15" s="66" customFormat="1" ht="40.5" customHeight="1">
      <c r="A55" s="62"/>
      <c r="B55" s="73" t="s">
        <v>380</v>
      </c>
      <c r="C55" s="73"/>
      <c r="D55" s="64"/>
      <c r="E55" s="65"/>
      <c r="F55" s="65"/>
      <c r="G55" s="65"/>
      <c r="H55" s="65"/>
      <c r="I55" s="65"/>
      <c r="J55" s="65"/>
      <c r="K55" s="65"/>
      <c r="L55" s="65"/>
    </row>
    <row r="56" spans="1:15" s="57" customFormat="1" ht="45.75" customHeight="1">
      <c r="A56" s="53" t="s">
        <v>113</v>
      </c>
      <c r="B56" s="54" t="s">
        <v>432</v>
      </c>
      <c r="C56" s="54"/>
      <c r="D56" s="55"/>
      <c r="E56" s="56"/>
      <c r="F56" s="56"/>
      <c r="G56" s="60"/>
      <c r="H56" s="60"/>
      <c r="I56" s="60"/>
      <c r="J56" s="60"/>
      <c r="K56" s="60"/>
      <c r="L56" s="56"/>
      <c r="M56" s="56"/>
      <c r="N56" s="56"/>
      <c r="O56" s="56"/>
    </row>
    <row r="57" spans="1:15" ht="44.65" customHeight="1">
      <c r="A57" s="80"/>
      <c r="B57" s="73" t="s">
        <v>114</v>
      </c>
      <c r="C57" s="73"/>
      <c r="D57" s="59"/>
      <c r="E57" s="60"/>
      <c r="F57" s="60"/>
      <c r="G57" s="60"/>
      <c r="H57" s="60"/>
      <c r="I57" s="60"/>
      <c r="J57" s="60"/>
      <c r="K57" s="60"/>
      <c r="L57" s="60"/>
      <c r="M57" s="60"/>
      <c r="N57" s="60"/>
      <c r="O57" s="60"/>
    </row>
    <row r="58" spans="1:15" ht="7.9" customHeight="1">
      <c r="A58" s="80"/>
      <c r="B58" s="73"/>
      <c r="C58" s="73"/>
      <c r="D58" s="59"/>
      <c r="E58" s="60"/>
      <c r="F58" s="60"/>
      <c r="G58" s="75"/>
      <c r="H58" s="75"/>
      <c r="I58" s="75"/>
      <c r="J58" s="75"/>
      <c r="K58" s="75"/>
      <c r="L58" s="60"/>
      <c r="M58" s="60"/>
      <c r="N58" s="60"/>
      <c r="O58" s="60"/>
    </row>
    <row r="59" spans="1:15">
      <c r="A59" s="61"/>
      <c r="B59" s="61"/>
      <c r="C59" s="61"/>
      <c r="D59" s="61"/>
      <c r="E59" s="61"/>
      <c r="F59" s="61"/>
      <c r="G59"/>
      <c r="H59"/>
      <c r="I59"/>
      <c r="J59"/>
      <c r="K59"/>
      <c r="L59"/>
      <c r="M59" s="61"/>
      <c r="N59" s="61"/>
      <c r="O59" s="61"/>
    </row>
    <row r="60" spans="1:15">
      <c r="A60" s="61"/>
      <c r="B60" s="254" t="s">
        <v>135</v>
      </c>
      <c r="C60" s="61"/>
      <c r="D60" s="61"/>
      <c r="E60" s="61"/>
      <c r="F60" s="61"/>
      <c r="G60"/>
      <c r="H60"/>
      <c r="I60"/>
      <c r="J60"/>
      <c r="K60"/>
      <c r="L60"/>
      <c r="M60" s="61"/>
      <c r="N60" s="61"/>
      <c r="O60" s="61"/>
    </row>
    <row r="61" spans="1:15">
      <c r="A61" s="61"/>
      <c r="B61" s="255" t="s">
        <v>424</v>
      </c>
      <c r="C61" s="61"/>
      <c r="D61" s="61"/>
      <c r="E61" s="61"/>
      <c r="F61" s="61"/>
      <c r="G61"/>
      <c r="H61"/>
      <c r="I61"/>
      <c r="J61"/>
      <c r="K61"/>
      <c r="L61"/>
      <c r="M61" s="61"/>
      <c r="N61" s="61"/>
      <c r="O61" s="61"/>
    </row>
    <row r="62" spans="1:15">
      <c r="A62" s="61"/>
      <c r="B62" s="256" t="s">
        <v>362</v>
      </c>
      <c r="C62" s="61"/>
      <c r="D62" s="61"/>
      <c r="E62" s="61"/>
      <c r="F62" s="61"/>
      <c r="G62"/>
      <c r="H62"/>
      <c r="I62"/>
      <c r="J62"/>
      <c r="K62"/>
      <c r="L62"/>
      <c r="M62" s="61"/>
      <c r="N62" s="61"/>
      <c r="O62" s="61"/>
    </row>
    <row r="63" spans="1:15">
      <c r="A63" s="61"/>
      <c r="B63" s="61"/>
      <c r="C63" s="61"/>
      <c r="D63" s="61"/>
      <c r="E63" s="61"/>
      <c r="F63" s="61"/>
      <c r="G63"/>
      <c r="H63"/>
      <c r="I63"/>
      <c r="J63"/>
      <c r="K63"/>
      <c r="L63"/>
      <c r="M63" s="61"/>
      <c r="N63" s="61"/>
      <c r="O63" s="61"/>
    </row>
    <row r="64" spans="1:15">
      <c r="A64" s="61"/>
      <c r="B64" s="61"/>
      <c r="C64" s="61"/>
      <c r="D64" s="61"/>
      <c r="E64" s="61"/>
      <c r="F64" s="61"/>
      <c r="G64"/>
      <c r="H64"/>
      <c r="I64"/>
      <c r="J64"/>
      <c r="K64"/>
      <c r="L64"/>
      <c r="M64" s="61"/>
      <c r="N64" s="61"/>
      <c r="O64" s="61"/>
    </row>
    <row r="65" spans="1:15">
      <c r="A65" s="61"/>
      <c r="B65" s="61"/>
      <c r="C65" s="61"/>
      <c r="D65" s="61"/>
      <c r="E65" s="61"/>
      <c r="F65" s="61"/>
      <c r="G65"/>
      <c r="H65"/>
      <c r="I65"/>
      <c r="J65"/>
      <c r="K65"/>
      <c r="L65"/>
      <c r="M65" s="61"/>
      <c r="N65" s="61"/>
      <c r="O65" s="61"/>
    </row>
    <row r="66" spans="1:15">
      <c r="A66" s="61"/>
      <c r="B66" s="61"/>
      <c r="C66" s="61"/>
      <c r="D66" s="61"/>
      <c r="E66" s="61"/>
      <c r="F66" s="61"/>
      <c r="G66"/>
      <c r="H66"/>
      <c r="I66"/>
      <c r="J66"/>
      <c r="K66"/>
      <c r="L66"/>
      <c r="M66" s="61"/>
      <c r="N66" s="61"/>
      <c r="O66" s="61"/>
    </row>
    <row r="67" spans="1:15">
      <c r="A67" s="61"/>
      <c r="B67" s="61"/>
      <c r="C67" s="61"/>
      <c r="D67" s="61"/>
      <c r="E67" s="61"/>
      <c r="F67" s="61"/>
      <c r="G67"/>
      <c r="H67"/>
      <c r="I67"/>
      <c r="J67"/>
      <c r="K67"/>
      <c r="L67"/>
      <c r="M67" s="61"/>
      <c r="N67" s="61"/>
      <c r="O67" s="61"/>
    </row>
    <row r="68" spans="1:15">
      <c r="A68" s="61"/>
      <c r="B68" s="61"/>
      <c r="C68" s="61"/>
      <c r="D68" s="61"/>
      <c r="E68" s="61"/>
      <c r="F68" s="61"/>
      <c r="G68"/>
      <c r="H68"/>
      <c r="I68"/>
      <c r="J68"/>
      <c r="K68"/>
      <c r="L68"/>
      <c r="M68" s="61"/>
      <c r="N68" s="61"/>
      <c r="O68" s="61"/>
    </row>
    <row r="69" spans="1:15">
      <c r="A69" s="61"/>
      <c r="B69" s="61"/>
      <c r="C69" s="61"/>
      <c r="D69" s="61"/>
      <c r="E69" s="61"/>
      <c r="F69" s="61"/>
      <c r="G69"/>
      <c r="H69"/>
      <c r="I69"/>
      <c r="J69"/>
      <c r="K69"/>
      <c r="L69"/>
      <c r="M69" s="61"/>
      <c r="N69" s="61"/>
      <c r="O69" s="61"/>
    </row>
    <row r="70" spans="1:15">
      <c r="A70" s="61"/>
      <c r="B70" s="61"/>
      <c r="C70" s="61"/>
      <c r="D70" s="61"/>
      <c r="E70" s="61"/>
      <c r="F70" s="61"/>
      <c r="G70"/>
      <c r="H70"/>
      <c r="I70"/>
      <c r="J70"/>
      <c r="K70"/>
      <c r="L70"/>
      <c r="M70" s="61"/>
      <c r="N70" s="61"/>
      <c r="O70" s="61"/>
    </row>
    <row r="71" spans="1:15">
      <c r="A71" s="61"/>
      <c r="B71" s="61"/>
      <c r="C71" s="61"/>
      <c r="D71" s="61"/>
      <c r="E71" s="61"/>
      <c r="F71" s="61"/>
      <c r="G71"/>
      <c r="H71"/>
      <c r="I71"/>
      <c r="J71"/>
      <c r="K71"/>
      <c r="L71"/>
      <c r="M71" s="61"/>
      <c r="N71" s="61"/>
      <c r="O71" s="61"/>
    </row>
    <row r="72" spans="1:15">
      <c r="A72" s="61"/>
      <c r="B72" s="61"/>
      <c r="C72" s="61"/>
      <c r="D72" s="61"/>
      <c r="E72" s="61"/>
      <c r="F72" s="61"/>
      <c r="G72"/>
      <c r="H72"/>
      <c r="I72"/>
      <c r="J72"/>
      <c r="K72"/>
      <c r="L72"/>
      <c r="M72" s="61"/>
      <c r="N72" s="61"/>
      <c r="O72" s="61"/>
    </row>
    <row r="73" spans="1:15">
      <c r="A73" s="61"/>
      <c r="B73" s="61"/>
      <c r="C73" s="61"/>
      <c r="D73" s="61"/>
      <c r="E73" s="61"/>
      <c r="F73" s="61"/>
      <c r="G73" s="61"/>
      <c r="H73" s="61"/>
      <c r="I73" s="61"/>
      <c r="J73" s="61"/>
      <c r="K73" s="61"/>
      <c r="L73" s="61"/>
      <c r="M73" s="61"/>
      <c r="N73" s="61"/>
      <c r="O73" s="61"/>
    </row>
    <row r="74" spans="1:15">
      <c r="A74" s="61"/>
      <c r="B74" s="61"/>
      <c r="C74" s="61"/>
      <c r="D74" s="61"/>
      <c r="E74" s="61"/>
      <c r="F74" s="61"/>
      <c r="G74" s="61"/>
      <c r="H74" s="61"/>
      <c r="I74" s="61"/>
      <c r="J74" s="61"/>
      <c r="K74" s="61"/>
      <c r="L74" s="61"/>
      <c r="M74" s="61"/>
      <c r="N74" s="61"/>
      <c r="O74" s="61"/>
    </row>
    <row r="75" spans="1:15">
      <c r="A75" s="61"/>
      <c r="B75" s="61"/>
      <c r="C75" s="61"/>
      <c r="D75" s="61"/>
      <c r="E75" s="61"/>
      <c r="F75" s="61"/>
      <c r="G75" s="61"/>
      <c r="H75" s="61"/>
      <c r="I75" s="61"/>
      <c r="J75" s="61"/>
      <c r="K75" s="61"/>
      <c r="L75" s="61"/>
      <c r="M75" s="61"/>
      <c r="N75" s="61"/>
      <c r="O75" s="61"/>
    </row>
    <row r="76" spans="1:15">
      <c r="A76" s="61"/>
      <c r="B76" s="61"/>
      <c r="C76" s="61"/>
      <c r="D76" s="61"/>
      <c r="E76" s="61"/>
      <c r="F76" s="61"/>
      <c r="G76" s="61"/>
      <c r="H76" s="61"/>
      <c r="I76" s="61"/>
      <c r="J76" s="61"/>
      <c r="K76" s="61"/>
      <c r="L76" s="61"/>
      <c r="M76" s="61"/>
      <c r="N76" s="61"/>
      <c r="O76" s="61"/>
    </row>
    <row r="77" spans="1:15">
      <c r="A77" s="61"/>
      <c r="B77" s="61"/>
      <c r="C77" s="61"/>
      <c r="D77" s="61"/>
      <c r="E77" s="61"/>
      <c r="F77" s="61"/>
      <c r="G77" s="61"/>
      <c r="H77" s="61"/>
      <c r="I77" s="61"/>
      <c r="J77" s="61"/>
      <c r="K77" s="61"/>
      <c r="L77" s="61"/>
      <c r="M77" s="61"/>
      <c r="N77" s="61"/>
      <c r="O77" s="61"/>
    </row>
    <row r="78" spans="1:15">
      <c r="A78" s="61"/>
      <c r="B78" s="61"/>
      <c r="C78" s="61"/>
      <c r="D78" s="61"/>
      <c r="E78" s="61"/>
      <c r="F78" s="61"/>
      <c r="G78" s="61"/>
      <c r="H78" s="61"/>
      <c r="I78" s="61"/>
      <c r="J78" s="61"/>
      <c r="K78" s="61"/>
      <c r="L78" s="61"/>
      <c r="M78" s="61"/>
      <c r="N78" s="61"/>
      <c r="O78" s="61"/>
    </row>
    <row r="79" spans="1:15">
      <c r="A79" s="61"/>
      <c r="B79" s="61"/>
      <c r="C79" s="61"/>
      <c r="D79" s="61"/>
      <c r="E79" s="61"/>
      <c r="F79" s="61"/>
      <c r="G79" s="61"/>
      <c r="H79" s="61"/>
      <c r="I79" s="61"/>
      <c r="J79" s="61"/>
      <c r="K79" s="61"/>
      <c r="L79" s="61"/>
      <c r="M79" s="61"/>
      <c r="N79" s="61"/>
      <c r="O79" s="61"/>
    </row>
    <row r="80" spans="1:15">
      <c r="A80" s="61"/>
      <c r="B80" s="61"/>
      <c r="C80" s="61"/>
      <c r="D80" s="61"/>
      <c r="E80" s="61"/>
      <c r="F80" s="61"/>
      <c r="G80" s="61"/>
      <c r="H80" s="61"/>
      <c r="I80" s="61"/>
      <c r="J80" s="61"/>
      <c r="K80" s="61"/>
      <c r="L80" s="61"/>
      <c r="M80" s="61"/>
      <c r="N80" s="61"/>
      <c r="O80" s="61"/>
    </row>
    <row r="81" spans="1:15">
      <c r="A81" s="61"/>
      <c r="B81" s="61"/>
      <c r="C81" s="61"/>
      <c r="D81" s="61"/>
      <c r="E81" s="61"/>
      <c r="F81" s="61"/>
      <c r="G81" s="61"/>
      <c r="H81" s="61"/>
      <c r="I81" s="61"/>
      <c r="J81" s="61"/>
      <c r="K81" s="61"/>
      <c r="L81" s="61"/>
      <c r="M81" s="61"/>
      <c r="N81" s="61"/>
      <c r="O81" s="61"/>
    </row>
    <row r="82" spans="1:15">
      <c r="A82" s="61"/>
      <c r="B82" s="61"/>
      <c r="C82" s="61"/>
      <c r="D82" s="61"/>
      <c r="E82" s="61"/>
      <c r="F82" s="61"/>
      <c r="G82" s="61"/>
      <c r="H82" s="61"/>
      <c r="I82" s="61"/>
      <c r="J82" s="61"/>
      <c r="K82" s="61"/>
      <c r="L82" s="61"/>
      <c r="M82" s="61"/>
      <c r="N82" s="61"/>
      <c r="O82" s="61"/>
    </row>
    <row r="83" spans="1:15">
      <c r="A83" s="61"/>
      <c r="B83" s="61"/>
      <c r="C83" s="61"/>
      <c r="D83" s="61"/>
      <c r="E83" s="61"/>
      <c r="F83" s="61"/>
      <c r="G83" s="61"/>
      <c r="H83" s="61"/>
      <c r="I83" s="61"/>
      <c r="J83" s="61"/>
      <c r="K83" s="61"/>
      <c r="L83" s="61"/>
      <c r="M83" s="61"/>
      <c r="N83" s="61"/>
      <c r="O83" s="61"/>
    </row>
    <row r="84" spans="1:15">
      <c r="A84" s="61"/>
      <c r="B84" s="61"/>
      <c r="C84" s="61"/>
      <c r="D84" s="61"/>
      <c r="E84" s="61"/>
      <c r="F84" s="61"/>
      <c r="G84" s="61"/>
      <c r="H84" s="61"/>
      <c r="I84" s="61"/>
      <c r="J84" s="61"/>
      <c r="K84" s="61"/>
      <c r="L84" s="61"/>
      <c r="M84" s="61"/>
      <c r="N84" s="61"/>
      <c r="O84" s="61"/>
    </row>
    <row r="85" spans="1:15">
      <c r="A85" s="61"/>
      <c r="B85" s="61"/>
      <c r="C85" s="61"/>
      <c r="D85" s="61"/>
      <c r="E85" s="61"/>
      <c r="F85" s="61"/>
      <c r="G85" s="61"/>
      <c r="H85" s="61"/>
      <c r="I85" s="61"/>
      <c r="J85" s="61"/>
      <c r="K85" s="61"/>
      <c r="L85" s="61"/>
      <c r="M85" s="61"/>
      <c r="N85" s="61"/>
      <c r="O85" s="61"/>
    </row>
    <row r="86" spans="1:15">
      <c r="A86" s="61"/>
      <c r="B86" s="61"/>
      <c r="C86" s="61"/>
      <c r="D86" s="61"/>
      <c r="E86" s="61"/>
      <c r="F86" s="61"/>
      <c r="G86" s="61"/>
      <c r="H86" s="61"/>
      <c r="I86" s="61"/>
      <c r="J86" s="61"/>
      <c r="K86" s="61"/>
      <c r="L86" s="61"/>
      <c r="M86" s="61"/>
      <c r="N86" s="61"/>
      <c r="O86" s="61"/>
    </row>
    <row r="87" spans="1:15">
      <c r="A87" s="61"/>
      <c r="B87" s="61"/>
      <c r="C87" s="61"/>
      <c r="D87" s="61"/>
      <c r="E87" s="61"/>
      <c r="F87" s="61"/>
      <c r="G87" s="61"/>
      <c r="H87" s="61"/>
      <c r="I87" s="61"/>
      <c r="J87" s="61"/>
      <c r="K87" s="61"/>
      <c r="L87" s="61"/>
      <c r="M87" s="61"/>
      <c r="N87" s="61"/>
      <c r="O87" s="61"/>
    </row>
    <row r="88" spans="1:15">
      <c r="A88" s="61"/>
      <c r="B88" s="61"/>
      <c r="C88" s="61"/>
      <c r="D88" s="61"/>
      <c r="E88" s="61"/>
      <c r="F88" s="61"/>
      <c r="G88" s="61"/>
      <c r="H88" s="61"/>
      <c r="I88" s="61"/>
      <c r="J88" s="61"/>
      <c r="K88" s="61"/>
      <c r="L88" s="61"/>
      <c r="M88" s="61"/>
      <c r="N88" s="61"/>
      <c r="O88" s="61"/>
    </row>
    <row r="89" spans="1:15">
      <c r="A89" s="61"/>
      <c r="B89" s="61"/>
      <c r="C89" s="61"/>
      <c r="D89" s="61"/>
      <c r="E89" s="61"/>
      <c r="F89" s="61"/>
      <c r="G89" s="61"/>
      <c r="H89" s="61"/>
      <c r="I89" s="61"/>
      <c r="J89" s="61"/>
      <c r="K89" s="61"/>
      <c r="L89" s="61"/>
      <c r="M89" s="61"/>
      <c r="N89" s="61"/>
      <c r="O89" s="61"/>
    </row>
    <row r="90" spans="1:15">
      <c r="A90" s="61"/>
      <c r="B90" s="61"/>
      <c r="C90" s="61"/>
      <c r="D90" s="61"/>
      <c r="E90" s="61"/>
      <c r="F90" s="61"/>
      <c r="G90" s="61"/>
      <c r="H90" s="61"/>
      <c r="I90" s="61"/>
      <c r="J90" s="61"/>
      <c r="K90" s="61"/>
      <c r="L90" s="61"/>
      <c r="M90" s="61"/>
      <c r="N90" s="61"/>
      <c r="O90" s="61"/>
    </row>
    <row r="91" spans="1:15">
      <c r="A91" s="61"/>
      <c r="B91" s="61"/>
      <c r="C91" s="61"/>
      <c r="D91" s="61"/>
      <c r="E91" s="61"/>
      <c r="F91" s="61"/>
      <c r="G91" s="61"/>
      <c r="H91" s="61"/>
      <c r="I91" s="61"/>
      <c r="J91" s="61"/>
      <c r="K91" s="61"/>
      <c r="L91" s="61"/>
      <c r="M91" s="61"/>
      <c r="N91" s="61"/>
      <c r="O91" s="61"/>
    </row>
    <row r="92" spans="1:15">
      <c r="A92" s="61"/>
      <c r="B92" s="61"/>
      <c r="C92" s="61"/>
      <c r="D92" s="61"/>
      <c r="E92" s="61"/>
      <c r="F92" s="61"/>
      <c r="G92" s="61"/>
      <c r="H92" s="61"/>
      <c r="I92" s="61"/>
      <c r="J92" s="61"/>
      <c r="K92" s="61"/>
      <c r="L92" s="61"/>
      <c r="M92" s="61"/>
      <c r="N92" s="61"/>
      <c r="O92" s="61"/>
    </row>
    <row r="93" spans="1:15">
      <c r="A93" s="61"/>
      <c r="B93" s="61"/>
      <c r="C93" s="61"/>
      <c r="D93" s="61"/>
      <c r="E93" s="61"/>
      <c r="F93" s="61"/>
      <c r="G93" s="61"/>
      <c r="H93" s="61"/>
      <c r="I93" s="61"/>
      <c r="J93" s="61"/>
      <c r="K93" s="61"/>
      <c r="L93" s="61"/>
      <c r="M93" s="61"/>
      <c r="N93" s="61"/>
      <c r="O93" s="61"/>
    </row>
    <row r="94" spans="1:15">
      <c r="A94" s="61"/>
      <c r="B94" s="61"/>
      <c r="C94" s="61"/>
      <c r="D94" s="61"/>
      <c r="E94" s="61"/>
      <c r="F94" s="61"/>
      <c r="G94" s="61"/>
      <c r="H94" s="61"/>
      <c r="I94" s="61"/>
      <c r="J94" s="61"/>
      <c r="K94" s="61"/>
      <c r="L94" s="61"/>
      <c r="M94" s="61"/>
      <c r="N94" s="61"/>
      <c r="O94" s="61"/>
    </row>
    <row r="95" spans="1:15">
      <c r="A95" s="61"/>
      <c r="B95" s="61"/>
      <c r="C95" s="61"/>
      <c r="D95" s="61"/>
      <c r="E95" s="61"/>
      <c r="F95" s="61"/>
      <c r="G95" s="61"/>
      <c r="H95" s="61"/>
      <c r="I95" s="61"/>
      <c r="J95" s="61"/>
      <c r="K95" s="61"/>
      <c r="L95" s="61"/>
      <c r="M95" s="61"/>
      <c r="N95" s="61"/>
      <c r="O95" s="61"/>
    </row>
    <row r="96" spans="1:15">
      <c r="A96" s="61"/>
      <c r="B96" s="61"/>
      <c r="C96" s="61"/>
      <c r="D96" s="61"/>
      <c r="E96" s="61"/>
      <c r="F96" s="61"/>
      <c r="G96" s="61"/>
      <c r="H96" s="61"/>
      <c r="I96" s="61"/>
      <c r="J96" s="61"/>
      <c r="K96" s="61"/>
      <c r="L96" s="61"/>
      <c r="M96" s="61"/>
      <c r="N96" s="61"/>
      <c r="O96" s="61"/>
    </row>
    <row r="97" spans="1:15">
      <c r="A97" s="61"/>
      <c r="B97" s="61"/>
      <c r="C97" s="61"/>
      <c r="D97" s="61"/>
      <c r="E97" s="61"/>
      <c r="F97" s="61"/>
      <c r="G97" s="61"/>
      <c r="H97" s="61"/>
      <c r="I97" s="61"/>
      <c r="J97" s="61"/>
      <c r="K97" s="61"/>
      <c r="L97" s="61"/>
      <c r="M97" s="61"/>
      <c r="N97" s="61"/>
      <c r="O97" s="61"/>
    </row>
    <row r="98" spans="1:15">
      <c r="A98" s="61"/>
      <c r="B98" s="61"/>
      <c r="C98" s="61"/>
      <c r="D98" s="61"/>
      <c r="E98" s="61"/>
      <c r="F98" s="61"/>
      <c r="G98" s="61"/>
      <c r="H98" s="61"/>
      <c r="I98" s="61"/>
      <c r="J98" s="61"/>
      <c r="K98" s="61"/>
      <c r="L98" s="61"/>
      <c r="M98" s="61"/>
      <c r="N98" s="61"/>
      <c r="O98" s="61"/>
    </row>
    <row r="99" spans="1:15">
      <c r="A99" s="61"/>
      <c r="B99" s="61"/>
      <c r="C99" s="61"/>
      <c r="D99" s="61"/>
      <c r="E99" s="61"/>
      <c r="F99" s="61"/>
      <c r="G99" s="61"/>
      <c r="H99" s="61"/>
      <c r="I99" s="61"/>
      <c r="J99" s="61"/>
      <c r="K99" s="61"/>
      <c r="L99" s="61"/>
      <c r="M99" s="61"/>
      <c r="N99" s="61"/>
      <c r="O99" s="61"/>
    </row>
    <row r="100" spans="1:15">
      <c r="A100" s="61"/>
      <c r="B100" s="61"/>
      <c r="C100" s="61"/>
      <c r="D100" s="61"/>
      <c r="E100" s="61"/>
      <c r="F100" s="61"/>
      <c r="G100" s="61"/>
      <c r="H100" s="61"/>
      <c r="I100" s="61"/>
      <c r="J100" s="61"/>
      <c r="K100" s="61"/>
      <c r="L100" s="61"/>
      <c r="M100" s="61"/>
      <c r="N100" s="61"/>
      <c r="O100" s="61"/>
    </row>
    <row r="101" spans="1:15">
      <c r="A101" s="61"/>
      <c r="B101" s="61"/>
      <c r="C101" s="61"/>
      <c r="D101" s="61"/>
      <c r="E101" s="61"/>
      <c r="F101" s="61"/>
      <c r="G101" s="61"/>
      <c r="H101" s="61"/>
      <c r="I101" s="61"/>
      <c r="J101" s="61"/>
      <c r="K101" s="61"/>
      <c r="L101" s="61"/>
      <c r="M101" s="61"/>
      <c r="N101" s="61"/>
      <c r="O101" s="61"/>
    </row>
    <row r="102" spans="1:15">
      <c r="A102" s="61"/>
      <c r="B102" s="61"/>
      <c r="C102" s="61"/>
      <c r="D102" s="61"/>
      <c r="E102" s="61"/>
      <c r="F102" s="61"/>
      <c r="G102" s="61"/>
      <c r="H102" s="61"/>
      <c r="I102" s="61"/>
      <c r="J102" s="61"/>
      <c r="K102" s="61"/>
      <c r="L102" s="61"/>
      <c r="M102" s="61"/>
      <c r="N102" s="61"/>
      <c r="O102" s="61"/>
    </row>
    <row r="103" spans="1:15">
      <c r="A103" s="61"/>
      <c r="B103" s="61"/>
      <c r="C103" s="61"/>
      <c r="D103" s="61"/>
      <c r="E103" s="61"/>
      <c r="F103" s="61"/>
      <c r="G103" s="61"/>
      <c r="H103" s="61"/>
      <c r="I103" s="61"/>
      <c r="J103" s="61"/>
      <c r="K103" s="61"/>
      <c r="L103" s="61"/>
      <c r="M103" s="61"/>
      <c r="N103" s="61"/>
      <c r="O103" s="61"/>
    </row>
    <row r="104" spans="1:15">
      <c r="A104" s="61"/>
      <c r="B104" s="61"/>
      <c r="C104" s="61"/>
      <c r="D104" s="61"/>
      <c r="E104" s="61"/>
      <c r="F104" s="61"/>
      <c r="G104" s="61"/>
      <c r="H104" s="61"/>
      <c r="I104" s="61"/>
      <c r="J104" s="61"/>
      <c r="K104" s="61"/>
      <c r="L104" s="61"/>
      <c r="M104" s="61"/>
      <c r="N104" s="61"/>
      <c r="O104" s="61"/>
    </row>
    <row r="105" spans="1:15">
      <c r="A105" s="61"/>
      <c r="B105" s="61"/>
      <c r="C105" s="61"/>
      <c r="D105" s="61"/>
      <c r="E105" s="61"/>
      <c r="F105" s="61"/>
      <c r="G105" s="61"/>
      <c r="H105" s="61"/>
      <c r="I105" s="61"/>
      <c r="J105" s="61"/>
      <c r="K105" s="61"/>
      <c r="L105" s="61"/>
      <c r="M105" s="61"/>
      <c r="N105" s="61"/>
      <c r="O105" s="61"/>
    </row>
    <row r="106" spans="1:15">
      <c r="A106" s="61"/>
      <c r="B106" s="61"/>
      <c r="C106" s="61"/>
      <c r="D106" s="61"/>
      <c r="E106" s="61"/>
      <c r="F106" s="61"/>
      <c r="G106" s="61"/>
      <c r="H106" s="61"/>
      <c r="I106" s="61"/>
      <c r="J106" s="61"/>
      <c r="K106" s="61"/>
      <c r="L106" s="61"/>
      <c r="M106" s="61"/>
      <c r="N106" s="61"/>
      <c r="O106" s="61"/>
    </row>
    <row r="107" spans="1:15">
      <c r="A107" s="61"/>
      <c r="B107" s="61"/>
      <c r="C107" s="61"/>
      <c r="D107" s="61"/>
      <c r="E107" s="61"/>
      <c r="F107" s="61"/>
      <c r="G107" s="61"/>
      <c r="H107" s="61"/>
      <c r="I107" s="61"/>
      <c r="J107" s="61"/>
      <c r="K107" s="61"/>
      <c r="L107" s="61"/>
      <c r="M107" s="61"/>
      <c r="N107" s="61"/>
      <c r="O107" s="61"/>
    </row>
    <row r="108" spans="1:15">
      <c r="A108" s="61"/>
      <c r="B108" s="61"/>
      <c r="C108" s="61"/>
      <c r="D108" s="61"/>
      <c r="E108" s="61"/>
      <c r="F108" s="61"/>
      <c r="G108" s="61"/>
      <c r="H108" s="61"/>
      <c r="I108" s="61"/>
      <c r="J108" s="61"/>
      <c r="K108" s="61"/>
      <c r="L108" s="61"/>
      <c r="M108" s="61"/>
      <c r="N108" s="61"/>
      <c r="O108" s="61"/>
    </row>
    <row r="109" spans="1:15">
      <c r="A109" s="61"/>
      <c r="B109" s="61"/>
      <c r="C109" s="61"/>
      <c r="D109" s="61"/>
      <c r="E109" s="61"/>
      <c r="F109" s="61"/>
      <c r="G109" s="61"/>
      <c r="H109" s="61"/>
      <c r="I109" s="61"/>
      <c r="J109" s="61"/>
      <c r="K109" s="61"/>
      <c r="L109" s="61"/>
      <c r="M109" s="61"/>
      <c r="N109" s="61"/>
      <c r="O109" s="61"/>
    </row>
    <row r="110" spans="1:15">
      <c r="A110" s="61"/>
      <c r="B110" s="61"/>
      <c r="C110" s="61"/>
      <c r="D110" s="61"/>
      <c r="E110" s="61"/>
      <c r="F110" s="61"/>
      <c r="G110" s="61"/>
      <c r="H110" s="61"/>
      <c r="I110" s="61"/>
      <c r="J110" s="61"/>
      <c r="K110" s="61"/>
      <c r="L110" s="61"/>
      <c r="M110" s="61"/>
      <c r="N110" s="61"/>
      <c r="O110" s="61"/>
    </row>
    <row r="111" spans="1:15">
      <c r="A111" s="61"/>
      <c r="B111" s="61"/>
      <c r="C111" s="61"/>
      <c r="D111" s="61"/>
      <c r="E111" s="61"/>
      <c r="F111" s="61"/>
      <c r="G111" s="61"/>
      <c r="H111" s="61"/>
      <c r="I111" s="61"/>
      <c r="J111" s="61"/>
      <c r="K111" s="61"/>
      <c r="L111" s="61"/>
      <c r="M111" s="61"/>
      <c r="N111" s="61"/>
      <c r="O111" s="61"/>
    </row>
    <row r="112" spans="1:15">
      <c r="A112" s="61"/>
      <c r="B112" s="61"/>
      <c r="C112" s="61"/>
      <c r="D112" s="61"/>
      <c r="E112" s="61"/>
      <c r="F112" s="61"/>
      <c r="G112" s="61"/>
      <c r="H112" s="61"/>
      <c r="I112" s="61"/>
      <c r="J112" s="61"/>
      <c r="K112" s="61"/>
      <c r="L112" s="61"/>
      <c r="M112" s="61"/>
      <c r="N112" s="61"/>
      <c r="O112" s="61"/>
    </row>
    <row r="113" spans="1:15">
      <c r="A113" s="61"/>
      <c r="B113" s="61"/>
      <c r="C113" s="61"/>
      <c r="D113" s="61"/>
      <c r="E113" s="61"/>
      <c r="F113" s="61"/>
      <c r="G113" s="61"/>
      <c r="H113" s="61"/>
      <c r="I113" s="61"/>
      <c r="J113" s="61"/>
      <c r="K113" s="61"/>
      <c r="L113" s="61"/>
      <c r="M113" s="61"/>
      <c r="N113" s="61"/>
      <c r="O113" s="61"/>
    </row>
    <row r="114" spans="1:15">
      <c r="A114" s="61"/>
      <c r="B114" s="61"/>
      <c r="C114" s="61"/>
      <c r="D114" s="61"/>
      <c r="E114" s="61"/>
      <c r="F114" s="61"/>
      <c r="G114" s="61"/>
      <c r="H114" s="61"/>
      <c r="I114" s="61"/>
      <c r="J114" s="61"/>
      <c r="K114" s="61"/>
      <c r="L114" s="61"/>
      <c r="M114" s="61"/>
      <c r="N114" s="61"/>
      <c r="O114" s="61"/>
    </row>
    <row r="115" spans="1:15">
      <c r="A115" s="61"/>
      <c r="B115" s="61"/>
      <c r="C115" s="61"/>
      <c r="D115" s="61"/>
      <c r="E115" s="61"/>
      <c r="F115" s="61"/>
      <c r="G115" s="61"/>
      <c r="H115" s="61"/>
      <c r="I115" s="61"/>
      <c r="J115" s="61"/>
      <c r="K115" s="61"/>
      <c r="L115" s="61"/>
      <c r="M115" s="61"/>
      <c r="N115" s="61"/>
      <c r="O115" s="61"/>
    </row>
    <row r="116" spans="1:15">
      <c r="A116" s="61"/>
      <c r="B116" s="61"/>
      <c r="C116" s="61"/>
      <c r="D116" s="61"/>
      <c r="E116" s="61"/>
      <c r="F116" s="61"/>
      <c r="G116" s="61"/>
      <c r="H116" s="61"/>
      <c r="I116" s="61"/>
      <c r="J116" s="61"/>
      <c r="K116" s="61"/>
      <c r="L116" s="61"/>
      <c r="M116" s="61"/>
      <c r="N116" s="61"/>
      <c r="O116" s="61"/>
    </row>
    <row r="117" spans="1:15">
      <c r="A117" s="61"/>
      <c r="B117" s="61"/>
      <c r="C117" s="61"/>
      <c r="D117" s="61"/>
      <c r="E117" s="61"/>
      <c r="F117" s="61"/>
      <c r="G117" s="61"/>
      <c r="H117" s="61"/>
      <c r="I117" s="61"/>
      <c r="J117" s="61"/>
      <c r="K117" s="61"/>
      <c r="L117" s="61"/>
      <c r="M117" s="61"/>
      <c r="N117" s="61"/>
      <c r="O117" s="61"/>
    </row>
    <row r="118" spans="1:15">
      <c r="A118" s="61"/>
      <c r="B118" s="61"/>
      <c r="C118" s="61"/>
      <c r="D118" s="61"/>
      <c r="E118" s="61"/>
      <c r="F118" s="61"/>
      <c r="G118" s="61"/>
      <c r="H118" s="61"/>
      <c r="I118" s="61"/>
      <c r="J118" s="61"/>
      <c r="K118" s="61"/>
      <c r="L118" s="61"/>
      <c r="M118" s="61"/>
      <c r="N118" s="61"/>
      <c r="O118" s="61"/>
    </row>
    <row r="119" spans="1:15">
      <c r="A119" s="61"/>
      <c r="B119" s="61"/>
      <c r="C119" s="61"/>
      <c r="D119" s="61"/>
      <c r="E119" s="61"/>
      <c r="F119" s="61"/>
      <c r="G119" s="61"/>
      <c r="H119" s="61"/>
      <c r="I119" s="61"/>
      <c r="J119" s="61"/>
      <c r="K119" s="61"/>
      <c r="L119" s="61"/>
      <c r="M119" s="61"/>
      <c r="N119" s="61"/>
      <c r="O119" s="61"/>
    </row>
    <row r="120" spans="1:15">
      <c r="A120" s="61"/>
      <c r="B120" s="61"/>
      <c r="C120" s="61"/>
      <c r="D120" s="61"/>
      <c r="E120" s="61"/>
      <c r="F120" s="61"/>
      <c r="G120" s="61"/>
      <c r="H120" s="61"/>
      <c r="I120" s="61"/>
      <c r="J120" s="61"/>
      <c r="K120" s="61"/>
      <c r="L120" s="61"/>
      <c r="M120" s="61"/>
      <c r="N120" s="61"/>
      <c r="O120" s="61"/>
    </row>
    <row r="121" spans="1:15">
      <c r="A121" s="61"/>
      <c r="B121" s="61"/>
      <c r="C121" s="61"/>
      <c r="D121" s="61"/>
      <c r="E121" s="61"/>
      <c r="F121" s="61"/>
      <c r="G121" s="61"/>
      <c r="H121" s="61"/>
      <c r="I121" s="61"/>
      <c r="J121" s="61"/>
      <c r="K121" s="61"/>
      <c r="L121" s="61"/>
      <c r="M121" s="61"/>
      <c r="N121" s="61"/>
      <c r="O121" s="61"/>
    </row>
    <row r="122" spans="1:15">
      <c r="A122" s="61"/>
      <c r="B122" s="61"/>
      <c r="C122" s="61"/>
      <c r="D122" s="61"/>
      <c r="E122" s="61"/>
      <c r="F122" s="61"/>
      <c r="G122" s="61"/>
      <c r="H122" s="61"/>
      <c r="I122" s="61"/>
      <c r="J122" s="61"/>
      <c r="K122" s="61"/>
      <c r="L122" s="61"/>
      <c r="M122" s="61"/>
      <c r="N122" s="61"/>
      <c r="O122" s="61"/>
    </row>
    <row r="123" spans="1:15">
      <c r="A123" s="61"/>
      <c r="B123" s="61"/>
      <c r="C123" s="61"/>
      <c r="D123" s="61"/>
      <c r="E123" s="61"/>
      <c r="F123" s="61"/>
      <c r="G123" s="61"/>
      <c r="H123" s="61"/>
      <c r="I123" s="61"/>
      <c r="J123" s="61"/>
      <c r="K123" s="61"/>
      <c r="L123" s="61"/>
      <c r="M123" s="61"/>
      <c r="N123" s="61"/>
      <c r="O123" s="61"/>
    </row>
    <row r="124" spans="1:15">
      <c r="A124" s="61"/>
      <c r="B124" s="61"/>
      <c r="C124" s="61"/>
      <c r="D124" s="61"/>
      <c r="E124" s="61"/>
      <c r="F124" s="61"/>
      <c r="G124" s="61"/>
      <c r="H124" s="61"/>
      <c r="I124" s="61"/>
      <c r="J124" s="61"/>
      <c r="K124" s="61"/>
      <c r="L124" s="61"/>
      <c r="M124" s="61"/>
      <c r="N124" s="61"/>
      <c r="O124" s="61"/>
    </row>
    <row r="125" spans="1:15">
      <c r="A125" s="61"/>
      <c r="B125" s="61"/>
      <c r="C125" s="61"/>
      <c r="D125" s="61"/>
      <c r="E125" s="61"/>
      <c r="F125" s="61"/>
      <c r="G125" s="61"/>
      <c r="H125" s="61"/>
      <c r="I125" s="61"/>
      <c r="J125" s="61"/>
      <c r="K125" s="61"/>
      <c r="L125" s="61"/>
      <c r="M125" s="61"/>
      <c r="N125" s="61"/>
      <c r="O125" s="61"/>
    </row>
    <row r="126" spans="1:15">
      <c r="A126" s="61"/>
      <c r="B126" s="61"/>
      <c r="C126" s="61"/>
      <c r="D126" s="61"/>
      <c r="E126" s="61"/>
      <c r="F126" s="61"/>
      <c r="G126" s="61"/>
      <c r="H126" s="61"/>
      <c r="I126" s="61"/>
      <c r="J126" s="61"/>
      <c r="K126" s="61"/>
      <c r="L126" s="61"/>
      <c r="M126" s="61"/>
      <c r="N126" s="61"/>
      <c r="O126" s="61"/>
    </row>
    <row r="127" spans="1:15">
      <c r="A127" s="61"/>
      <c r="B127" s="61"/>
      <c r="C127" s="61"/>
      <c r="D127" s="61"/>
      <c r="E127" s="61"/>
      <c r="F127" s="61"/>
      <c r="G127" s="61"/>
      <c r="H127" s="61"/>
      <c r="I127" s="61"/>
      <c r="J127" s="61"/>
      <c r="K127" s="61"/>
      <c r="L127" s="61"/>
      <c r="M127" s="61"/>
      <c r="N127" s="61"/>
      <c r="O127" s="61"/>
    </row>
    <row r="128" spans="1:15">
      <c r="A128" s="61"/>
      <c r="B128" s="61"/>
      <c r="C128" s="61"/>
      <c r="D128" s="61"/>
      <c r="E128" s="61"/>
      <c r="F128" s="61"/>
      <c r="G128" s="61"/>
      <c r="H128" s="61"/>
      <c r="I128" s="61"/>
      <c r="J128" s="61"/>
      <c r="K128" s="61"/>
      <c r="L128" s="61"/>
      <c r="M128" s="61"/>
      <c r="N128" s="61"/>
      <c r="O128" s="61"/>
    </row>
    <row r="129" spans="1:15">
      <c r="A129" s="61"/>
      <c r="B129" s="61"/>
      <c r="C129" s="61"/>
      <c r="D129" s="61"/>
      <c r="E129" s="61"/>
      <c r="F129" s="61"/>
      <c r="G129" s="61"/>
      <c r="H129" s="61"/>
      <c r="I129" s="61"/>
      <c r="J129" s="61"/>
      <c r="K129" s="61"/>
      <c r="L129" s="61"/>
      <c r="M129" s="61"/>
      <c r="N129" s="61"/>
      <c r="O129" s="61"/>
    </row>
    <row r="130" spans="1:15">
      <c r="A130" s="61"/>
      <c r="B130" s="61"/>
      <c r="C130" s="61"/>
      <c r="D130" s="61"/>
      <c r="E130" s="61"/>
      <c r="F130" s="61"/>
      <c r="G130" s="61"/>
      <c r="H130" s="61"/>
      <c r="I130" s="61"/>
      <c r="J130" s="61"/>
      <c r="K130" s="61"/>
      <c r="L130" s="61"/>
      <c r="M130" s="61"/>
      <c r="N130" s="61"/>
      <c r="O130" s="61"/>
    </row>
    <row r="131" spans="1:15">
      <c r="A131" s="61"/>
      <c r="B131" s="61"/>
      <c r="C131" s="61"/>
      <c r="D131" s="61"/>
      <c r="E131" s="61"/>
      <c r="F131" s="61"/>
      <c r="G131" s="61"/>
      <c r="H131" s="61"/>
      <c r="I131" s="61"/>
      <c r="J131" s="61"/>
      <c r="K131" s="61"/>
      <c r="L131" s="61"/>
      <c r="M131" s="61"/>
      <c r="N131" s="61"/>
      <c r="O131" s="61"/>
    </row>
    <row r="132" spans="1:15">
      <c r="A132" s="61"/>
      <c r="B132" s="61"/>
      <c r="C132" s="61"/>
      <c r="D132" s="61"/>
      <c r="E132" s="61"/>
      <c r="F132" s="61"/>
      <c r="G132" s="61"/>
      <c r="H132" s="61"/>
      <c r="I132" s="61"/>
      <c r="J132" s="61"/>
      <c r="K132" s="61"/>
      <c r="L132" s="61"/>
      <c r="M132" s="61"/>
      <c r="N132" s="61"/>
      <c r="O132" s="61"/>
    </row>
    <row r="133" spans="1:15">
      <c r="A133" s="61"/>
      <c r="B133" s="61"/>
      <c r="C133" s="61"/>
      <c r="D133" s="61"/>
      <c r="E133" s="61"/>
      <c r="F133" s="61"/>
      <c r="G133" s="61"/>
      <c r="H133" s="61"/>
      <c r="I133" s="61"/>
      <c r="J133" s="61"/>
      <c r="K133" s="61"/>
      <c r="L133" s="61"/>
      <c r="M133" s="61"/>
      <c r="N133" s="61"/>
      <c r="O133" s="61"/>
    </row>
    <row r="134" spans="1:15">
      <c r="A134" s="61"/>
      <c r="B134" s="61"/>
      <c r="C134" s="61"/>
      <c r="D134" s="61"/>
      <c r="E134" s="61"/>
      <c r="F134" s="61"/>
      <c r="G134" s="61"/>
      <c r="H134" s="61"/>
      <c r="I134" s="61"/>
      <c r="J134" s="61"/>
      <c r="K134" s="61"/>
      <c r="L134" s="61"/>
      <c r="M134" s="61"/>
      <c r="N134" s="61"/>
      <c r="O134" s="61"/>
    </row>
    <row r="135" spans="1:15">
      <c r="A135" s="61"/>
      <c r="B135" s="61"/>
      <c r="C135" s="61"/>
      <c r="D135" s="61"/>
      <c r="E135" s="61"/>
      <c r="F135" s="61"/>
      <c r="G135" s="61"/>
      <c r="H135" s="61"/>
      <c r="I135" s="61"/>
      <c r="J135" s="61"/>
      <c r="K135" s="61"/>
      <c r="L135" s="61"/>
      <c r="M135" s="61"/>
      <c r="N135" s="61"/>
      <c r="O135" s="61"/>
    </row>
    <row r="136" spans="1:15">
      <c r="A136" s="61"/>
      <c r="B136" s="61"/>
      <c r="C136" s="61"/>
      <c r="D136" s="61"/>
      <c r="E136" s="61"/>
      <c r="F136" s="61"/>
      <c r="G136" s="61"/>
      <c r="H136" s="61"/>
      <c r="I136" s="61"/>
      <c r="J136" s="61"/>
      <c r="K136" s="61"/>
      <c r="L136" s="61"/>
      <c r="M136" s="61"/>
      <c r="N136" s="61"/>
      <c r="O136" s="61"/>
    </row>
    <row r="137" spans="1:15">
      <c r="A137" s="61"/>
      <c r="B137" s="61"/>
      <c r="C137" s="61"/>
      <c r="D137" s="61"/>
      <c r="E137" s="61"/>
      <c r="F137" s="61"/>
      <c r="G137" s="61"/>
      <c r="H137" s="61"/>
      <c r="I137" s="61"/>
      <c r="J137" s="61"/>
      <c r="K137" s="61"/>
      <c r="L137" s="61"/>
      <c r="M137" s="61"/>
      <c r="N137" s="61"/>
      <c r="O137" s="61"/>
    </row>
    <row r="138" spans="1:15">
      <c r="A138" s="61"/>
      <c r="B138" s="61"/>
      <c r="C138" s="61"/>
      <c r="D138" s="61"/>
      <c r="E138" s="61"/>
      <c r="F138" s="61"/>
      <c r="G138" s="61"/>
      <c r="H138" s="61"/>
      <c r="I138" s="61"/>
      <c r="J138" s="61"/>
      <c r="K138" s="61"/>
      <c r="L138" s="61"/>
      <c r="M138" s="61"/>
      <c r="N138" s="61"/>
      <c r="O138" s="61"/>
    </row>
    <row r="139" spans="1:15">
      <c r="A139" s="61"/>
      <c r="B139" s="61"/>
      <c r="C139" s="61"/>
      <c r="D139" s="61"/>
      <c r="E139" s="61"/>
      <c r="F139" s="61"/>
      <c r="G139" s="61"/>
      <c r="H139" s="61"/>
      <c r="I139" s="61"/>
      <c r="J139" s="61"/>
      <c r="K139" s="61"/>
      <c r="L139" s="61"/>
      <c r="M139" s="61"/>
      <c r="N139" s="61"/>
      <c r="O139" s="61"/>
    </row>
    <row r="140" spans="1:15">
      <c r="A140" s="61"/>
      <c r="B140" s="61"/>
      <c r="C140" s="61"/>
      <c r="D140" s="61"/>
      <c r="E140" s="61"/>
      <c r="F140" s="61"/>
      <c r="G140" s="61"/>
      <c r="H140" s="61"/>
      <c r="I140" s="61"/>
      <c r="J140" s="61"/>
      <c r="K140" s="61"/>
      <c r="L140" s="61"/>
      <c r="M140" s="61"/>
      <c r="N140" s="61"/>
      <c r="O140" s="61"/>
    </row>
    <row r="141" spans="1:15">
      <c r="A141" s="61"/>
      <c r="B141" s="61"/>
      <c r="C141" s="61"/>
      <c r="D141" s="61"/>
      <c r="E141" s="61"/>
      <c r="F141" s="61"/>
      <c r="G141" s="61"/>
      <c r="H141" s="61"/>
      <c r="I141" s="61"/>
      <c r="J141" s="61"/>
      <c r="K141" s="61"/>
      <c r="L141" s="61"/>
      <c r="M141" s="61"/>
      <c r="N141" s="61"/>
      <c r="O141" s="61"/>
    </row>
    <row r="142" spans="1:15">
      <c r="A142" s="61"/>
      <c r="B142" s="61"/>
      <c r="C142" s="61"/>
      <c r="D142" s="61"/>
      <c r="E142" s="61"/>
      <c r="F142" s="61"/>
      <c r="G142" s="61"/>
      <c r="H142" s="61"/>
      <c r="I142" s="61"/>
      <c r="J142" s="61"/>
      <c r="K142" s="61"/>
      <c r="L142" s="61"/>
      <c r="M142" s="61"/>
      <c r="N142" s="61"/>
      <c r="O142" s="61"/>
    </row>
    <row r="143" spans="1:15">
      <c r="A143" s="61"/>
      <c r="B143" s="61"/>
      <c r="C143" s="61"/>
      <c r="D143" s="61"/>
      <c r="E143" s="61"/>
      <c r="F143" s="61"/>
      <c r="G143" s="61"/>
      <c r="H143" s="61"/>
      <c r="I143" s="61"/>
      <c r="J143" s="61"/>
      <c r="K143" s="61"/>
      <c r="L143" s="61"/>
      <c r="M143" s="61"/>
      <c r="N143" s="61"/>
      <c r="O143" s="61"/>
    </row>
    <row r="144" spans="1:15">
      <c r="A144" s="61"/>
      <c r="B144" s="61"/>
      <c r="C144" s="61"/>
      <c r="D144" s="61"/>
      <c r="E144" s="61"/>
      <c r="F144" s="61"/>
      <c r="G144" s="61"/>
      <c r="H144" s="61"/>
      <c r="I144" s="61"/>
      <c r="J144" s="61"/>
      <c r="K144" s="61"/>
      <c r="L144" s="61"/>
      <c r="M144" s="61"/>
      <c r="N144" s="61"/>
      <c r="O144" s="61"/>
    </row>
    <row r="145" spans="1:15">
      <c r="A145" s="61"/>
      <c r="B145" s="61"/>
      <c r="C145" s="61"/>
      <c r="D145" s="61"/>
      <c r="E145" s="61"/>
      <c r="F145" s="61"/>
      <c r="G145" s="61"/>
      <c r="H145" s="61"/>
      <c r="I145" s="61"/>
      <c r="J145" s="61"/>
      <c r="K145" s="61"/>
      <c r="L145" s="61"/>
      <c r="M145" s="61"/>
      <c r="N145" s="61"/>
      <c r="O145" s="61"/>
    </row>
    <row r="146" spans="1:15">
      <c r="A146" s="61"/>
      <c r="B146" s="61"/>
      <c r="C146" s="61"/>
      <c r="D146" s="61"/>
      <c r="E146" s="61"/>
      <c r="F146" s="61"/>
      <c r="G146" s="61"/>
      <c r="H146" s="61"/>
      <c r="I146" s="61"/>
      <c r="J146" s="61"/>
      <c r="K146" s="61"/>
      <c r="L146" s="61"/>
      <c r="M146" s="61"/>
      <c r="N146" s="61"/>
      <c r="O146" s="61"/>
    </row>
    <row r="147" spans="1:15">
      <c r="A147" s="61"/>
      <c r="B147" s="61"/>
      <c r="C147" s="61"/>
      <c r="D147" s="61"/>
      <c r="E147" s="61"/>
      <c r="F147" s="61"/>
      <c r="G147" s="61"/>
      <c r="H147" s="61"/>
      <c r="I147" s="61"/>
      <c r="J147" s="61"/>
      <c r="K147" s="61"/>
      <c r="L147" s="61"/>
      <c r="M147" s="61"/>
      <c r="N147" s="61"/>
      <c r="O147" s="61"/>
    </row>
    <row r="148" spans="1:15">
      <c r="A148" s="61"/>
      <c r="B148" s="61"/>
      <c r="C148" s="61"/>
      <c r="D148" s="61"/>
      <c r="E148" s="61"/>
      <c r="F148" s="61"/>
      <c r="G148" s="61"/>
      <c r="H148" s="61"/>
      <c r="I148" s="61"/>
      <c r="J148" s="61"/>
      <c r="K148" s="61"/>
      <c r="L148" s="61"/>
      <c r="M148" s="61"/>
      <c r="N148" s="61"/>
      <c r="O148" s="61"/>
    </row>
    <row r="149" spans="1:15">
      <c r="A149" s="61"/>
      <c r="B149" s="61"/>
      <c r="C149" s="61"/>
      <c r="D149" s="61"/>
      <c r="E149" s="61"/>
      <c r="F149" s="61"/>
      <c r="G149" s="61"/>
      <c r="H149" s="61"/>
      <c r="I149" s="61"/>
      <c r="J149" s="61"/>
      <c r="K149" s="61"/>
      <c r="L149" s="61"/>
      <c r="M149" s="61"/>
      <c r="N149" s="61"/>
      <c r="O149" s="61"/>
    </row>
    <row r="150" spans="1:15">
      <c r="A150" s="61"/>
      <c r="B150" s="61"/>
      <c r="C150" s="61"/>
      <c r="D150" s="61"/>
      <c r="E150" s="61"/>
      <c r="F150" s="61"/>
      <c r="G150" s="61"/>
      <c r="H150" s="61"/>
      <c r="I150" s="61"/>
      <c r="J150" s="61"/>
      <c r="K150" s="61"/>
      <c r="L150" s="61"/>
      <c r="M150" s="61"/>
      <c r="N150" s="61"/>
      <c r="O150" s="61"/>
    </row>
    <row r="151" spans="1:15">
      <c r="A151" s="61"/>
      <c r="B151" s="61"/>
      <c r="C151" s="61"/>
      <c r="D151" s="61"/>
      <c r="E151" s="61"/>
      <c r="F151" s="61"/>
      <c r="G151" s="61"/>
      <c r="H151" s="61"/>
      <c r="I151" s="61"/>
      <c r="J151" s="61"/>
      <c r="K151" s="61"/>
      <c r="L151" s="61"/>
      <c r="M151" s="61"/>
      <c r="N151" s="61"/>
      <c r="O151" s="61"/>
    </row>
    <row r="152" spans="1:15">
      <c r="A152" s="61"/>
      <c r="B152" s="61"/>
      <c r="C152" s="61"/>
      <c r="D152" s="61"/>
      <c r="E152" s="61"/>
      <c r="F152" s="61"/>
      <c r="G152" s="61"/>
      <c r="H152" s="61"/>
      <c r="I152" s="61"/>
      <c r="J152" s="61"/>
      <c r="K152" s="61"/>
      <c r="L152" s="61"/>
      <c r="M152" s="61"/>
      <c r="N152" s="61"/>
      <c r="O152" s="61"/>
    </row>
    <row r="153" spans="1:15">
      <c r="A153" s="61"/>
      <c r="B153" s="61"/>
      <c r="C153" s="61"/>
      <c r="D153" s="61"/>
      <c r="E153" s="61"/>
      <c r="F153" s="61"/>
      <c r="G153" s="61"/>
      <c r="H153" s="61"/>
      <c r="I153" s="61"/>
      <c r="J153" s="61"/>
      <c r="K153" s="61"/>
      <c r="L153" s="61"/>
      <c r="M153" s="61"/>
      <c r="N153" s="61"/>
      <c r="O153" s="61"/>
    </row>
    <row r="154" spans="1:15">
      <c r="A154" s="61"/>
      <c r="B154" s="61"/>
      <c r="C154" s="61"/>
      <c r="D154" s="61"/>
      <c r="E154" s="61"/>
      <c r="F154" s="61"/>
      <c r="G154" s="61"/>
      <c r="H154" s="61"/>
      <c r="I154" s="61"/>
      <c r="J154" s="61"/>
      <c r="K154" s="61"/>
      <c r="L154" s="61"/>
      <c r="M154" s="61"/>
      <c r="N154" s="61"/>
      <c r="O154" s="61"/>
    </row>
    <row r="155" spans="1:15">
      <c r="A155" s="61"/>
      <c r="B155" s="61"/>
      <c r="C155" s="61"/>
      <c r="D155" s="61"/>
      <c r="E155" s="61"/>
      <c r="F155" s="61"/>
      <c r="G155" s="61"/>
      <c r="H155" s="61"/>
      <c r="I155" s="61"/>
      <c r="J155" s="61"/>
      <c r="K155" s="61"/>
      <c r="L155" s="61"/>
      <c r="M155" s="61"/>
      <c r="N155" s="61"/>
      <c r="O155" s="61"/>
    </row>
    <row r="156" spans="1:15">
      <c r="A156" s="61"/>
      <c r="B156" s="61"/>
      <c r="C156" s="61"/>
      <c r="D156" s="61"/>
      <c r="E156" s="61"/>
      <c r="F156" s="61"/>
      <c r="G156" s="61"/>
      <c r="H156" s="61"/>
      <c r="I156" s="61"/>
      <c r="J156" s="61"/>
      <c r="K156" s="61"/>
      <c r="L156" s="61"/>
      <c r="M156" s="61"/>
      <c r="N156" s="61"/>
      <c r="O156" s="61"/>
    </row>
    <row r="157" spans="1:15">
      <c r="A157" s="61"/>
      <c r="B157" s="61"/>
      <c r="C157" s="61"/>
      <c r="D157" s="61"/>
      <c r="E157" s="61"/>
      <c r="F157" s="61"/>
      <c r="G157" s="61"/>
      <c r="H157" s="61"/>
      <c r="I157" s="61"/>
      <c r="J157" s="61"/>
      <c r="K157" s="61"/>
      <c r="L157" s="61"/>
      <c r="M157" s="61"/>
      <c r="N157" s="61"/>
      <c r="O157" s="61"/>
    </row>
    <row r="158" spans="1:15">
      <c r="A158" s="61"/>
      <c r="B158" s="61"/>
      <c r="C158" s="61"/>
      <c r="D158" s="61"/>
      <c r="E158" s="61"/>
      <c r="F158" s="61"/>
      <c r="G158" s="61"/>
      <c r="H158" s="61"/>
      <c r="I158" s="61"/>
      <c r="J158" s="61"/>
      <c r="K158" s="61"/>
      <c r="L158" s="61"/>
      <c r="M158" s="61"/>
      <c r="N158" s="61"/>
      <c r="O158" s="61"/>
    </row>
    <row r="159" spans="1:15">
      <c r="A159" s="61"/>
      <c r="B159" s="61"/>
      <c r="C159" s="61"/>
      <c r="D159" s="61"/>
      <c r="E159" s="61"/>
      <c r="F159" s="61"/>
      <c r="G159" s="61"/>
      <c r="H159" s="61"/>
      <c r="I159" s="61"/>
      <c r="J159" s="61"/>
      <c r="K159" s="61"/>
      <c r="L159" s="61"/>
      <c r="M159" s="61"/>
      <c r="N159" s="61"/>
      <c r="O159" s="61"/>
    </row>
    <row r="160" spans="1:15">
      <c r="A160" s="61"/>
      <c r="B160" s="61"/>
      <c r="C160" s="61"/>
      <c r="D160" s="61"/>
      <c r="E160" s="61"/>
      <c r="F160" s="61"/>
      <c r="G160" s="61"/>
      <c r="H160" s="61"/>
      <c r="I160" s="61"/>
      <c r="J160" s="61"/>
      <c r="K160" s="61"/>
      <c r="L160" s="61"/>
      <c r="M160" s="61"/>
      <c r="N160" s="61"/>
      <c r="O160" s="61"/>
    </row>
    <row r="161" spans="1:15">
      <c r="A161" s="61"/>
      <c r="B161" s="61"/>
      <c r="C161" s="61"/>
      <c r="D161" s="61"/>
      <c r="E161" s="61"/>
      <c r="F161" s="61"/>
      <c r="G161" s="61"/>
      <c r="H161" s="61"/>
      <c r="I161" s="61"/>
      <c r="J161" s="61"/>
      <c r="K161" s="61"/>
      <c r="L161" s="61"/>
      <c r="M161" s="61"/>
      <c r="N161" s="61"/>
      <c r="O161" s="61"/>
    </row>
    <row r="162" spans="1:15">
      <c r="A162" s="61"/>
      <c r="B162" s="61"/>
      <c r="C162" s="61"/>
      <c r="D162" s="61"/>
      <c r="E162" s="61"/>
      <c r="F162" s="61"/>
      <c r="G162" s="61"/>
      <c r="H162" s="61"/>
      <c r="I162" s="61"/>
      <c r="J162" s="61"/>
      <c r="K162" s="61"/>
      <c r="L162" s="61"/>
      <c r="M162" s="61"/>
      <c r="N162" s="61"/>
      <c r="O162" s="61"/>
    </row>
    <row r="163" spans="1:15">
      <c r="A163" s="61"/>
      <c r="B163" s="61"/>
      <c r="C163" s="61"/>
      <c r="D163" s="61"/>
      <c r="E163" s="61"/>
      <c r="F163" s="61"/>
      <c r="G163" s="61"/>
      <c r="H163" s="61"/>
      <c r="I163" s="61"/>
      <c r="J163" s="61"/>
      <c r="K163" s="61"/>
      <c r="L163" s="61"/>
      <c r="M163" s="61"/>
      <c r="N163" s="61"/>
      <c r="O163" s="61"/>
    </row>
    <row r="164" spans="1:15">
      <c r="A164" s="61"/>
      <c r="B164" s="61"/>
      <c r="C164" s="61"/>
      <c r="D164" s="61"/>
      <c r="E164" s="61"/>
      <c r="F164" s="61"/>
      <c r="G164" s="61"/>
      <c r="H164" s="61"/>
      <c r="I164" s="61"/>
      <c r="J164" s="61"/>
      <c r="K164" s="61"/>
      <c r="L164" s="61"/>
      <c r="M164" s="61"/>
      <c r="N164" s="61"/>
      <c r="O164" s="61"/>
    </row>
    <row r="165" spans="1:15">
      <c r="A165" s="61"/>
      <c r="B165" s="61"/>
      <c r="C165" s="61"/>
      <c r="D165" s="61"/>
      <c r="E165" s="61"/>
      <c r="F165" s="61"/>
      <c r="G165" s="61"/>
      <c r="H165" s="61"/>
      <c r="I165" s="61"/>
      <c r="J165" s="61"/>
      <c r="K165" s="61"/>
      <c r="L165" s="61"/>
      <c r="M165" s="61"/>
      <c r="N165" s="61"/>
      <c r="O165" s="61"/>
    </row>
    <row r="166" spans="1:15">
      <c r="A166" s="61"/>
      <c r="B166" s="61"/>
      <c r="C166" s="61"/>
      <c r="D166" s="61"/>
      <c r="E166" s="61"/>
      <c r="F166" s="61"/>
      <c r="G166" s="61"/>
      <c r="H166" s="61"/>
      <c r="I166" s="61"/>
      <c r="J166" s="61"/>
      <c r="K166" s="61"/>
      <c r="L166" s="61"/>
      <c r="M166" s="61"/>
      <c r="N166" s="61"/>
      <c r="O166" s="61"/>
    </row>
    <row r="167" spans="1:15">
      <c r="A167" s="61"/>
      <c r="B167" s="61"/>
      <c r="C167" s="61"/>
      <c r="D167" s="61"/>
      <c r="E167" s="61"/>
      <c r="F167" s="61"/>
      <c r="G167" s="61"/>
      <c r="H167" s="61"/>
      <c r="I167" s="61"/>
      <c r="J167" s="61"/>
      <c r="K167" s="61"/>
      <c r="L167" s="61"/>
      <c r="M167" s="61"/>
      <c r="N167" s="61"/>
      <c r="O167" s="61"/>
    </row>
    <row r="168" spans="1:15">
      <c r="A168" s="61"/>
      <c r="B168" s="61"/>
      <c r="C168" s="61"/>
      <c r="D168" s="61"/>
      <c r="E168" s="61"/>
      <c r="F168" s="61"/>
      <c r="G168" s="61"/>
      <c r="H168" s="61"/>
      <c r="I168" s="61"/>
      <c r="J168" s="61"/>
      <c r="K168" s="61"/>
      <c r="L168" s="61"/>
      <c r="M168" s="61"/>
      <c r="N168" s="61"/>
      <c r="O168" s="61"/>
    </row>
    <row r="169" spans="1:15">
      <c r="A169" s="61"/>
      <c r="B169" s="61"/>
      <c r="C169" s="61"/>
      <c r="D169" s="61"/>
      <c r="E169" s="61"/>
      <c r="F169" s="61"/>
      <c r="G169" s="61"/>
      <c r="H169" s="61"/>
      <c r="I169" s="61"/>
      <c r="J169" s="61"/>
      <c r="K169" s="61"/>
      <c r="L169" s="61"/>
      <c r="M169" s="61"/>
      <c r="N169" s="61"/>
      <c r="O169" s="61"/>
    </row>
    <row r="170" spans="1:15">
      <c r="A170" s="61"/>
      <c r="B170" s="61"/>
      <c r="C170" s="61"/>
      <c r="D170" s="61"/>
      <c r="E170" s="61"/>
      <c r="F170" s="61"/>
      <c r="G170" s="61"/>
      <c r="H170" s="61"/>
      <c r="I170" s="61"/>
      <c r="J170" s="61"/>
      <c r="K170" s="61"/>
      <c r="L170" s="61"/>
      <c r="M170" s="61"/>
      <c r="N170" s="61"/>
      <c r="O170" s="61"/>
    </row>
    <row r="171" spans="1:15">
      <c r="A171" s="61"/>
      <c r="B171" s="61"/>
      <c r="C171" s="61"/>
      <c r="D171" s="61"/>
      <c r="E171" s="61"/>
      <c r="F171" s="61"/>
      <c r="G171" s="61"/>
      <c r="H171" s="61"/>
      <c r="I171" s="61"/>
      <c r="J171" s="61"/>
      <c r="K171" s="61"/>
      <c r="L171" s="61"/>
      <c r="M171" s="61"/>
      <c r="N171" s="61"/>
      <c r="O171" s="61"/>
    </row>
    <row r="172" spans="1:15">
      <c r="A172" s="61"/>
      <c r="B172" s="61"/>
      <c r="C172" s="61"/>
      <c r="D172" s="61"/>
      <c r="E172" s="61"/>
      <c r="F172" s="61"/>
      <c r="G172" s="61"/>
      <c r="H172" s="61"/>
      <c r="I172" s="61"/>
      <c r="J172" s="61"/>
      <c r="K172" s="61"/>
      <c r="L172" s="61"/>
      <c r="M172" s="61"/>
      <c r="N172" s="61"/>
      <c r="O172" s="61"/>
    </row>
    <row r="173" spans="1:15">
      <c r="A173" s="61"/>
      <c r="B173" s="61"/>
      <c r="C173" s="61"/>
      <c r="D173" s="61"/>
      <c r="E173" s="61"/>
      <c r="F173" s="61"/>
      <c r="G173" s="61"/>
      <c r="H173" s="61"/>
      <c r="I173" s="61"/>
      <c r="J173" s="61"/>
      <c r="K173" s="61"/>
      <c r="L173" s="61"/>
      <c r="M173" s="61"/>
      <c r="N173" s="61"/>
      <c r="O173" s="61"/>
    </row>
    <row r="174" spans="1:15">
      <c r="A174" s="61"/>
      <c r="B174" s="61"/>
      <c r="C174" s="61"/>
      <c r="D174" s="61"/>
      <c r="E174" s="61"/>
      <c r="F174" s="61"/>
      <c r="G174" s="61"/>
      <c r="H174" s="61"/>
      <c r="I174" s="61"/>
      <c r="J174" s="61"/>
      <c r="K174" s="61"/>
      <c r="L174" s="61"/>
      <c r="M174" s="61"/>
      <c r="N174" s="61"/>
      <c r="O174" s="61"/>
    </row>
    <row r="175" spans="1:15">
      <c r="A175" s="61"/>
      <c r="B175" s="61"/>
      <c r="C175" s="61"/>
      <c r="D175" s="61"/>
      <c r="E175" s="61"/>
      <c r="F175" s="61"/>
      <c r="G175" s="61"/>
      <c r="H175" s="61"/>
      <c r="I175" s="61"/>
      <c r="J175" s="61"/>
      <c r="K175" s="61"/>
      <c r="L175" s="61"/>
      <c r="M175" s="61"/>
      <c r="N175" s="61"/>
      <c r="O175" s="61"/>
    </row>
    <row r="176" spans="1:15">
      <c r="A176" s="61"/>
      <c r="B176" s="61"/>
      <c r="C176" s="61"/>
      <c r="D176" s="61"/>
      <c r="E176" s="61"/>
      <c r="F176" s="61"/>
      <c r="G176" s="61"/>
      <c r="H176" s="61"/>
      <c r="I176" s="61"/>
      <c r="J176" s="61"/>
      <c r="K176" s="61"/>
      <c r="L176" s="61"/>
      <c r="M176" s="61"/>
      <c r="N176" s="61"/>
      <c r="O176" s="61"/>
    </row>
    <row r="177" spans="1:15">
      <c r="A177" s="61"/>
      <c r="B177" s="61"/>
      <c r="C177" s="61"/>
      <c r="D177" s="61"/>
      <c r="E177" s="61"/>
      <c r="F177" s="61"/>
      <c r="G177" s="61"/>
      <c r="H177" s="61"/>
      <c r="I177" s="61"/>
      <c r="J177" s="61"/>
      <c r="K177" s="61"/>
      <c r="L177" s="61"/>
      <c r="M177" s="61"/>
      <c r="N177" s="61"/>
      <c r="O177" s="61"/>
    </row>
    <row r="178" spans="1:15">
      <c r="A178" s="61"/>
      <c r="B178" s="61"/>
      <c r="C178" s="61"/>
      <c r="D178" s="61"/>
      <c r="E178" s="61"/>
      <c r="F178" s="61"/>
      <c r="G178" s="61"/>
      <c r="H178" s="61"/>
      <c r="I178" s="61"/>
      <c r="J178" s="61"/>
      <c r="K178" s="61"/>
      <c r="L178" s="61"/>
      <c r="M178" s="61"/>
      <c r="N178" s="61"/>
      <c r="O178" s="61"/>
    </row>
    <row r="179" spans="1:15">
      <c r="A179" s="61"/>
      <c r="B179" s="61"/>
      <c r="C179" s="61"/>
      <c r="D179" s="61"/>
      <c r="E179" s="61"/>
      <c r="F179" s="61"/>
      <c r="G179" s="61"/>
      <c r="H179" s="61"/>
      <c r="I179" s="61"/>
      <c r="J179" s="61"/>
      <c r="K179" s="61"/>
      <c r="L179" s="61"/>
      <c r="M179" s="61"/>
      <c r="N179" s="61"/>
      <c r="O179" s="61"/>
    </row>
    <row r="180" spans="1:15">
      <c r="A180" s="61"/>
      <c r="B180" s="61"/>
      <c r="C180" s="61"/>
      <c r="D180" s="61"/>
      <c r="E180" s="61"/>
      <c r="F180" s="61"/>
      <c r="G180" s="61"/>
      <c r="H180" s="61"/>
      <c r="I180" s="61"/>
      <c r="J180" s="61"/>
      <c r="K180" s="61"/>
      <c r="L180" s="61"/>
      <c r="M180" s="61"/>
      <c r="N180" s="61"/>
      <c r="O180" s="61"/>
    </row>
    <row r="181" spans="1:15">
      <c r="A181" s="61"/>
      <c r="B181" s="61"/>
      <c r="C181" s="61"/>
      <c r="D181" s="61"/>
      <c r="E181" s="61"/>
      <c r="F181" s="61"/>
      <c r="G181" s="61"/>
      <c r="H181" s="61"/>
      <c r="I181" s="61"/>
      <c r="J181" s="61"/>
      <c r="K181" s="61"/>
      <c r="L181" s="61"/>
      <c r="M181" s="61"/>
      <c r="N181" s="61"/>
      <c r="O181" s="61"/>
    </row>
    <row r="182" spans="1:15">
      <c r="A182" s="61"/>
      <c r="B182" s="61"/>
      <c r="C182" s="61"/>
      <c r="D182" s="61"/>
      <c r="E182" s="61"/>
      <c r="F182" s="61"/>
      <c r="G182" s="61"/>
      <c r="H182" s="61"/>
      <c r="I182" s="61"/>
      <c r="J182" s="61"/>
      <c r="K182" s="61"/>
      <c r="L182" s="61"/>
      <c r="M182" s="61"/>
      <c r="N182" s="61"/>
      <c r="O182" s="61"/>
    </row>
    <row r="183" spans="1:15">
      <c r="A183" s="61"/>
      <c r="B183" s="61"/>
      <c r="C183" s="61"/>
      <c r="D183" s="61"/>
      <c r="E183" s="61"/>
      <c r="F183" s="61"/>
      <c r="G183" s="61"/>
      <c r="H183" s="61"/>
      <c r="I183" s="61"/>
      <c r="J183" s="61"/>
      <c r="K183" s="61"/>
      <c r="L183" s="61"/>
      <c r="M183" s="61"/>
      <c r="N183" s="61"/>
      <c r="O183" s="61"/>
    </row>
    <row r="184" spans="1:15">
      <c r="A184" s="61"/>
      <c r="B184" s="61"/>
      <c r="C184" s="61"/>
      <c r="D184" s="61"/>
      <c r="E184" s="61"/>
      <c r="F184" s="61"/>
      <c r="G184" s="61"/>
      <c r="H184" s="61"/>
      <c r="I184" s="61"/>
      <c r="J184" s="61"/>
      <c r="K184" s="61"/>
      <c r="L184" s="61"/>
      <c r="M184" s="61"/>
      <c r="N184" s="61"/>
      <c r="O184" s="61"/>
    </row>
    <row r="185" spans="1:15">
      <c r="A185" s="61"/>
      <c r="B185" s="61"/>
      <c r="C185" s="61"/>
      <c r="D185" s="61"/>
      <c r="E185" s="61"/>
      <c r="F185" s="61"/>
      <c r="G185" s="61"/>
      <c r="H185" s="61"/>
      <c r="I185" s="61"/>
      <c r="J185" s="61"/>
      <c r="K185" s="61"/>
      <c r="L185" s="61"/>
      <c r="M185" s="61"/>
      <c r="N185" s="61"/>
      <c r="O185" s="61"/>
    </row>
    <row r="186" spans="1:15">
      <c r="A186" s="61"/>
      <c r="B186" s="61"/>
      <c r="C186" s="61"/>
      <c r="D186" s="61"/>
      <c r="E186" s="61"/>
      <c r="F186" s="61"/>
      <c r="G186" s="61"/>
      <c r="H186" s="61"/>
      <c r="I186" s="61"/>
      <c r="J186" s="61"/>
      <c r="K186" s="61"/>
      <c r="L186" s="61"/>
      <c r="M186" s="61"/>
      <c r="N186" s="61"/>
      <c r="O186" s="61"/>
    </row>
    <row r="187" spans="1:15">
      <c r="A187" s="61"/>
      <c r="B187" s="61"/>
      <c r="C187" s="61"/>
      <c r="D187" s="61"/>
      <c r="E187" s="61"/>
      <c r="F187" s="61"/>
      <c r="G187" s="61"/>
      <c r="H187" s="61"/>
      <c r="I187" s="61"/>
      <c r="J187" s="61"/>
      <c r="K187" s="61"/>
      <c r="L187" s="61"/>
      <c r="M187" s="61"/>
      <c r="N187" s="61"/>
      <c r="O187" s="61"/>
    </row>
    <row r="188" spans="1:15">
      <c r="A188" s="61"/>
      <c r="B188" s="61"/>
      <c r="C188" s="61"/>
      <c r="D188" s="61"/>
      <c r="E188" s="61"/>
      <c r="F188" s="61"/>
      <c r="G188" s="61"/>
      <c r="H188" s="61"/>
      <c r="I188" s="61"/>
      <c r="J188" s="61"/>
      <c r="K188" s="61"/>
      <c r="L188" s="61"/>
      <c r="M188" s="61"/>
      <c r="N188" s="61"/>
      <c r="O188" s="61"/>
    </row>
    <row r="189" spans="1:15">
      <c r="A189" s="61"/>
      <c r="B189" s="61"/>
      <c r="C189" s="61"/>
      <c r="D189" s="61"/>
      <c r="E189" s="61"/>
      <c r="F189" s="61"/>
      <c r="G189" s="61"/>
      <c r="H189" s="61"/>
      <c r="I189" s="61"/>
      <c r="J189" s="61"/>
      <c r="K189" s="61"/>
      <c r="L189" s="61"/>
      <c r="M189" s="61"/>
      <c r="N189" s="61"/>
      <c r="O189" s="61"/>
    </row>
    <row r="190" spans="1:15">
      <c r="A190" s="61"/>
      <c r="B190" s="61"/>
      <c r="C190" s="61"/>
      <c r="D190" s="61"/>
      <c r="E190" s="61"/>
      <c r="F190" s="61"/>
      <c r="G190" s="61"/>
      <c r="H190" s="61"/>
      <c r="I190" s="61"/>
      <c r="J190" s="61"/>
      <c r="K190" s="61"/>
      <c r="L190" s="61"/>
      <c r="M190" s="61"/>
      <c r="N190" s="61"/>
      <c r="O190" s="61"/>
    </row>
    <row r="191" spans="1:15">
      <c r="A191" s="61"/>
      <c r="B191" s="61"/>
      <c r="C191" s="61"/>
      <c r="D191" s="61"/>
      <c r="E191" s="61"/>
      <c r="F191" s="61"/>
      <c r="G191" s="61"/>
      <c r="H191" s="61"/>
      <c r="I191" s="61"/>
      <c r="J191" s="61"/>
      <c r="K191" s="61"/>
      <c r="L191" s="61"/>
      <c r="M191" s="61"/>
      <c r="N191" s="61"/>
      <c r="O191" s="61"/>
    </row>
    <row r="192" spans="1:15">
      <c r="A192" s="61"/>
      <c r="B192" s="61"/>
      <c r="C192" s="61"/>
      <c r="D192" s="61"/>
      <c r="E192" s="61"/>
      <c r="F192" s="61"/>
      <c r="G192" s="61"/>
      <c r="H192" s="61"/>
      <c r="I192" s="61"/>
      <c r="J192" s="61"/>
      <c r="K192" s="61"/>
      <c r="L192" s="61"/>
      <c r="M192" s="61"/>
      <c r="N192" s="61"/>
      <c r="O192" s="61"/>
    </row>
    <row r="193" spans="1:15">
      <c r="A193" s="61"/>
      <c r="B193" s="61"/>
      <c r="C193" s="61"/>
      <c r="D193" s="61"/>
      <c r="E193" s="61"/>
      <c r="F193" s="61"/>
      <c r="G193" s="61"/>
      <c r="H193" s="61"/>
      <c r="I193" s="61"/>
      <c r="J193" s="61"/>
      <c r="K193" s="61"/>
      <c r="L193" s="61"/>
      <c r="M193" s="61"/>
      <c r="N193" s="61"/>
      <c r="O193" s="61"/>
    </row>
    <row r="194" spans="1:15">
      <c r="A194" s="61"/>
      <c r="B194" s="61"/>
      <c r="C194" s="61"/>
      <c r="D194" s="61"/>
      <c r="E194" s="61"/>
      <c r="F194" s="61"/>
      <c r="G194" s="61"/>
      <c r="H194" s="61"/>
      <c r="I194" s="61"/>
      <c r="J194" s="61"/>
      <c r="K194" s="61"/>
      <c r="L194" s="61"/>
      <c r="M194" s="61"/>
      <c r="N194" s="61"/>
      <c r="O194" s="61"/>
    </row>
    <row r="195" spans="1:15">
      <c r="A195" s="61"/>
      <c r="B195" s="61"/>
      <c r="C195" s="61"/>
      <c r="D195" s="61"/>
      <c r="E195" s="61"/>
      <c r="F195" s="61"/>
      <c r="G195" s="61"/>
      <c r="H195" s="61"/>
      <c r="I195" s="61"/>
      <c r="J195" s="61"/>
      <c r="K195" s="61"/>
      <c r="L195" s="61"/>
      <c r="M195" s="61"/>
      <c r="N195" s="61"/>
      <c r="O195" s="61"/>
    </row>
    <row r="196" spans="1:15">
      <c r="A196" s="61"/>
      <c r="B196" s="61"/>
      <c r="C196" s="61"/>
      <c r="D196" s="61"/>
      <c r="E196" s="61"/>
      <c r="F196" s="61"/>
      <c r="G196" s="61"/>
      <c r="H196" s="61"/>
      <c r="I196" s="61"/>
      <c r="J196" s="61"/>
      <c r="K196" s="61"/>
      <c r="L196" s="61"/>
      <c r="M196" s="61"/>
      <c r="N196" s="61"/>
      <c r="O196" s="61"/>
    </row>
    <row r="197" spans="1:15">
      <c r="A197" s="61"/>
      <c r="B197" s="61"/>
      <c r="C197" s="61"/>
      <c r="D197" s="61"/>
      <c r="E197" s="61"/>
      <c r="F197" s="61"/>
      <c r="G197" s="61"/>
      <c r="H197" s="61"/>
      <c r="I197" s="61"/>
      <c r="J197" s="61"/>
      <c r="K197" s="61"/>
      <c r="L197" s="61"/>
      <c r="M197" s="61"/>
      <c r="N197" s="61"/>
      <c r="O197" s="61"/>
    </row>
    <row r="198" spans="1:15">
      <c r="A198" s="61"/>
      <c r="B198" s="61"/>
      <c r="C198" s="61"/>
      <c r="D198" s="61"/>
      <c r="E198" s="61"/>
      <c r="F198" s="61"/>
      <c r="G198" s="61"/>
      <c r="H198" s="61"/>
      <c r="I198" s="61"/>
      <c r="J198" s="61"/>
      <c r="K198" s="61"/>
      <c r="L198" s="61"/>
      <c r="M198" s="61"/>
      <c r="N198" s="61"/>
      <c r="O198" s="61"/>
    </row>
    <row r="199" spans="1:15">
      <c r="A199" s="61"/>
      <c r="B199" s="61"/>
      <c r="C199" s="61"/>
      <c r="D199" s="61"/>
      <c r="E199" s="61"/>
      <c r="F199" s="61"/>
      <c r="G199" s="61"/>
      <c r="H199" s="61"/>
      <c r="I199" s="61"/>
      <c r="J199" s="61"/>
      <c r="K199" s="61"/>
      <c r="L199" s="61"/>
      <c r="M199" s="61"/>
      <c r="N199" s="61"/>
      <c r="O199" s="61"/>
    </row>
    <row r="200" spans="1:15">
      <c r="A200" s="61"/>
      <c r="B200" s="61"/>
      <c r="C200" s="61"/>
      <c r="D200" s="61"/>
      <c r="E200" s="61"/>
      <c r="F200" s="61"/>
      <c r="G200" s="61"/>
      <c r="H200" s="61"/>
      <c r="I200" s="61"/>
      <c r="J200" s="61"/>
      <c r="K200" s="61"/>
      <c r="L200" s="61"/>
      <c r="M200" s="61"/>
      <c r="N200" s="61"/>
      <c r="O200" s="61"/>
    </row>
    <row r="201" spans="1:15">
      <c r="A201" s="61"/>
      <c r="B201" s="61"/>
      <c r="C201" s="61"/>
      <c r="D201" s="61"/>
      <c r="E201" s="61"/>
      <c r="F201" s="61"/>
      <c r="G201" s="61"/>
      <c r="H201" s="61"/>
      <c r="I201" s="61"/>
      <c r="J201" s="61"/>
      <c r="K201" s="61"/>
      <c r="L201" s="61"/>
      <c r="M201" s="61"/>
      <c r="N201" s="61"/>
      <c r="O201" s="61"/>
    </row>
    <row r="202" spans="1:15">
      <c r="A202" s="61"/>
      <c r="B202" s="61"/>
      <c r="C202" s="61"/>
      <c r="D202" s="61"/>
      <c r="E202" s="61"/>
      <c r="F202" s="61"/>
      <c r="G202" s="61"/>
      <c r="H202" s="61"/>
      <c r="I202" s="61"/>
      <c r="J202" s="61"/>
      <c r="K202" s="61"/>
      <c r="L202" s="61"/>
      <c r="M202" s="61"/>
      <c r="N202" s="61"/>
      <c r="O202" s="61"/>
    </row>
    <row r="203" spans="1:15">
      <c r="A203" s="61"/>
      <c r="B203" s="61"/>
      <c r="C203" s="61"/>
      <c r="D203" s="61"/>
      <c r="E203" s="61"/>
      <c r="F203" s="61"/>
      <c r="G203" s="61"/>
      <c r="H203" s="61"/>
      <c r="I203" s="61"/>
      <c r="J203" s="61"/>
      <c r="K203" s="61"/>
      <c r="L203" s="61"/>
      <c r="M203" s="61"/>
      <c r="N203" s="61"/>
      <c r="O203" s="61"/>
    </row>
    <row r="204" spans="1:15">
      <c r="A204" s="61"/>
      <c r="B204" s="61"/>
      <c r="C204" s="61"/>
      <c r="D204" s="61"/>
      <c r="E204" s="61"/>
      <c r="F204" s="61"/>
      <c r="G204" s="61"/>
      <c r="H204" s="61"/>
      <c r="I204" s="61"/>
      <c r="J204" s="61"/>
      <c r="K204" s="61"/>
      <c r="L204" s="61"/>
      <c r="M204" s="61"/>
      <c r="N204" s="61"/>
      <c r="O204" s="61"/>
    </row>
    <row r="205" spans="1:15">
      <c r="A205" s="61"/>
      <c r="B205" s="61"/>
      <c r="C205" s="61"/>
      <c r="D205" s="61"/>
      <c r="E205" s="61"/>
      <c r="F205" s="61"/>
      <c r="G205" s="61"/>
      <c r="H205" s="61"/>
      <c r="I205" s="61"/>
      <c r="J205" s="61"/>
      <c r="K205" s="61"/>
      <c r="L205" s="61"/>
      <c r="M205" s="61"/>
      <c r="N205" s="61"/>
      <c r="O205" s="61"/>
    </row>
    <row r="206" spans="1:15">
      <c r="A206" s="61"/>
      <c r="B206" s="61"/>
      <c r="C206" s="61"/>
      <c r="D206" s="61"/>
      <c r="E206" s="61"/>
      <c r="F206" s="61"/>
      <c r="G206" s="61"/>
      <c r="H206" s="61"/>
      <c r="I206" s="61"/>
      <c r="J206" s="61"/>
      <c r="K206" s="61"/>
      <c r="L206" s="61"/>
      <c r="M206" s="61"/>
      <c r="N206" s="61"/>
      <c r="O206" s="61"/>
    </row>
    <row r="207" spans="1:15">
      <c r="A207" s="61"/>
      <c r="B207" s="61"/>
      <c r="C207" s="61"/>
      <c r="D207" s="61"/>
      <c r="E207" s="61"/>
      <c r="F207" s="61"/>
      <c r="G207" s="61"/>
      <c r="H207" s="61"/>
      <c r="I207" s="61"/>
      <c r="J207" s="61"/>
      <c r="K207" s="61"/>
      <c r="L207" s="61"/>
      <c r="M207" s="61"/>
      <c r="N207" s="61"/>
      <c r="O207" s="61"/>
    </row>
    <row r="208" spans="1:15">
      <c r="A208" s="61"/>
      <c r="B208" s="61"/>
      <c r="C208" s="61"/>
      <c r="D208" s="61"/>
      <c r="E208" s="61"/>
      <c r="F208" s="61"/>
      <c r="G208" s="61"/>
      <c r="H208" s="61"/>
      <c r="I208" s="61"/>
      <c r="J208" s="61"/>
      <c r="K208" s="61"/>
      <c r="L208" s="61"/>
      <c r="M208" s="61"/>
      <c r="N208" s="61"/>
      <c r="O208" s="61"/>
    </row>
    <row r="209" spans="1:15">
      <c r="A209" s="61"/>
      <c r="B209" s="61"/>
      <c r="C209" s="61"/>
      <c r="D209" s="61"/>
      <c r="E209" s="61"/>
      <c r="F209" s="61"/>
      <c r="G209" s="61"/>
      <c r="H209" s="61"/>
      <c r="I209" s="61"/>
      <c r="J209" s="61"/>
      <c r="K209" s="61"/>
      <c r="L209" s="61"/>
      <c r="M209" s="61"/>
      <c r="N209" s="61"/>
      <c r="O209" s="61"/>
    </row>
    <row r="210" spans="1:15">
      <c r="A210" s="61"/>
      <c r="B210" s="61"/>
      <c r="C210" s="61"/>
      <c r="D210" s="61"/>
      <c r="E210" s="61"/>
      <c r="F210" s="61"/>
      <c r="G210" s="61"/>
      <c r="H210" s="61"/>
      <c r="I210" s="61"/>
      <c r="J210" s="61"/>
      <c r="K210" s="61"/>
      <c r="L210" s="61"/>
      <c r="M210" s="61"/>
      <c r="N210" s="61"/>
      <c r="O210" s="61"/>
    </row>
    <row r="211" spans="1:15">
      <c r="A211" s="61"/>
      <c r="B211" s="61"/>
      <c r="C211" s="61"/>
      <c r="D211" s="61"/>
      <c r="E211" s="61"/>
      <c r="F211" s="61"/>
      <c r="G211" s="61"/>
      <c r="H211" s="61"/>
      <c r="I211" s="61"/>
      <c r="J211" s="61"/>
      <c r="K211" s="61"/>
      <c r="L211" s="61"/>
      <c r="M211" s="61"/>
      <c r="N211" s="61"/>
      <c r="O211" s="61"/>
    </row>
    <row r="212" spans="1:15">
      <c r="A212" s="61"/>
      <c r="B212" s="61"/>
      <c r="C212" s="61"/>
      <c r="D212" s="61"/>
      <c r="E212" s="61"/>
      <c r="F212" s="61"/>
      <c r="G212" s="61"/>
      <c r="H212" s="61"/>
      <c r="I212" s="61"/>
      <c r="J212" s="61"/>
      <c r="K212" s="61"/>
      <c r="L212" s="61"/>
      <c r="M212" s="61"/>
      <c r="N212" s="61"/>
      <c r="O212" s="61"/>
    </row>
    <row r="213" spans="1:15">
      <c r="A213" s="61"/>
      <c r="B213" s="61"/>
      <c r="C213" s="61"/>
      <c r="D213" s="61"/>
      <c r="E213" s="61"/>
      <c r="F213" s="61"/>
      <c r="G213" s="61"/>
      <c r="H213" s="61"/>
      <c r="I213" s="61"/>
      <c r="J213" s="61"/>
      <c r="K213" s="61"/>
      <c r="L213" s="61"/>
      <c r="M213" s="61"/>
      <c r="N213" s="61"/>
      <c r="O213" s="61"/>
    </row>
    <row r="214" spans="1:15">
      <c r="A214" s="61"/>
      <c r="B214" s="61"/>
      <c r="C214" s="61"/>
      <c r="D214" s="61"/>
      <c r="E214" s="61"/>
      <c r="F214" s="61"/>
      <c r="G214" s="61"/>
      <c r="H214" s="61"/>
      <c r="I214" s="61"/>
      <c r="J214" s="61"/>
      <c r="K214" s="61"/>
      <c r="L214" s="61"/>
      <c r="M214" s="61"/>
      <c r="N214" s="61"/>
      <c r="O214" s="61"/>
    </row>
    <row r="215" spans="1:15">
      <c r="A215" s="61"/>
      <c r="B215" s="61"/>
      <c r="C215" s="61"/>
      <c r="D215" s="61"/>
      <c r="E215" s="61"/>
      <c r="F215" s="61"/>
      <c r="G215" s="61"/>
      <c r="H215" s="61"/>
      <c r="I215" s="61"/>
      <c r="J215" s="61"/>
      <c r="K215" s="61"/>
      <c r="L215" s="61"/>
      <c r="M215" s="61"/>
      <c r="N215" s="61"/>
      <c r="O215" s="61"/>
    </row>
    <row r="216" spans="1:15">
      <c r="A216" s="61"/>
      <c r="B216" s="61"/>
      <c r="C216" s="61"/>
      <c r="D216" s="61"/>
      <c r="E216" s="61"/>
      <c r="F216" s="61"/>
      <c r="G216" s="61"/>
      <c r="H216" s="61"/>
      <c r="I216" s="61"/>
      <c r="J216" s="61"/>
      <c r="K216" s="61"/>
      <c r="L216" s="61"/>
      <c r="M216" s="61"/>
      <c r="N216" s="61"/>
      <c r="O216" s="61"/>
    </row>
    <row r="217" spans="1:15">
      <c r="A217" s="61"/>
      <c r="B217" s="61"/>
      <c r="C217" s="61"/>
      <c r="D217" s="61"/>
      <c r="E217" s="61"/>
      <c r="F217" s="61"/>
      <c r="G217" s="61"/>
      <c r="H217" s="61"/>
      <c r="I217" s="61"/>
      <c r="J217" s="61"/>
      <c r="K217" s="61"/>
      <c r="L217" s="61"/>
      <c r="M217" s="61"/>
      <c r="N217" s="61"/>
      <c r="O217" s="61"/>
    </row>
    <row r="218" spans="1:15">
      <c r="A218" s="61"/>
      <c r="B218" s="61"/>
      <c r="C218" s="61"/>
      <c r="D218" s="61"/>
      <c r="E218" s="61"/>
      <c r="F218" s="61"/>
      <c r="G218" s="61"/>
      <c r="H218" s="61"/>
      <c r="I218" s="61"/>
      <c r="J218" s="61"/>
      <c r="K218" s="61"/>
      <c r="L218" s="61"/>
      <c r="M218" s="61"/>
      <c r="N218" s="61"/>
      <c r="O218" s="61"/>
    </row>
    <row r="219" spans="1:15">
      <c r="A219" s="61"/>
      <c r="B219" s="61"/>
      <c r="C219" s="61"/>
      <c r="D219" s="61"/>
      <c r="E219" s="61"/>
      <c r="F219" s="61"/>
      <c r="G219" s="61"/>
      <c r="H219" s="61"/>
      <c r="I219" s="61"/>
      <c r="J219" s="61"/>
      <c r="K219" s="61"/>
      <c r="L219" s="61"/>
      <c r="M219" s="61"/>
      <c r="N219" s="61"/>
      <c r="O219" s="61"/>
    </row>
    <row r="220" spans="1:15">
      <c r="A220" s="61"/>
      <c r="B220" s="61"/>
      <c r="C220" s="61"/>
      <c r="D220" s="61"/>
      <c r="E220" s="61"/>
      <c r="F220" s="61"/>
      <c r="G220" s="61"/>
      <c r="H220" s="61"/>
      <c r="I220" s="61"/>
      <c r="J220" s="61"/>
      <c r="K220" s="61"/>
      <c r="L220" s="61"/>
      <c r="M220" s="61"/>
      <c r="N220" s="61"/>
      <c r="O220" s="61"/>
    </row>
    <row r="221" spans="1:15">
      <c r="A221" s="61"/>
      <c r="B221" s="61"/>
      <c r="C221" s="61"/>
      <c r="D221" s="61"/>
      <c r="E221" s="61"/>
      <c r="F221" s="61"/>
      <c r="G221" s="61"/>
      <c r="H221" s="61"/>
      <c r="I221" s="61"/>
      <c r="J221" s="61"/>
      <c r="K221" s="61"/>
      <c r="L221" s="61"/>
      <c r="M221" s="61"/>
      <c r="N221" s="61"/>
      <c r="O221" s="61"/>
    </row>
    <row r="222" spans="1:15">
      <c r="A222" s="61"/>
      <c r="B222" s="61"/>
      <c r="C222" s="61"/>
      <c r="D222" s="61"/>
      <c r="E222" s="61"/>
      <c r="F222" s="61"/>
      <c r="G222" s="61"/>
      <c r="H222" s="61"/>
      <c r="I222" s="61"/>
      <c r="J222" s="61"/>
      <c r="K222" s="61"/>
      <c r="L222" s="61"/>
      <c r="M222" s="61"/>
      <c r="N222" s="61"/>
      <c r="O222" s="61"/>
    </row>
    <row r="223" spans="1:15">
      <c r="A223" s="61"/>
      <c r="B223" s="61"/>
      <c r="C223" s="61"/>
      <c r="D223" s="61"/>
      <c r="E223" s="61"/>
      <c r="F223" s="61"/>
      <c r="G223" s="61"/>
      <c r="H223" s="61"/>
      <c r="I223" s="61"/>
      <c r="J223" s="61"/>
      <c r="K223" s="61"/>
      <c r="L223" s="61"/>
      <c r="M223" s="61"/>
      <c r="N223" s="61"/>
      <c r="O223" s="61"/>
    </row>
    <row r="224" spans="1:15">
      <c r="A224" s="61"/>
      <c r="B224" s="61"/>
      <c r="C224" s="61"/>
      <c r="D224" s="61"/>
      <c r="E224" s="61"/>
      <c r="F224" s="61"/>
      <c r="G224" s="61"/>
      <c r="H224" s="61"/>
      <c r="I224" s="61"/>
      <c r="J224" s="61"/>
      <c r="K224" s="61"/>
      <c r="L224" s="61"/>
      <c r="M224" s="61"/>
      <c r="N224" s="61"/>
      <c r="O224" s="61"/>
    </row>
    <row r="225" spans="1:15">
      <c r="A225" s="61"/>
      <c r="B225" s="61"/>
      <c r="C225" s="61"/>
      <c r="D225" s="61"/>
      <c r="E225" s="61"/>
      <c r="F225" s="61"/>
      <c r="G225" s="61"/>
      <c r="H225" s="61"/>
      <c r="I225" s="61"/>
      <c r="J225" s="61"/>
      <c r="K225" s="61"/>
      <c r="L225" s="61"/>
      <c r="M225" s="61"/>
      <c r="N225" s="61"/>
      <c r="O225" s="61"/>
    </row>
    <row r="226" spans="1:15">
      <c r="A226" s="61"/>
      <c r="B226" s="61"/>
      <c r="C226" s="61"/>
      <c r="D226" s="61"/>
      <c r="E226" s="61"/>
      <c r="F226" s="61"/>
      <c r="G226" s="61"/>
      <c r="H226" s="61"/>
      <c r="I226" s="61"/>
      <c r="J226" s="61"/>
      <c r="K226" s="61"/>
      <c r="L226" s="61"/>
      <c r="M226" s="61"/>
      <c r="N226" s="61"/>
      <c r="O226" s="61"/>
    </row>
    <row r="227" spans="1:15">
      <c r="A227" s="61"/>
      <c r="B227" s="61"/>
      <c r="C227" s="61"/>
      <c r="D227" s="61"/>
      <c r="E227" s="61"/>
      <c r="F227" s="61"/>
      <c r="G227" s="61"/>
      <c r="H227" s="61"/>
      <c r="I227" s="61"/>
      <c r="J227" s="61"/>
      <c r="K227" s="61"/>
      <c r="L227" s="61"/>
      <c r="M227" s="61"/>
      <c r="N227" s="61"/>
      <c r="O227" s="61"/>
    </row>
    <row r="228" spans="1:15">
      <c r="A228" s="61"/>
      <c r="B228" s="61"/>
      <c r="C228" s="61"/>
      <c r="D228" s="61"/>
      <c r="E228" s="61"/>
      <c r="F228" s="61"/>
      <c r="G228" s="61"/>
      <c r="H228" s="61"/>
      <c r="I228" s="61"/>
      <c r="J228" s="61"/>
      <c r="K228" s="61"/>
      <c r="L228" s="61"/>
      <c r="M228" s="61"/>
      <c r="N228" s="61"/>
      <c r="O228" s="61"/>
    </row>
    <row r="229" spans="1:15">
      <c r="A229" s="61"/>
      <c r="B229" s="61"/>
      <c r="C229" s="61"/>
      <c r="D229" s="61"/>
      <c r="E229" s="61"/>
      <c r="F229" s="61"/>
      <c r="G229" s="61"/>
      <c r="H229" s="61"/>
      <c r="I229" s="61"/>
      <c r="J229" s="61"/>
      <c r="K229" s="61"/>
      <c r="L229" s="61"/>
      <c r="M229" s="61"/>
      <c r="N229" s="61"/>
      <c r="O229" s="61"/>
    </row>
    <row r="230" spans="1:15">
      <c r="A230" s="61"/>
      <c r="B230" s="61"/>
      <c r="C230" s="61"/>
      <c r="D230" s="61"/>
      <c r="E230" s="61"/>
      <c r="F230" s="61"/>
      <c r="G230" s="61"/>
      <c r="H230" s="61"/>
      <c r="I230" s="61"/>
      <c r="J230" s="61"/>
      <c r="K230" s="61"/>
      <c r="L230" s="61"/>
      <c r="M230" s="61"/>
      <c r="N230" s="61"/>
      <c r="O230" s="61"/>
    </row>
    <row r="231" spans="1:15">
      <c r="A231" s="61"/>
      <c r="B231" s="61"/>
      <c r="C231" s="61"/>
      <c r="D231" s="61"/>
      <c r="E231" s="61"/>
      <c r="F231" s="61"/>
      <c r="G231" s="61"/>
      <c r="H231" s="61"/>
      <c r="I231" s="61"/>
      <c r="J231" s="61"/>
      <c r="K231" s="61"/>
      <c r="L231" s="61"/>
      <c r="M231" s="61"/>
      <c r="N231" s="61"/>
      <c r="O231" s="61"/>
    </row>
    <row r="232" spans="1:15">
      <c r="A232" s="61"/>
      <c r="B232" s="61"/>
      <c r="C232" s="61"/>
      <c r="D232" s="61"/>
      <c r="E232" s="61"/>
      <c r="F232" s="61"/>
      <c r="G232" s="61"/>
      <c r="H232" s="61"/>
      <c r="I232" s="61"/>
      <c r="J232" s="61"/>
      <c r="K232" s="61"/>
      <c r="L232" s="61"/>
      <c r="M232" s="61"/>
      <c r="N232" s="61"/>
      <c r="O232" s="61"/>
    </row>
    <row r="233" spans="1:15">
      <c r="A233" s="61"/>
      <c r="B233" s="61"/>
      <c r="C233" s="61"/>
      <c r="D233" s="61"/>
      <c r="E233" s="61"/>
      <c r="F233" s="61"/>
      <c r="G233" s="61"/>
      <c r="H233" s="61"/>
      <c r="I233" s="61"/>
      <c r="J233" s="61"/>
      <c r="K233" s="61"/>
      <c r="L233" s="61"/>
      <c r="M233" s="61"/>
      <c r="N233" s="61"/>
      <c r="O233" s="61"/>
    </row>
    <row r="234" spans="1:15">
      <c r="A234" s="61"/>
      <c r="B234" s="61"/>
      <c r="C234" s="61"/>
      <c r="D234" s="61"/>
      <c r="E234" s="61"/>
      <c r="F234" s="61"/>
      <c r="G234" s="61"/>
      <c r="H234" s="61"/>
      <c r="I234" s="61"/>
      <c r="J234" s="61"/>
      <c r="K234" s="61"/>
      <c r="L234" s="61"/>
      <c r="M234" s="61"/>
      <c r="N234" s="61"/>
      <c r="O234" s="61"/>
    </row>
    <row r="235" spans="1:15">
      <c r="A235" s="61"/>
      <c r="B235" s="61"/>
      <c r="C235" s="61"/>
      <c r="D235" s="61"/>
      <c r="E235" s="61"/>
      <c r="F235" s="61"/>
      <c r="G235" s="61"/>
      <c r="H235" s="61"/>
      <c r="I235" s="61"/>
      <c r="J235" s="61"/>
      <c r="K235" s="61"/>
      <c r="L235" s="61"/>
      <c r="M235" s="61"/>
      <c r="N235" s="61"/>
      <c r="O235" s="61"/>
    </row>
    <row r="236" spans="1:15">
      <c r="A236" s="61"/>
      <c r="B236" s="61"/>
      <c r="C236" s="61"/>
      <c r="D236" s="61"/>
      <c r="E236" s="61"/>
      <c r="F236" s="61"/>
      <c r="G236" s="61"/>
      <c r="H236" s="61"/>
      <c r="I236" s="61"/>
      <c r="J236" s="61"/>
      <c r="K236" s="61"/>
      <c r="L236" s="61"/>
      <c r="M236" s="61"/>
      <c r="N236" s="61"/>
      <c r="O236" s="61"/>
    </row>
    <row r="237" spans="1:15">
      <c r="A237" s="61"/>
      <c r="B237" s="61"/>
      <c r="C237" s="61"/>
      <c r="D237" s="61"/>
      <c r="E237" s="61"/>
      <c r="F237" s="61"/>
      <c r="G237" s="61"/>
      <c r="H237" s="61"/>
      <c r="I237" s="61"/>
      <c r="J237" s="61"/>
      <c r="K237" s="61"/>
      <c r="L237" s="61"/>
      <c r="M237" s="61"/>
      <c r="N237" s="61"/>
      <c r="O237" s="61"/>
    </row>
    <row r="238" spans="1:15">
      <c r="A238" s="61"/>
      <c r="B238" s="61"/>
      <c r="C238" s="61"/>
      <c r="D238" s="61"/>
      <c r="E238" s="61"/>
      <c r="F238" s="61"/>
      <c r="G238" s="61"/>
      <c r="H238" s="61"/>
      <c r="I238" s="61"/>
      <c r="J238" s="61"/>
      <c r="K238" s="61"/>
      <c r="L238" s="61"/>
      <c r="M238" s="61"/>
      <c r="N238" s="61"/>
      <c r="O238" s="61"/>
    </row>
    <row r="239" spans="1:15">
      <c r="A239" s="61"/>
      <c r="B239" s="61"/>
      <c r="C239" s="61"/>
      <c r="D239" s="61"/>
      <c r="E239" s="61"/>
      <c r="F239" s="61"/>
      <c r="G239" s="61"/>
      <c r="H239" s="61"/>
      <c r="I239" s="61"/>
      <c r="J239" s="61"/>
      <c r="K239" s="61"/>
      <c r="L239" s="61"/>
      <c r="M239" s="61"/>
      <c r="N239" s="61"/>
      <c r="O239" s="61"/>
    </row>
    <row r="240" spans="1:15">
      <c r="A240" s="61"/>
      <c r="B240" s="61"/>
      <c r="C240" s="61"/>
      <c r="D240" s="61"/>
      <c r="E240" s="61"/>
      <c r="F240" s="61"/>
      <c r="G240" s="61"/>
      <c r="H240" s="61"/>
      <c r="I240" s="61"/>
      <c r="J240" s="61"/>
      <c r="K240" s="61"/>
      <c r="L240" s="61"/>
      <c r="M240" s="61"/>
      <c r="N240" s="61"/>
      <c r="O240" s="61"/>
    </row>
    <row r="241" spans="1:15">
      <c r="A241" s="61"/>
      <c r="B241" s="61"/>
      <c r="C241" s="61"/>
      <c r="D241" s="61"/>
      <c r="E241" s="61"/>
      <c r="F241" s="61"/>
      <c r="G241" s="61"/>
      <c r="H241" s="61"/>
      <c r="I241" s="61"/>
      <c r="J241" s="61"/>
      <c r="K241" s="61"/>
      <c r="L241" s="61"/>
      <c r="M241" s="61"/>
      <c r="N241" s="61"/>
      <c r="O241" s="61"/>
    </row>
    <row r="242" spans="1:15">
      <c r="A242" s="61"/>
      <c r="B242" s="61"/>
      <c r="C242" s="61"/>
      <c r="D242" s="61"/>
      <c r="E242" s="61"/>
      <c r="F242" s="61"/>
      <c r="G242" s="61"/>
      <c r="H242" s="61"/>
      <c r="I242" s="61"/>
      <c r="J242" s="61"/>
      <c r="K242" s="61"/>
      <c r="L242" s="61"/>
      <c r="M242" s="61"/>
      <c r="N242" s="61"/>
      <c r="O242" s="61"/>
    </row>
    <row r="243" spans="1:15">
      <c r="A243" s="61"/>
      <c r="B243" s="61"/>
      <c r="C243" s="61"/>
      <c r="D243" s="61"/>
      <c r="E243" s="61"/>
      <c r="F243" s="61"/>
      <c r="G243" s="61"/>
      <c r="H243" s="61"/>
      <c r="I243" s="61"/>
      <c r="J243" s="61"/>
      <c r="K243" s="61"/>
      <c r="L243" s="61"/>
      <c r="M243" s="61"/>
      <c r="N243" s="61"/>
      <c r="O243" s="61"/>
    </row>
    <row r="244" spans="1:15">
      <c r="A244" s="61"/>
      <c r="B244" s="61"/>
      <c r="C244" s="61"/>
      <c r="D244" s="61"/>
      <c r="E244" s="61"/>
      <c r="F244" s="61"/>
      <c r="G244" s="61"/>
      <c r="H244" s="61"/>
      <c r="I244" s="61"/>
      <c r="J244" s="61"/>
      <c r="K244" s="61"/>
      <c r="L244" s="61"/>
      <c r="M244" s="61"/>
      <c r="N244" s="61"/>
      <c r="O244" s="61"/>
    </row>
    <row r="245" spans="1:15">
      <c r="A245" s="61"/>
      <c r="B245" s="61"/>
      <c r="C245" s="61"/>
      <c r="D245" s="61"/>
      <c r="E245" s="61"/>
      <c r="F245" s="61"/>
      <c r="G245" s="61"/>
      <c r="H245" s="61"/>
      <c r="I245" s="61"/>
      <c r="J245" s="61"/>
      <c r="K245" s="61"/>
      <c r="L245" s="61"/>
      <c r="M245" s="61"/>
      <c r="N245" s="61"/>
      <c r="O245" s="61"/>
    </row>
    <row r="246" spans="1:15">
      <c r="A246" s="61"/>
      <c r="B246" s="61"/>
      <c r="C246" s="61"/>
      <c r="D246" s="61"/>
      <c r="E246" s="61"/>
      <c r="F246" s="61"/>
      <c r="G246" s="61"/>
      <c r="H246" s="61"/>
      <c r="I246" s="61"/>
      <c r="J246" s="61"/>
      <c r="K246" s="61"/>
      <c r="L246" s="61"/>
      <c r="M246" s="61"/>
      <c r="N246" s="61"/>
      <c r="O246" s="61"/>
    </row>
    <row r="247" spans="1:15">
      <c r="A247" s="61"/>
      <c r="B247" s="61"/>
      <c r="C247" s="61"/>
      <c r="D247" s="61"/>
      <c r="E247" s="61"/>
      <c r="F247" s="61"/>
      <c r="G247" s="61"/>
      <c r="H247" s="61"/>
      <c r="I247" s="61"/>
      <c r="J247" s="61"/>
      <c r="K247" s="61"/>
      <c r="L247" s="61"/>
      <c r="M247" s="61"/>
      <c r="N247" s="61"/>
      <c r="O247" s="61"/>
    </row>
    <row r="248" spans="1:15">
      <c r="A248" s="61"/>
      <c r="B248" s="61"/>
      <c r="C248" s="61"/>
      <c r="D248" s="61"/>
      <c r="E248" s="61"/>
      <c r="F248" s="61"/>
      <c r="G248" s="61"/>
      <c r="H248" s="61"/>
      <c r="I248" s="61"/>
      <c r="J248" s="61"/>
      <c r="K248" s="61"/>
      <c r="L248" s="61"/>
      <c r="M248" s="61"/>
      <c r="N248" s="61"/>
      <c r="O248" s="61"/>
    </row>
    <row r="249" spans="1:15">
      <c r="A249" s="61"/>
      <c r="B249" s="61"/>
      <c r="C249" s="61"/>
      <c r="D249" s="61"/>
      <c r="E249" s="61"/>
      <c r="F249" s="61"/>
      <c r="G249" s="61"/>
      <c r="H249" s="61"/>
      <c r="I249" s="61"/>
      <c r="J249" s="61"/>
      <c r="K249" s="61"/>
      <c r="L249" s="61"/>
      <c r="M249" s="61"/>
      <c r="N249" s="61"/>
      <c r="O249" s="61"/>
    </row>
    <row r="250" spans="1:15">
      <c r="A250" s="61"/>
      <c r="B250" s="61"/>
      <c r="C250" s="61"/>
      <c r="D250" s="61"/>
      <c r="E250" s="61"/>
      <c r="F250" s="61"/>
      <c r="G250" s="61"/>
      <c r="H250" s="61"/>
      <c r="I250" s="61"/>
      <c r="J250" s="61"/>
      <c r="K250" s="61"/>
      <c r="L250" s="61"/>
      <c r="M250" s="61"/>
      <c r="N250" s="61"/>
      <c r="O250" s="61"/>
    </row>
    <row r="251" spans="1:15">
      <c r="A251" s="61"/>
      <c r="B251" s="61"/>
      <c r="C251" s="61"/>
      <c r="D251" s="61"/>
      <c r="E251" s="61"/>
      <c r="F251" s="61"/>
      <c r="G251" s="61"/>
      <c r="H251" s="61"/>
      <c r="I251" s="61"/>
      <c r="J251" s="61"/>
      <c r="K251" s="61"/>
      <c r="L251" s="61"/>
      <c r="M251" s="61"/>
      <c r="N251" s="61"/>
      <c r="O251" s="61"/>
    </row>
    <row r="252" spans="1:15">
      <c r="A252" s="61"/>
      <c r="B252" s="61"/>
      <c r="C252" s="61"/>
      <c r="D252" s="61"/>
      <c r="E252" s="61"/>
      <c r="F252" s="61"/>
      <c r="G252" s="61"/>
      <c r="H252" s="61"/>
      <c r="I252" s="61"/>
      <c r="J252" s="61"/>
      <c r="K252" s="61"/>
      <c r="L252" s="61"/>
      <c r="M252" s="61"/>
      <c r="N252" s="61"/>
      <c r="O252" s="61"/>
    </row>
    <row r="253" spans="1:15">
      <c r="A253" s="61"/>
      <c r="B253" s="61"/>
      <c r="C253" s="61"/>
      <c r="D253" s="61"/>
      <c r="E253" s="61"/>
      <c r="F253" s="61"/>
      <c r="G253" s="61"/>
      <c r="H253" s="61"/>
      <c r="I253" s="61"/>
      <c r="J253" s="61"/>
      <c r="K253" s="61"/>
      <c r="L253" s="61"/>
      <c r="M253" s="61"/>
      <c r="N253" s="61"/>
      <c r="O253" s="61"/>
    </row>
    <row r="254" spans="1:15">
      <c r="A254" s="61"/>
      <c r="B254" s="61"/>
      <c r="C254" s="61"/>
      <c r="D254" s="61"/>
      <c r="E254" s="61"/>
      <c r="F254" s="61"/>
      <c r="G254" s="61"/>
      <c r="H254" s="61"/>
      <c r="I254" s="61"/>
      <c r="J254" s="61"/>
      <c r="K254" s="61"/>
      <c r="L254" s="61"/>
      <c r="M254" s="61"/>
      <c r="N254" s="61"/>
      <c r="O254" s="61"/>
    </row>
    <row r="255" spans="1:15">
      <c r="A255" s="61"/>
      <c r="B255" s="61"/>
      <c r="C255" s="61"/>
      <c r="D255" s="61"/>
      <c r="E255" s="61"/>
      <c r="F255" s="61"/>
      <c r="G255" s="61"/>
      <c r="H255" s="61"/>
      <c r="I255" s="61"/>
      <c r="J255" s="61"/>
      <c r="K255" s="61"/>
      <c r="L255" s="61"/>
      <c r="M255" s="61"/>
      <c r="N255" s="61"/>
      <c r="O255" s="61"/>
    </row>
    <row r="256" spans="1:15">
      <c r="A256" s="61"/>
      <c r="B256" s="61"/>
      <c r="C256" s="61"/>
      <c r="D256" s="61"/>
      <c r="E256" s="61"/>
      <c r="F256" s="61"/>
      <c r="G256" s="61"/>
      <c r="H256" s="61"/>
      <c r="I256" s="61"/>
      <c r="J256" s="61"/>
      <c r="K256" s="61"/>
      <c r="L256" s="61"/>
      <c r="M256" s="61"/>
      <c r="N256" s="61"/>
      <c r="O256" s="61"/>
    </row>
    <row r="257" spans="1:15">
      <c r="A257" s="61"/>
      <c r="B257" s="61"/>
      <c r="C257" s="61"/>
      <c r="D257" s="61"/>
      <c r="E257" s="61"/>
      <c r="F257" s="61"/>
      <c r="G257" s="61"/>
      <c r="H257" s="61"/>
      <c r="I257" s="61"/>
      <c r="J257" s="61"/>
      <c r="K257" s="61"/>
      <c r="L257" s="61"/>
      <c r="M257" s="61"/>
      <c r="N257" s="61"/>
      <c r="O257" s="61"/>
    </row>
    <row r="258" spans="1:15">
      <c r="A258" s="61"/>
      <c r="B258" s="61"/>
      <c r="C258" s="61"/>
      <c r="D258" s="61"/>
      <c r="E258" s="61"/>
      <c r="F258" s="61"/>
      <c r="G258" s="61"/>
      <c r="H258" s="61"/>
      <c r="I258" s="61"/>
      <c r="J258" s="61"/>
      <c r="K258" s="61"/>
      <c r="L258" s="61"/>
      <c r="M258" s="61"/>
      <c r="N258" s="61"/>
      <c r="O258" s="61"/>
    </row>
    <row r="259" spans="1:15">
      <c r="A259" s="61"/>
      <c r="B259" s="61"/>
      <c r="C259" s="61"/>
      <c r="D259" s="61"/>
      <c r="E259" s="61"/>
      <c r="F259" s="61"/>
      <c r="G259" s="61"/>
      <c r="H259" s="61"/>
      <c r="I259" s="61"/>
      <c r="J259" s="61"/>
      <c r="K259" s="61"/>
      <c r="L259" s="61"/>
      <c r="M259" s="61"/>
      <c r="N259" s="61"/>
      <c r="O259" s="61"/>
    </row>
    <row r="260" spans="1:15">
      <c r="A260" s="61"/>
      <c r="B260" s="61"/>
      <c r="C260" s="61"/>
      <c r="D260" s="61"/>
      <c r="E260" s="61"/>
      <c r="F260" s="61"/>
      <c r="G260" s="61"/>
      <c r="H260" s="61"/>
      <c r="I260" s="61"/>
      <c r="J260" s="61"/>
      <c r="K260" s="61"/>
      <c r="L260" s="61"/>
      <c r="M260" s="61"/>
      <c r="N260" s="61"/>
      <c r="O260" s="61"/>
    </row>
    <row r="261" spans="1:15">
      <c r="A261" s="61"/>
      <c r="B261" s="61"/>
      <c r="C261" s="61"/>
      <c r="D261" s="61"/>
      <c r="E261" s="61"/>
      <c r="F261" s="61"/>
      <c r="G261" s="61"/>
      <c r="H261" s="61"/>
      <c r="I261" s="61"/>
      <c r="J261" s="61"/>
      <c r="K261" s="61"/>
      <c r="L261" s="61"/>
      <c r="M261" s="61"/>
      <c r="N261" s="61"/>
      <c r="O261" s="61"/>
    </row>
    <row r="262" spans="1:15">
      <c r="A262" s="61"/>
      <c r="B262" s="61"/>
      <c r="C262" s="61"/>
      <c r="D262" s="61"/>
      <c r="E262" s="61"/>
      <c r="F262" s="61"/>
      <c r="G262" s="61"/>
      <c r="H262" s="61"/>
      <c r="I262" s="61"/>
      <c r="J262" s="61"/>
      <c r="K262" s="61"/>
      <c r="L262" s="61"/>
      <c r="M262" s="61"/>
      <c r="N262" s="61"/>
      <c r="O262" s="61"/>
    </row>
    <row r="263" spans="1:15">
      <c r="A263" s="61"/>
      <c r="B263" s="61"/>
      <c r="C263" s="61"/>
      <c r="D263" s="61"/>
      <c r="E263" s="61"/>
      <c r="F263" s="61"/>
      <c r="G263" s="61"/>
      <c r="H263" s="61"/>
      <c r="I263" s="61"/>
      <c r="J263" s="61"/>
      <c r="K263" s="61"/>
      <c r="L263" s="61"/>
      <c r="M263" s="61"/>
      <c r="N263" s="61"/>
      <c r="O263" s="61"/>
    </row>
    <row r="264" spans="1:15">
      <c r="A264" s="61"/>
      <c r="B264" s="61"/>
      <c r="C264" s="61"/>
      <c r="D264" s="61"/>
      <c r="E264" s="61"/>
      <c r="F264" s="61"/>
      <c r="G264" s="61"/>
      <c r="H264" s="61"/>
      <c r="I264" s="61"/>
      <c r="J264" s="61"/>
      <c r="K264" s="61"/>
      <c r="L264" s="61"/>
      <c r="M264" s="61"/>
      <c r="N264" s="61"/>
      <c r="O264" s="61"/>
    </row>
    <row r="265" spans="1:15">
      <c r="A265" s="61"/>
      <c r="B265" s="61"/>
      <c r="C265" s="61"/>
      <c r="D265" s="61"/>
      <c r="E265" s="61"/>
      <c r="F265" s="61"/>
      <c r="G265" s="61"/>
      <c r="H265" s="61"/>
      <c r="I265" s="61"/>
      <c r="J265" s="61"/>
      <c r="K265" s="61"/>
      <c r="L265" s="61"/>
      <c r="M265" s="61"/>
      <c r="N265" s="61"/>
      <c r="O265" s="61"/>
    </row>
    <row r="266" spans="1:15">
      <c r="A266" s="61"/>
      <c r="B266" s="61"/>
      <c r="C266" s="61"/>
      <c r="D266" s="61"/>
      <c r="E266" s="61"/>
      <c r="F266" s="61"/>
      <c r="G266" s="61"/>
      <c r="H266" s="61"/>
      <c r="I266" s="61"/>
      <c r="J266" s="61"/>
      <c r="K266" s="61"/>
      <c r="L266" s="61"/>
      <c r="M266" s="61"/>
      <c r="N266" s="61"/>
      <c r="O266" s="61"/>
    </row>
    <row r="267" spans="1:15">
      <c r="A267" s="61"/>
      <c r="B267" s="61"/>
      <c r="C267" s="61"/>
      <c r="D267" s="61"/>
      <c r="E267" s="61"/>
      <c r="F267" s="61"/>
      <c r="G267" s="61"/>
      <c r="H267" s="61"/>
      <c r="I267" s="61"/>
      <c r="J267" s="61"/>
      <c r="K267" s="61"/>
      <c r="L267" s="61"/>
      <c r="M267" s="61"/>
      <c r="N267" s="61"/>
      <c r="O267" s="61"/>
    </row>
    <row r="268" spans="1:15">
      <c r="A268" s="61"/>
      <c r="B268" s="61"/>
      <c r="C268" s="61"/>
      <c r="D268" s="61"/>
      <c r="E268" s="61"/>
      <c r="F268" s="61"/>
      <c r="G268" s="61"/>
      <c r="H268" s="61"/>
      <c r="I268" s="61"/>
      <c r="J268" s="61"/>
      <c r="K268" s="61"/>
      <c r="L268" s="61"/>
      <c r="M268" s="61"/>
      <c r="N268" s="61"/>
      <c r="O268" s="61"/>
    </row>
    <row r="269" spans="1:15">
      <c r="A269" s="61"/>
      <c r="B269" s="61"/>
      <c r="C269" s="61"/>
      <c r="D269" s="61"/>
      <c r="E269" s="61"/>
      <c r="F269" s="61"/>
      <c r="G269" s="61"/>
      <c r="H269" s="61"/>
      <c r="I269" s="61"/>
      <c r="J269" s="61"/>
      <c r="K269" s="61"/>
      <c r="L269" s="61"/>
      <c r="M269" s="61"/>
      <c r="N269" s="61"/>
      <c r="O269" s="61"/>
    </row>
    <row r="270" spans="1:15">
      <c r="A270" s="61"/>
      <c r="B270" s="61"/>
      <c r="C270" s="61"/>
      <c r="D270" s="61"/>
      <c r="E270" s="61"/>
      <c r="F270" s="61"/>
      <c r="G270" s="61"/>
      <c r="H270" s="61"/>
      <c r="I270" s="61"/>
      <c r="J270" s="61"/>
      <c r="K270" s="61"/>
      <c r="L270" s="61"/>
      <c r="M270" s="61"/>
      <c r="N270" s="61"/>
      <c r="O270" s="61"/>
    </row>
    <row r="271" spans="1:15">
      <c r="A271" s="61"/>
      <c r="B271" s="61"/>
      <c r="C271" s="61"/>
      <c r="D271" s="61"/>
      <c r="E271" s="61"/>
      <c r="F271" s="61"/>
      <c r="G271" s="61"/>
      <c r="H271" s="61"/>
      <c r="I271" s="61"/>
      <c r="J271" s="61"/>
      <c r="K271" s="61"/>
      <c r="L271" s="61"/>
      <c r="M271" s="61"/>
      <c r="N271" s="61"/>
      <c r="O271" s="61"/>
    </row>
    <row r="272" spans="1:15">
      <c r="A272" s="61"/>
      <c r="B272" s="61"/>
      <c r="C272" s="61"/>
      <c r="D272" s="61"/>
      <c r="E272" s="61"/>
      <c r="F272" s="61"/>
      <c r="G272" s="61"/>
      <c r="H272" s="61"/>
      <c r="I272" s="61"/>
      <c r="J272" s="61"/>
      <c r="K272" s="61"/>
      <c r="L272" s="61"/>
      <c r="M272" s="61"/>
      <c r="N272" s="61"/>
      <c r="O272" s="61"/>
    </row>
    <row r="273" spans="1:15">
      <c r="A273" s="61"/>
      <c r="B273" s="61"/>
      <c r="C273" s="61"/>
      <c r="D273" s="61"/>
      <c r="E273" s="61"/>
      <c r="F273" s="61"/>
      <c r="G273" s="61"/>
      <c r="H273" s="61"/>
      <c r="I273" s="61"/>
      <c r="J273" s="61"/>
      <c r="K273" s="61"/>
      <c r="L273" s="61"/>
      <c r="M273" s="61"/>
      <c r="N273" s="61"/>
      <c r="O273" s="61"/>
    </row>
    <row r="274" spans="1:15">
      <c r="A274" s="61"/>
      <c r="B274" s="61"/>
      <c r="C274" s="61"/>
      <c r="D274" s="61"/>
      <c r="E274" s="61"/>
      <c r="F274" s="61"/>
      <c r="G274" s="61"/>
      <c r="H274" s="61"/>
      <c r="I274" s="61"/>
      <c r="J274" s="61"/>
      <c r="K274" s="61"/>
      <c r="L274" s="61"/>
      <c r="M274" s="61"/>
      <c r="N274" s="61"/>
      <c r="O274" s="61"/>
    </row>
    <row r="275" spans="1:15">
      <c r="A275" s="61"/>
      <c r="B275" s="61"/>
      <c r="C275" s="61"/>
      <c r="D275" s="61"/>
      <c r="E275" s="61"/>
      <c r="F275" s="61"/>
      <c r="G275" s="61"/>
      <c r="H275" s="61"/>
      <c r="I275" s="61"/>
      <c r="J275" s="61"/>
      <c r="K275" s="61"/>
      <c r="L275" s="61"/>
      <c r="M275" s="61"/>
      <c r="N275" s="61"/>
      <c r="O275" s="61"/>
    </row>
    <row r="276" spans="1:15">
      <c r="A276" s="61"/>
      <c r="B276" s="61"/>
      <c r="C276" s="61"/>
      <c r="D276" s="61"/>
      <c r="E276" s="61"/>
      <c r="F276" s="61"/>
      <c r="G276" s="61"/>
      <c r="H276" s="61"/>
      <c r="I276" s="61"/>
      <c r="J276" s="61"/>
      <c r="K276" s="61"/>
      <c r="L276" s="61"/>
      <c r="M276" s="61"/>
      <c r="N276" s="61"/>
      <c r="O276" s="61"/>
    </row>
    <row r="277" spans="1:15">
      <c r="A277" s="61"/>
      <c r="B277" s="61"/>
      <c r="C277" s="61"/>
      <c r="D277" s="61"/>
      <c r="E277" s="61"/>
      <c r="F277" s="61"/>
      <c r="G277" s="61"/>
      <c r="H277" s="61"/>
      <c r="I277" s="61"/>
      <c r="J277" s="61"/>
      <c r="K277" s="61"/>
      <c r="L277" s="61"/>
      <c r="M277" s="61"/>
      <c r="N277" s="61"/>
      <c r="O277" s="61"/>
    </row>
    <row r="278" spans="1:15">
      <c r="A278" s="61"/>
      <c r="B278" s="61"/>
      <c r="C278" s="61"/>
      <c r="D278" s="61"/>
      <c r="E278" s="61"/>
      <c r="F278" s="61"/>
      <c r="G278" s="61"/>
      <c r="H278" s="61"/>
      <c r="I278" s="61"/>
      <c r="J278" s="61"/>
      <c r="K278" s="61"/>
      <c r="L278" s="61"/>
      <c r="M278" s="61"/>
      <c r="N278" s="61"/>
      <c r="O278" s="61"/>
    </row>
    <row r="279" spans="1:15">
      <c r="A279" s="61"/>
      <c r="B279" s="61"/>
      <c r="C279" s="61"/>
      <c r="D279" s="61"/>
      <c r="E279" s="61"/>
      <c r="F279" s="61"/>
      <c r="G279" s="61"/>
      <c r="H279" s="61"/>
      <c r="I279" s="61"/>
      <c r="J279" s="61"/>
      <c r="K279" s="61"/>
      <c r="L279" s="61"/>
      <c r="M279" s="61"/>
      <c r="N279" s="61"/>
      <c r="O279" s="61"/>
    </row>
    <row r="280" spans="1:15">
      <c r="A280" s="61"/>
      <c r="B280" s="61"/>
      <c r="C280" s="61"/>
      <c r="D280" s="61"/>
      <c r="E280" s="61"/>
      <c r="F280" s="61"/>
      <c r="G280" s="61"/>
      <c r="H280" s="61"/>
      <c r="I280" s="61"/>
      <c r="J280" s="61"/>
      <c r="K280" s="61"/>
      <c r="L280" s="61"/>
      <c r="M280" s="61"/>
      <c r="N280" s="61"/>
      <c r="O280" s="61"/>
    </row>
    <row r="281" spans="1:15">
      <c r="A281" s="61"/>
      <c r="B281" s="61"/>
      <c r="C281" s="61"/>
      <c r="D281" s="61"/>
      <c r="E281" s="61"/>
      <c r="F281" s="61"/>
      <c r="G281" s="61"/>
      <c r="H281" s="61"/>
      <c r="I281" s="61"/>
      <c r="J281" s="61"/>
      <c r="K281" s="61"/>
      <c r="L281" s="61"/>
      <c r="M281" s="61"/>
      <c r="N281" s="61"/>
      <c r="O281" s="61"/>
    </row>
    <row r="282" spans="1:15">
      <c r="A282" s="61"/>
      <c r="B282" s="61"/>
      <c r="C282" s="61"/>
      <c r="D282" s="61"/>
      <c r="E282" s="61"/>
      <c r="F282" s="61"/>
      <c r="G282" s="61"/>
      <c r="H282" s="61"/>
      <c r="I282" s="61"/>
      <c r="J282" s="61"/>
      <c r="K282" s="61"/>
      <c r="L282" s="61"/>
      <c r="M282" s="61"/>
      <c r="N282" s="61"/>
      <c r="O282" s="61"/>
    </row>
    <row r="283" spans="1:15">
      <c r="A283" s="61"/>
      <c r="B283" s="61"/>
      <c r="C283" s="61"/>
      <c r="D283" s="61"/>
      <c r="E283" s="61"/>
      <c r="F283" s="61"/>
      <c r="G283" s="61"/>
      <c r="H283" s="61"/>
      <c r="I283" s="61"/>
      <c r="J283" s="61"/>
      <c r="K283" s="61"/>
      <c r="L283" s="61"/>
      <c r="M283" s="61"/>
      <c r="N283" s="61"/>
      <c r="O283" s="61"/>
    </row>
    <row r="284" spans="1:15">
      <c r="A284" s="61"/>
      <c r="B284" s="61"/>
      <c r="C284" s="61"/>
      <c r="D284" s="61"/>
      <c r="E284" s="61"/>
      <c r="F284" s="61"/>
      <c r="G284" s="61"/>
      <c r="H284" s="61"/>
      <c r="I284" s="61"/>
      <c r="J284" s="61"/>
      <c r="K284" s="61"/>
      <c r="L284" s="61"/>
      <c r="M284" s="61"/>
      <c r="N284" s="61"/>
      <c r="O284" s="61"/>
    </row>
    <row r="285" spans="1:15">
      <c r="A285" s="61"/>
      <c r="B285" s="61"/>
      <c r="C285" s="61"/>
      <c r="D285" s="61"/>
      <c r="E285" s="61"/>
      <c r="F285" s="61"/>
      <c r="G285" s="61"/>
      <c r="H285" s="61"/>
      <c r="I285" s="61"/>
      <c r="J285" s="61"/>
      <c r="K285" s="61"/>
      <c r="L285" s="61"/>
      <c r="M285" s="61"/>
      <c r="N285" s="61"/>
      <c r="O285" s="61"/>
    </row>
    <row r="286" spans="1:15">
      <c r="A286" s="61"/>
      <c r="B286" s="61"/>
      <c r="C286" s="61"/>
      <c r="D286" s="61"/>
      <c r="E286" s="61"/>
      <c r="F286" s="61"/>
      <c r="G286" s="61"/>
      <c r="H286" s="61"/>
      <c r="I286" s="61"/>
      <c r="J286" s="61"/>
      <c r="K286" s="61"/>
      <c r="L286" s="61"/>
      <c r="M286" s="61"/>
      <c r="N286" s="61"/>
      <c r="O286" s="61"/>
    </row>
    <row r="287" spans="1:15">
      <c r="A287" s="61"/>
      <c r="B287" s="61"/>
      <c r="C287" s="61"/>
      <c r="D287" s="61"/>
      <c r="E287" s="61"/>
      <c r="F287" s="61"/>
      <c r="G287" s="61"/>
      <c r="H287" s="61"/>
      <c r="I287" s="61"/>
      <c r="J287" s="61"/>
      <c r="K287" s="61"/>
      <c r="L287" s="61"/>
      <c r="M287" s="61"/>
      <c r="N287" s="61"/>
      <c r="O287" s="61"/>
    </row>
    <row r="288" spans="1:15">
      <c r="A288" s="61"/>
      <c r="B288" s="61"/>
      <c r="C288" s="61"/>
      <c r="D288" s="61"/>
      <c r="E288" s="61"/>
      <c r="F288" s="61"/>
      <c r="G288" s="61"/>
      <c r="H288" s="61"/>
      <c r="I288" s="61"/>
      <c r="J288" s="61"/>
      <c r="K288" s="61"/>
      <c r="L288" s="61"/>
      <c r="M288" s="61"/>
      <c r="N288" s="61"/>
      <c r="O288" s="61"/>
    </row>
    <row r="289" spans="1:15">
      <c r="A289" s="61"/>
      <c r="B289" s="61"/>
      <c r="C289" s="61"/>
      <c r="D289" s="61"/>
      <c r="E289" s="61"/>
      <c r="F289" s="61"/>
      <c r="G289" s="61"/>
      <c r="H289" s="61"/>
      <c r="I289" s="61"/>
      <c r="J289" s="61"/>
      <c r="K289" s="61"/>
      <c r="L289" s="61"/>
      <c r="M289" s="61"/>
      <c r="N289" s="61"/>
      <c r="O289" s="61"/>
    </row>
    <row r="290" spans="1:15">
      <c r="A290" s="61"/>
      <c r="B290" s="61"/>
      <c r="C290" s="61"/>
      <c r="D290" s="61"/>
      <c r="E290" s="61"/>
      <c r="F290" s="61"/>
      <c r="G290" s="61"/>
      <c r="H290" s="61"/>
      <c r="I290" s="61"/>
      <c r="J290" s="61"/>
      <c r="K290" s="61"/>
      <c r="L290" s="61"/>
      <c r="M290" s="61"/>
      <c r="N290" s="61"/>
      <c r="O290" s="61"/>
    </row>
    <row r="291" spans="1:15">
      <c r="A291" s="61"/>
      <c r="B291" s="61"/>
      <c r="C291" s="61"/>
      <c r="D291" s="61"/>
      <c r="E291" s="61"/>
      <c r="F291" s="61"/>
      <c r="G291" s="61"/>
      <c r="H291" s="61"/>
      <c r="I291" s="61"/>
      <c r="J291" s="61"/>
      <c r="K291" s="61"/>
      <c r="L291" s="61"/>
      <c r="M291" s="61"/>
      <c r="N291" s="61"/>
      <c r="O291" s="61"/>
    </row>
    <row r="292" spans="1:15">
      <c r="A292" s="61"/>
      <c r="B292" s="61"/>
      <c r="C292" s="61"/>
      <c r="D292" s="61"/>
      <c r="E292" s="61"/>
      <c r="F292" s="61"/>
      <c r="G292" s="61"/>
      <c r="H292" s="61"/>
      <c r="I292" s="61"/>
      <c r="J292" s="61"/>
      <c r="K292" s="61"/>
      <c r="L292" s="61"/>
      <c r="M292" s="61"/>
      <c r="N292" s="61"/>
      <c r="O292" s="61"/>
    </row>
    <row r="293" spans="1:15">
      <c r="A293" s="61"/>
      <c r="B293" s="61"/>
      <c r="C293" s="61"/>
      <c r="D293" s="61"/>
      <c r="E293" s="61"/>
      <c r="F293" s="61"/>
      <c r="G293" s="61"/>
      <c r="H293" s="61"/>
      <c r="I293" s="61"/>
      <c r="J293" s="61"/>
      <c r="K293" s="61"/>
      <c r="L293" s="61"/>
      <c r="M293" s="61"/>
      <c r="N293" s="61"/>
      <c r="O293" s="61"/>
    </row>
    <row r="294" spans="1:15">
      <c r="A294" s="61"/>
      <c r="B294" s="61"/>
      <c r="C294" s="61"/>
      <c r="D294" s="61"/>
      <c r="E294" s="61"/>
      <c r="F294" s="61"/>
      <c r="G294" s="61"/>
      <c r="H294" s="61"/>
      <c r="I294" s="61"/>
      <c r="J294" s="61"/>
      <c r="K294" s="61"/>
      <c r="L294" s="61"/>
      <c r="M294" s="61"/>
      <c r="N294" s="61"/>
      <c r="O294" s="61"/>
    </row>
    <row r="295" spans="1:15">
      <c r="A295" s="61"/>
      <c r="B295" s="61"/>
      <c r="C295" s="61"/>
      <c r="D295" s="61"/>
      <c r="E295" s="61"/>
      <c r="F295" s="61"/>
      <c r="G295" s="61"/>
      <c r="H295" s="61"/>
      <c r="I295" s="61"/>
      <c r="J295" s="61"/>
      <c r="K295" s="61"/>
      <c r="L295" s="61"/>
      <c r="M295" s="61"/>
      <c r="N295" s="61"/>
      <c r="O295" s="61"/>
    </row>
    <row r="296" spans="1:15">
      <c r="A296" s="61"/>
      <c r="B296" s="61"/>
      <c r="C296" s="61"/>
      <c r="D296" s="61"/>
      <c r="E296" s="61"/>
      <c r="F296" s="61"/>
      <c r="G296" s="61"/>
      <c r="H296" s="61"/>
      <c r="I296" s="61"/>
      <c r="J296" s="61"/>
      <c r="K296" s="61"/>
      <c r="L296" s="61"/>
      <c r="M296" s="61"/>
      <c r="N296" s="61"/>
      <c r="O296" s="61"/>
    </row>
    <row r="297" spans="1:15">
      <c r="A297" s="61"/>
      <c r="B297" s="61"/>
      <c r="C297" s="61"/>
      <c r="D297" s="61"/>
      <c r="E297" s="61"/>
      <c r="F297" s="61"/>
      <c r="G297" s="61"/>
      <c r="H297" s="61"/>
      <c r="I297" s="61"/>
      <c r="J297" s="61"/>
      <c r="K297" s="61"/>
      <c r="L297" s="61"/>
      <c r="M297" s="61"/>
      <c r="N297" s="61"/>
      <c r="O297" s="61"/>
    </row>
    <row r="298" spans="1:15">
      <c r="A298" s="61"/>
      <c r="B298" s="61"/>
      <c r="C298" s="61"/>
      <c r="D298" s="61"/>
      <c r="E298" s="61"/>
      <c r="F298" s="61"/>
      <c r="G298" s="61"/>
      <c r="H298" s="61"/>
      <c r="I298" s="61"/>
      <c r="J298" s="61"/>
      <c r="K298" s="61"/>
      <c r="L298" s="61"/>
      <c r="M298" s="61"/>
      <c r="N298" s="61"/>
      <c r="O298" s="61"/>
    </row>
    <row r="299" spans="1:15">
      <c r="A299" s="61"/>
      <c r="B299" s="61"/>
      <c r="C299" s="61"/>
      <c r="D299" s="61"/>
      <c r="E299" s="61"/>
      <c r="F299" s="61"/>
      <c r="G299" s="61"/>
      <c r="H299" s="61"/>
      <c r="I299" s="61"/>
      <c r="J299" s="61"/>
      <c r="K299" s="61"/>
      <c r="L299" s="61"/>
      <c r="M299" s="61"/>
      <c r="N299" s="61"/>
      <c r="O299" s="61"/>
    </row>
    <row r="300" spans="1:15">
      <c r="A300" s="61"/>
      <c r="B300" s="61"/>
      <c r="C300" s="61"/>
      <c r="D300" s="61"/>
      <c r="E300" s="61"/>
      <c r="F300" s="61"/>
      <c r="G300" s="61"/>
      <c r="H300" s="61"/>
      <c r="I300" s="61"/>
      <c r="J300" s="61"/>
      <c r="K300" s="61"/>
      <c r="L300" s="61"/>
      <c r="M300" s="61"/>
      <c r="N300" s="61"/>
      <c r="O300" s="61"/>
    </row>
    <row r="301" spans="1:15">
      <c r="A301" s="61"/>
      <c r="B301" s="61"/>
      <c r="C301" s="61"/>
      <c r="D301" s="61"/>
      <c r="E301" s="61"/>
      <c r="F301" s="61"/>
      <c r="G301" s="61"/>
      <c r="H301" s="61"/>
      <c r="I301" s="61"/>
      <c r="J301" s="61"/>
      <c r="K301" s="61"/>
      <c r="L301" s="61"/>
      <c r="M301" s="61"/>
      <c r="N301" s="61"/>
      <c r="O301" s="61"/>
    </row>
    <row r="302" spans="1:15">
      <c r="A302" s="61"/>
      <c r="B302" s="61"/>
      <c r="C302" s="61"/>
      <c r="D302" s="61"/>
      <c r="E302" s="61"/>
      <c r="F302" s="61"/>
      <c r="G302" s="61"/>
      <c r="H302" s="61"/>
      <c r="I302" s="61"/>
      <c r="J302" s="61"/>
      <c r="K302" s="61"/>
      <c r="L302" s="61"/>
      <c r="M302" s="61"/>
      <c r="N302" s="61"/>
      <c r="O302" s="61"/>
    </row>
    <row r="303" spans="1:15">
      <c r="A303" s="61"/>
      <c r="B303" s="61"/>
      <c r="C303" s="61"/>
      <c r="D303" s="61"/>
      <c r="E303" s="61"/>
      <c r="F303" s="61"/>
      <c r="G303" s="61"/>
      <c r="H303" s="61"/>
      <c r="I303" s="61"/>
      <c r="J303" s="61"/>
      <c r="K303" s="61"/>
      <c r="L303" s="61"/>
      <c r="M303" s="61"/>
      <c r="N303" s="61"/>
      <c r="O303" s="61"/>
    </row>
    <row r="304" spans="1:15">
      <c r="A304" s="61"/>
      <c r="B304" s="61"/>
      <c r="C304" s="61"/>
      <c r="D304" s="61"/>
      <c r="E304" s="61"/>
      <c r="F304" s="61"/>
      <c r="G304" s="61"/>
      <c r="H304" s="61"/>
      <c r="I304" s="61"/>
      <c r="J304" s="61"/>
      <c r="K304" s="61"/>
      <c r="L304" s="61"/>
      <c r="M304" s="61"/>
      <c r="N304" s="61"/>
      <c r="O304" s="61"/>
    </row>
    <row r="305" spans="1:15">
      <c r="A305" s="61"/>
      <c r="B305" s="61"/>
      <c r="C305" s="61"/>
      <c r="D305" s="61"/>
      <c r="E305" s="61"/>
      <c r="F305" s="61"/>
      <c r="G305" s="61"/>
      <c r="H305" s="61"/>
      <c r="I305" s="61"/>
      <c r="J305" s="61"/>
      <c r="K305" s="61"/>
      <c r="L305" s="61"/>
      <c r="M305" s="61"/>
      <c r="N305" s="61"/>
      <c r="O305" s="61"/>
    </row>
    <row r="306" spans="1:15">
      <c r="A306" s="61"/>
      <c r="B306" s="61"/>
      <c r="C306" s="61"/>
      <c r="D306" s="61"/>
      <c r="E306" s="61"/>
      <c r="F306" s="61"/>
      <c r="G306" s="61"/>
      <c r="H306" s="61"/>
      <c r="I306" s="61"/>
      <c r="J306" s="61"/>
      <c r="K306" s="61"/>
      <c r="L306" s="61"/>
      <c r="M306" s="61"/>
      <c r="N306" s="61"/>
      <c r="O306" s="61"/>
    </row>
    <row r="307" spans="1:15">
      <c r="A307" s="61"/>
      <c r="B307" s="61"/>
      <c r="C307" s="61"/>
      <c r="D307" s="61"/>
      <c r="E307" s="61"/>
      <c r="F307" s="61"/>
      <c r="G307" s="61"/>
      <c r="H307" s="61"/>
      <c r="I307" s="61"/>
      <c r="J307" s="61"/>
      <c r="K307" s="61"/>
      <c r="L307" s="61"/>
      <c r="M307" s="61"/>
      <c r="N307" s="61"/>
      <c r="O307" s="61"/>
    </row>
    <row r="308" spans="1:15">
      <c r="A308" s="61"/>
      <c r="B308" s="61"/>
      <c r="C308" s="61"/>
      <c r="D308" s="61"/>
      <c r="E308" s="61"/>
      <c r="F308" s="61"/>
      <c r="G308" s="61"/>
      <c r="H308" s="61"/>
      <c r="I308" s="61"/>
      <c r="J308" s="61"/>
      <c r="K308" s="61"/>
      <c r="L308" s="61"/>
      <c r="M308" s="61"/>
      <c r="N308" s="61"/>
      <c r="O308" s="61"/>
    </row>
    <row r="309" spans="1:15">
      <c r="A309" s="61"/>
      <c r="B309" s="61"/>
      <c r="C309" s="61"/>
      <c r="D309" s="61"/>
      <c r="E309" s="61"/>
      <c r="F309" s="61"/>
      <c r="G309" s="61"/>
      <c r="H309" s="61"/>
      <c r="I309" s="61"/>
      <c r="J309" s="61"/>
      <c r="K309" s="61"/>
      <c r="L309" s="61"/>
      <c r="M309" s="61"/>
      <c r="N309" s="61"/>
      <c r="O309" s="61"/>
    </row>
    <row r="310" spans="1:15">
      <c r="A310" s="61"/>
      <c r="B310" s="61"/>
      <c r="C310" s="61"/>
      <c r="D310" s="61"/>
      <c r="E310" s="61"/>
      <c r="F310" s="61"/>
      <c r="G310" s="61"/>
      <c r="H310" s="61"/>
      <c r="I310" s="61"/>
      <c r="J310" s="61"/>
      <c r="K310" s="61"/>
      <c r="L310" s="61"/>
      <c r="M310" s="61"/>
      <c r="N310" s="61"/>
      <c r="O310" s="61"/>
    </row>
    <row r="311" spans="1:15">
      <c r="A311" s="61"/>
      <c r="B311" s="61"/>
      <c r="C311" s="61"/>
      <c r="D311" s="61"/>
      <c r="E311" s="61"/>
      <c r="F311" s="61"/>
      <c r="G311" s="61"/>
      <c r="H311" s="61"/>
      <c r="I311" s="61"/>
      <c r="J311" s="61"/>
      <c r="K311" s="61"/>
      <c r="L311" s="61"/>
      <c r="M311" s="61"/>
      <c r="N311" s="61"/>
      <c r="O311" s="61"/>
    </row>
    <row r="312" spans="1:15">
      <c r="A312" s="61"/>
      <c r="B312" s="61"/>
      <c r="C312" s="61"/>
      <c r="D312" s="61"/>
      <c r="E312" s="61"/>
      <c r="F312" s="61"/>
      <c r="G312" s="61"/>
      <c r="H312" s="61"/>
      <c r="I312" s="61"/>
      <c r="J312" s="61"/>
      <c r="K312" s="61"/>
      <c r="L312" s="61"/>
      <c r="M312" s="61"/>
      <c r="N312" s="61"/>
      <c r="O312" s="61"/>
    </row>
    <row r="313" spans="1:15">
      <c r="A313" s="61"/>
      <c r="B313" s="61"/>
      <c r="C313" s="61"/>
      <c r="D313" s="61"/>
      <c r="E313" s="61"/>
      <c r="F313" s="61"/>
      <c r="G313" s="61"/>
      <c r="H313" s="61"/>
      <c r="I313" s="61"/>
      <c r="J313" s="61"/>
      <c r="K313" s="61"/>
      <c r="L313" s="61"/>
      <c r="M313" s="61"/>
      <c r="N313" s="61"/>
      <c r="O313" s="61"/>
    </row>
    <row r="314" spans="1:15">
      <c r="A314" s="61"/>
      <c r="B314" s="61"/>
      <c r="C314" s="61"/>
      <c r="D314" s="61"/>
      <c r="E314" s="61"/>
      <c r="F314" s="61"/>
      <c r="G314" s="61"/>
      <c r="H314" s="61"/>
      <c r="I314" s="61"/>
      <c r="J314" s="61"/>
      <c r="K314" s="61"/>
      <c r="L314" s="61"/>
      <c r="M314" s="61"/>
      <c r="N314" s="61"/>
      <c r="O314" s="61"/>
    </row>
    <row r="315" spans="1:15">
      <c r="A315" s="61"/>
      <c r="B315" s="61"/>
      <c r="C315" s="61"/>
      <c r="D315" s="61"/>
      <c r="E315" s="61"/>
      <c r="F315" s="61"/>
      <c r="G315" s="61"/>
      <c r="H315" s="61"/>
      <c r="I315" s="61"/>
      <c r="J315" s="61"/>
      <c r="K315" s="61"/>
      <c r="L315" s="61"/>
      <c r="M315" s="61"/>
      <c r="N315" s="61"/>
      <c r="O315" s="61"/>
    </row>
    <row r="316" spans="1:15">
      <c r="A316" s="61"/>
      <c r="B316" s="61"/>
      <c r="C316" s="61"/>
      <c r="D316" s="61"/>
      <c r="E316" s="61"/>
      <c r="F316" s="61"/>
      <c r="G316" s="61"/>
      <c r="H316" s="61"/>
      <c r="I316" s="61"/>
      <c r="J316" s="61"/>
      <c r="K316" s="61"/>
      <c r="L316" s="61"/>
      <c r="M316" s="61"/>
      <c r="N316" s="61"/>
      <c r="O316" s="61"/>
    </row>
    <row r="317" spans="1:15">
      <c r="A317" s="61"/>
      <c r="B317" s="61"/>
      <c r="C317" s="61"/>
      <c r="D317" s="61"/>
      <c r="E317" s="61"/>
      <c r="F317" s="61"/>
      <c r="G317" s="61"/>
      <c r="H317" s="61"/>
      <c r="I317" s="61"/>
      <c r="J317" s="61"/>
      <c r="K317" s="61"/>
      <c r="L317" s="61"/>
      <c r="M317" s="61"/>
      <c r="N317" s="61"/>
      <c r="O317" s="61"/>
    </row>
    <row r="318" spans="1:15">
      <c r="A318" s="61"/>
      <c r="B318" s="61"/>
      <c r="C318" s="61"/>
      <c r="D318" s="61"/>
      <c r="E318" s="61"/>
      <c r="F318" s="61"/>
      <c r="G318" s="61"/>
      <c r="H318" s="61"/>
      <c r="I318" s="61"/>
      <c r="J318" s="61"/>
      <c r="K318" s="61"/>
      <c r="L318" s="61"/>
      <c r="M318" s="61"/>
      <c r="N318" s="61"/>
      <c r="O318" s="61"/>
    </row>
    <row r="319" spans="1:15">
      <c r="A319" s="61"/>
      <c r="B319" s="61"/>
      <c r="C319" s="61"/>
      <c r="D319" s="61"/>
      <c r="E319" s="61"/>
      <c r="F319" s="61"/>
      <c r="G319" s="61"/>
      <c r="H319" s="61"/>
      <c r="I319" s="61"/>
      <c r="J319" s="61"/>
      <c r="K319" s="61"/>
      <c r="L319" s="61"/>
      <c r="M319" s="61"/>
      <c r="N319" s="61"/>
      <c r="O319" s="61"/>
    </row>
    <row r="320" spans="1:15">
      <c r="A320" s="61"/>
      <c r="B320" s="61"/>
      <c r="C320" s="61"/>
      <c r="D320" s="61"/>
      <c r="E320" s="61"/>
      <c r="F320" s="61"/>
      <c r="G320" s="61"/>
      <c r="H320" s="61"/>
      <c r="I320" s="61"/>
      <c r="J320" s="61"/>
      <c r="K320" s="61"/>
      <c r="L320" s="61"/>
      <c r="M320" s="61"/>
      <c r="N320" s="61"/>
      <c r="O320" s="61"/>
    </row>
    <row r="321" spans="1:15">
      <c r="A321" s="61"/>
      <c r="B321" s="61"/>
      <c r="C321" s="61"/>
      <c r="D321" s="61"/>
      <c r="E321" s="61"/>
      <c r="F321" s="61"/>
      <c r="G321" s="61"/>
      <c r="H321" s="61"/>
      <c r="I321" s="61"/>
      <c r="J321" s="61"/>
      <c r="K321" s="61"/>
      <c r="L321" s="61"/>
      <c r="M321" s="61"/>
      <c r="N321" s="61"/>
      <c r="O321" s="61"/>
    </row>
    <row r="322" spans="1:15">
      <c r="A322" s="61"/>
      <c r="B322" s="61"/>
      <c r="C322" s="61"/>
      <c r="D322" s="61"/>
      <c r="E322" s="61"/>
      <c r="F322" s="61"/>
      <c r="G322" s="61"/>
      <c r="H322" s="61"/>
      <c r="I322" s="61"/>
      <c r="J322" s="61"/>
      <c r="K322" s="61"/>
      <c r="L322" s="61"/>
      <c r="M322" s="61"/>
      <c r="N322" s="61"/>
      <c r="O322" s="61"/>
    </row>
    <row r="323" spans="1:15">
      <c r="A323" s="61"/>
      <c r="B323" s="61"/>
      <c r="C323" s="61"/>
      <c r="D323" s="61"/>
      <c r="E323" s="61"/>
      <c r="F323" s="61"/>
      <c r="G323" s="61"/>
      <c r="H323" s="61"/>
      <c r="I323" s="61"/>
      <c r="J323" s="61"/>
      <c r="K323" s="61"/>
      <c r="L323" s="61"/>
      <c r="M323" s="61"/>
      <c r="N323" s="61"/>
      <c r="O323" s="61"/>
    </row>
    <row r="324" spans="1:15">
      <c r="A324" s="61"/>
      <c r="B324" s="61"/>
      <c r="C324" s="61"/>
      <c r="D324" s="61"/>
      <c r="E324" s="61"/>
      <c r="F324" s="61"/>
      <c r="G324" s="61"/>
      <c r="H324" s="61"/>
      <c r="I324" s="61"/>
      <c r="J324" s="61"/>
      <c r="K324" s="61"/>
      <c r="L324" s="61"/>
      <c r="M324" s="61"/>
      <c r="N324" s="61"/>
      <c r="O324" s="61"/>
    </row>
    <row r="325" spans="1:15">
      <c r="A325" s="61"/>
      <c r="B325" s="61"/>
      <c r="C325" s="61"/>
      <c r="D325" s="61"/>
      <c r="E325" s="61"/>
      <c r="F325" s="61"/>
      <c r="G325" s="61"/>
      <c r="H325" s="61"/>
      <c r="I325" s="61"/>
      <c r="J325" s="61"/>
      <c r="K325" s="61"/>
      <c r="L325" s="61"/>
      <c r="M325" s="61"/>
      <c r="N325" s="61"/>
      <c r="O325" s="61"/>
    </row>
    <row r="326" spans="1:15">
      <c r="A326" s="61"/>
      <c r="B326" s="61"/>
      <c r="C326" s="61"/>
      <c r="D326" s="61"/>
      <c r="E326" s="61"/>
      <c r="F326" s="61"/>
      <c r="G326" s="61"/>
      <c r="H326" s="61"/>
      <c r="I326" s="61"/>
      <c r="J326" s="61"/>
      <c r="K326" s="61"/>
      <c r="L326" s="61"/>
      <c r="M326" s="61"/>
      <c r="N326" s="61"/>
      <c r="O326" s="61"/>
    </row>
    <row r="327" spans="1:15">
      <c r="A327" s="61"/>
      <c r="B327" s="61"/>
      <c r="C327" s="61"/>
      <c r="D327" s="61"/>
      <c r="E327" s="61"/>
      <c r="F327" s="61"/>
      <c r="G327" s="61"/>
      <c r="H327" s="61"/>
      <c r="I327" s="61"/>
      <c r="J327" s="61"/>
      <c r="K327" s="61"/>
      <c r="L327" s="61"/>
      <c r="M327" s="61"/>
      <c r="N327" s="61"/>
      <c r="O327" s="61"/>
    </row>
    <row r="328" spans="1:15">
      <c r="A328" s="61"/>
      <c r="B328" s="61"/>
      <c r="C328" s="61"/>
      <c r="D328" s="61"/>
      <c r="E328" s="61"/>
      <c r="F328" s="61"/>
      <c r="G328" s="61"/>
      <c r="H328" s="61"/>
      <c r="I328" s="61"/>
      <c r="J328" s="61"/>
      <c r="K328" s="61"/>
      <c r="L328" s="61"/>
      <c r="M328" s="61"/>
      <c r="N328" s="61"/>
      <c r="O328" s="61"/>
    </row>
    <row r="329" spans="1:15">
      <c r="A329" s="61"/>
      <c r="B329" s="61"/>
      <c r="C329" s="61"/>
      <c r="D329" s="61"/>
      <c r="E329" s="61"/>
      <c r="F329" s="61"/>
      <c r="G329" s="61"/>
      <c r="H329" s="61"/>
      <c r="I329" s="61"/>
      <c r="J329" s="61"/>
      <c r="K329" s="61"/>
      <c r="L329" s="61"/>
      <c r="M329" s="61"/>
      <c r="N329" s="61"/>
      <c r="O329" s="61"/>
    </row>
    <row r="330" spans="1:15">
      <c r="A330" s="61"/>
      <c r="B330" s="61"/>
      <c r="C330" s="61"/>
      <c r="D330" s="61"/>
      <c r="E330" s="61"/>
      <c r="F330" s="61"/>
      <c r="G330" s="61"/>
      <c r="H330" s="61"/>
      <c r="I330" s="61"/>
      <c r="J330" s="61"/>
      <c r="K330" s="61"/>
      <c r="L330" s="61"/>
      <c r="M330" s="61"/>
      <c r="N330" s="61"/>
      <c r="O330" s="61"/>
    </row>
    <row r="331" spans="1:15">
      <c r="A331" s="61"/>
      <c r="B331" s="61"/>
      <c r="C331" s="61"/>
      <c r="D331" s="61"/>
      <c r="E331" s="61"/>
      <c r="F331" s="61"/>
      <c r="G331" s="61"/>
      <c r="H331" s="61"/>
      <c r="I331" s="61"/>
      <c r="J331" s="61"/>
      <c r="K331" s="61"/>
      <c r="L331" s="61"/>
      <c r="M331" s="61"/>
      <c r="N331" s="61"/>
      <c r="O331" s="61"/>
    </row>
    <row r="332" spans="1:15">
      <c r="A332" s="61"/>
      <c r="B332" s="61"/>
      <c r="C332" s="61"/>
      <c r="D332" s="61"/>
      <c r="E332" s="61"/>
      <c r="F332" s="61"/>
      <c r="G332" s="61"/>
      <c r="H332" s="61"/>
      <c r="I332" s="61"/>
      <c r="J332" s="61"/>
      <c r="K332" s="61"/>
      <c r="L332" s="61"/>
      <c r="M332" s="61"/>
      <c r="N332" s="61"/>
      <c r="O332" s="61"/>
    </row>
    <row r="333" spans="1:15">
      <c r="A333" s="61"/>
      <c r="B333" s="61"/>
      <c r="C333" s="61"/>
      <c r="D333" s="61"/>
      <c r="E333" s="61"/>
      <c r="F333" s="61"/>
      <c r="G333" s="61"/>
      <c r="H333" s="61"/>
      <c r="I333" s="61"/>
      <c r="J333" s="61"/>
      <c r="K333" s="61"/>
      <c r="L333" s="61"/>
      <c r="M333" s="61"/>
      <c r="N333" s="61"/>
      <c r="O333" s="61"/>
    </row>
    <row r="334" spans="1:15">
      <c r="A334" s="61"/>
      <c r="B334" s="61"/>
      <c r="C334" s="61"/>
      <c r="D334" s="61"/>
      <c r="E334" s="61"/>
      <c r="F334" s="61"/>
      <c r="G334" s="61"/>
      <c r="H334" s="61"/>
      <c r="I334" s="61"/>
      <c r="J334" s="61"/>
      <c r="K334" s="61"/>
      <c r="L334" s="61"/>
      <c r="M334" s="61"/>
      <c r="N334" s="61"/>
      <c r="O334" s="61"/>
    </row>
    <row r="335" spans="1:15">
      <c r="A335" s="61"/>
      <c r="B335" s="61"/>
      <c r="C335" s="61"/>
      <c r="D335" s="61"/>
      <c r="E335" s="61"/>
      <c r="F335" s="61"/>
      <c r="G335" s="61"/>
      <c r="H335" s="61"/>
      <c r="I335" s="61"/>
      <c r="J335" s="61"/>
      <c r="K335" s="61"/>
      <c r="L335" s="61"/>
      <c r="M335" s="61"/>
      <c r="N335" s="61"/>
      <c r="O335" s="61"/>
    </row>
    <row r="336" spans="1:15">
      <c r="A336" s="61"/>
      <c r="B336" s="61"/>
      <c r="C336" s="61"/>
      <c r="D336" s="61"/>
      <c r="E336" s="61"/>
      <c r="F336" s="61"/>
      <c r="G336" s="61"/>
      <c r="H336" s="61"/>
      <c r="I336" s="61"/>
      <c r="J336" s="61"/>
      <c r="K336" s="61"/>
      <c r="L336" s="61"/>
      <c r="M336" s="61"/>
      <c r="N336" s="61"/>
      <c r="O336" s="61"/>
    </row>
    <row r="337" spans="1:15">
      <c r="A337" s="61"/>
      <c r="B337" s="61"/>
      <c r="C337" s="61"/>
      <c r="D337" s="61"/>
      <c r="E337" s="61"/>
      <c r="F337" s="61"/>
      <c r="G337" s="61"/>
      <c r="H337" s="61"/>
      <c r="I337" s="61"/>
      <c r="J337" s="61"/>
      <c r="K337" s="61"/>
      <c r="L337" s="61"/>
      <c r="M337" s="61"/>
      <c r="N337" s="61"/>
      <c r="O337" s="61"/>
    </row>
    <row r="338" spans="1:15">
      <c r="A338" s="61"/>
      <c r="B338" s="61"/>
      <c r="C338" s="61"/>
      <c r="D338" s="61"/>
      <c r="E338" s="61"/>
      <c r="F338" s="61"/>
      <c r="G338" s="61"/>
      <c r="H338" s="61"/>
      <c r="I338" s="61"/>
      <c r="J338" s="61"/>
      <c r="K338" s="61"/>
      <c r="L338" s="61"/>
      <c r="M338" s="61"/>
      <c r="N338" s="61"/>
      <c r="O338" s="61"/>
    </row>
    <row r="339" spans="1:15">
      <c r="A339" s="61"/>
      <c r="B339" s="61"/>
      <c r="C339" s="61"/>
      <c r="D339" s="61"/>
      <c r="E339" s="61"/>
      <c r="F339" s="61"/>
      <c r="G339" s="61"/>
      <c r="H339" s="61"/>
      <c r="I339" s="61"/>
      <c r="J339" s="61"/>
      <c r="K339" s="61"/>
      <c r="L339" s="61"/>
      <c r="M339" s="61"/>
      <c r="N339" s="61"/>
      <c r="O339" s="61"/>
    </row>
    <row r="340" spans="1:15">
      <c r="A340" s="61"/>
      <c r="B340" s="61"/>
      <c r="C340" s="61"/>
      <c r="D340" s="61"/>
      <c r="E340" s="61"/>
      <c r="F340" s="61"/>
      <c r="G340" s="61"/>
      <c r="H340" s="61"/>
      <c r="I340" s="61"/>
      <c r="J340" s="61"/>
      <c r="K340" s="61"/>
      <c r="L340" s="61"/>
      <c r="M340" s="61"/>
      <c r="N340" s="61"/>
      <c r="O340" s="61"/>
    </row>
    <row r="341" spans="1:15">
      <c r="A341" s="61"/>
      <c r="B341" s="61"/>
      <c r="C341" s="61"/>
      <c r="D341" s="61"/>
      <c r="E341" s="61"/>
      <c r="F341" s="61"/>
      <c r="G341" s="61"/>
      <c r="H341" s="61"/>
      <c r="I341" s="61"/>
      <c r="J341" s="61"/>
      <c r="K341" s="61"/>
      <c r="L341" s="61"/>
      <c r="M341" s="61"/>
      <c r="N341" s="61"/>
      <c r="O341" s="61"/>
    </row>
    <row r="342" spans="1:15">
      <c r="A342" s="61"/>
      <c r="B342" s="61"/>
      <c r="C342" s="61"/>
      <c r="D342" s="61"/>
      <c r="E342" s="61"/>
      <c r="F342" s="61"/>
      <c r="G342" s="61"/>
      <c r="H342" s="61"/>
      <c r="I342" s="61"/>
      <c r="J342" s="61"/>
      <c r="K342" s="61"/>
      <c r="L342" s="61"/>
      <c r="M342" s="61"/>
      <c r="N342" s="61"/>
      <c r="O342" s="61"/>
    </row>
    <row r="343" spans="1:15">
      <c r="A343" s="61"/>
      <c r="B343" s="61"/>
      <c r="C343" s="61"/>
      <c r="D343" s="61"/>
      <c r="E343" s="61"/>
      <c r="F343" s="61"/>
      <c r="G343" s="61"/>
      <c r="H343" s="61"/>
      <c r="I343" s="61"/>
      <c r="J343" s="61"/>
      <c r="K343" s="61"/>
      <c r="L343" s="61"/>
      <c r="M343" s="61"/>
      <c r="N343" s="61"/>
      <c r="O343" s="61"/>
    </row>
    <row r="344" spans="1:15">
      <c r="A344" s="61"/>
      <c r="B344" s="61"/>
      <c r="C344" s="61"/>
      <c r="D344" s="61"/>
      <c r="E344" s="61"/>
      <c r="F344" s="61"/>
      <c r="G344" s="61"/>
      <c r="H344" s="61"/>
      <c r="I344" s="61"/>
      <c r="J344" s="61"/>
      <c r="K344" s="61"/>
      <c r="L344" s="61"/>
      <c r="M344" s="61"/>
      <c r="N344" s="61"/>
      <c r="O344" s="61"/>
    </row>
    <row r="345" spans="1:15">
      <c r="A345" s="61"/>
      <c r="B345" s="61"/>
      <c r="C345" s="61"/>
      <c r="D345" s="61"/>
      <c r="E345" s="61"/>
      <c r="F345" s="61"/>
      <c r="G345" s="61"/>
      <c r="H345" s="61"/>
      <c r="I345" s="61"/>
      <c r="J345" s="61"/>
      <c r="K345" s="61"/>
      <c r="L345" s="61"/>
      <c r="M345" s="61"/>
      <c r="N345" s="61"/>
      <c r="O345" s="61"/>
    </row>
    <row r="346" spans="1:15">
      <c r="G346" s="61"/>
      <c r="H346" s="61"/>
      <c r="I346" s="61"/>
      <c r="J346" s="61"/>
      <c r="K346" s="61"/>
    </row>
    <row r="347" spans="1:15">
      <c r="G347" s="61"/>
      <c r="H347" s="61"/>
      <c r="I347" s="61"/>
      <c r="J347" s="61"/>
      <c r="K347" s="61"/>
    </row>
    <row r="348" spans="1:15">
      <c r="G348" s="61"/>
      <c r="H348" s="61"/>
      <c r="I348" s="61"/>
      <c r="J348" s="61"/>
      <c r="K348" s="61"/>
    </row>
    <row r="349" spans="1:15">
      <c r="G349" s="61"/>
      <c r="H349" s="61"/>
      <c r="I349" s="61"/>
      <c r="J349" s="61"/>
      <c r="K349" s="61"/>
    </row>
    <row r="350" spans="1:15">
      <c r="G350" s="61"/>
      <c r="H350" s="61"/>
      <c r="I350" s="61"/>
      <c r="J350" s="61"/>
      <c r="K350" s="61"/>
    </row>
    <row r="351" spans="1:15">
      <c r="G351" s="61"/>
      <c r="H351" s="61"/>
      <c r="I351" s="61"/>
      <c r="J351" s="61"/>
      <c r="K351" s="61"/>
    </row>
    <row r="352" spans="1:15">
      <c r="G352" s="61"/>
      <c r="H352" s="61"/>
      <c r="I352" s="61"/>
      <c r="J352" s="61"/>
      <c r="K352" s="61"/>
    </row>
    <row r="353" spans="7:11">
      <c r="G353" s="61"/>
      <c r="H353" s="61"/>
      <c r="I353" s="61"/>
      <c r="J353" s="61"/>
      <c r="K353" s="61"/>
    </row>
    <row r="354" spans="7:11">
      <c r="G354" s="61"/>
      <c r="H354" s="61"/>
      <c r="I354" s="61"/>
      <c r="J354" s="61"/>
      <c r="K354" s="61"/>
    </row>
    <row r="355" spans="7:11">
      <c r="G355" s="61"/>
      <c r="H355" s="61"/>
      <c r="I355" s="61"/>
      <c r="J355" s="61"/>
      <c r="K355" s="61"/>
    </row>
    <row r="356" spans="7:11">
      <c r="G356" s="61"/>
      <c r="H356" s="61"/>
      <c r="I356" s="61"/>
      <c r="J356" s="61"/>
      <c r="K356" s="61"/>
    </row>
    <row r="357" spans="7:11">
      <c r="G357" s="61"/>
      <c r="H357" s="61"/>
      <c r="I357" s="61"/>
      <c r="J357" s="61"/>
      <c r="K357" s="61"/>
    </row>
    <row r="358" spans="7:11">
      <c r="G358" s="61"/>
      <c r="H358" s="61"/>
      <c r="I358" s="61"/>
      <c r="J358" s="61"/>
      <c r="K358" s="61"/>
    </row>
    <row r="359" spans="7:11">
      <c r="G359" s="61"/>
      <c r="H359" s="61"/>
      <c r="I359" s="61"/>
      <c r="J359" s="61"/>
      <c r="K359" s="61"/>
    </row>
    <row r="360" spans="7:11">
      <c r="G360" s="61"/>
      <c r="H360" s="61"/>
      <c r="I360" s="61"/>
      <c r="J360" s="61"/>
      <c r="K360" s="61"/>
    </row>
    <row r="361" spans="7:11">
      <c r="G361" s="61"/>
      <c r="H361" s="61"/>
      <c r="I361" s="61"/>
      <c r="J361" s="61"/>
      <c r="K361" s="61"/>
    </row>
    <row r="362" spans="7:11">
      <c r="G362" s="61"/>
      <c r="H362" s="61"/>
      <c r="I362" s="61"/>
      <c r="J362" s="61"/>
      <c r="K362" s="61"/>
    </row>
    <row r="363" spans="7:11">
      <c r="G363" s="61"/>
      <c r="H363" s="61"/>
      <c r="I363" s="61"/>
      <c r="J363" s="61"/>
      <c r="K363" s="61"/>
    </row>
    <row r="364" spans="7:11">
      <c r="G364" s="61"/>
      <c r="H364" s="61"/>
      <c r="I364" s="61"/>
      <c r="J364" s="61"/>
      <c r="K364" s="61"/>
    </row>
    <row r="365" spans="7:11">
      <c r="G365" s="61"/>
      <c r="H365" s="61"/>
      <c r="I365" s="61"/>
      <c r="J365" s="61"/>
      <c r="K365" s="61"/>
    </row>
    <row r="366" spans="7:11">
      <c r="G366" s="61"/>
      <c r="H366" s="61"/>
      <c r="I366" s="61"/>
      <c r="J366" s="61"/>
      <c r="K366" s="61"/>
    </row>
    <row r="367" spans="7:11">
      <c r="G367" s="61"/>
      <c r="H367" s="61"/>
      <c r="I367" s="61"/>
      <c r="J367" s="61"/>
      <c r="K367" s="61"/>
    </row>
    <row r="368" spans="7:11">
      <c r="G368" s="61"/>
      <c r="H368" s="61"/>
      <c r="I368" s="61"/>
      <c r="J368" s="61"/>
      <c r="K368" s="61"/>
    </row>
    <row r="369" spans="7:11">
      <c r="G369" s="61"/>
      <c r="H369" s="61"/>
      <c r="I369" s="61"/>
      <c r="J369" s="61"/>
      <c r="K369" s="61"/>
    </row>
    <row r="370" spans="7:11">
      <c r="G370" s="61"/>
      <c r="H370" s="61"/>
      <c r="I370" s="61"/>
      <c r="J370" s="61"/>
      <c r="K370" s="61"/>
    </row>
    <row r="371" spans="7:11">
      <c r="G371" s="61"/>
      <c r="H371" s="61"/>
      <c r="I371" s="61"/>
      <c r="J371" s="61"/>
      <c r="K371" s="61"/>
    </row>
    <row r="372" spans="7:11">
      <c r="G372" s="61"/>
      <c r="H372" s="61"/>
      <c r="I372" s="61"/>
      <c r="J372" s="61"/>
      <c r="K372" s="61"/>
    </row>
    <row r="373" spans="7:11">
      <c r="G373" s="61"/>
      <c r="H373" s="61"/>
      <c r="I373" s="61"/>
      <c r="J373" s="61"/>
      <c r="K373" s="61"/>
    </row>
    <row r="374" spans="7:11">
      <c r="G374" s="61"/>
      <c r="H374" s="61"/>
      <c r="I374" s="61"/>
      <c r="J374" s="61"/>
      <c r="K374" s="61"/>
    </row>
    <row r="375" spans="7:11">
      <c r="G375" s="61"/>
      <c r="H375" s="61"/>
      <c r="I375" s="61"/>
      <c r="J375" s="61"/>
      <c r="K375" s="61"/>
    </row>
    <row r="376" spans="7:11">
      <c r="G376" s="61"/>
      <c r="H376" s="61"/>
      <c r="I376" s="61"/>
      <c r="J376" s="61"/>
      <c r="K376" s="61"/>
    </row>
    <row r="377" spans="7:11">
      <c r="G377" s="61"/>
      <c r="H377" s="61"/>
      <c r="I377" s="61"/>
      <c r="J377" s="61"/>
      <c r="K377" s="61"/>
    </row>
    <row r="378" spans="7:11">
      <c r="G378" s="61"/>
      <c r="H378" s="61"/>
      <c r="I378" s="61"/>
      <c r="J378" s="61"/>
      <c r="K378" s="61"/>
    </row>
    <row r="379" spans="7:11">
      <c r="G379" s="61"/>
      <c r="H379" s="61"/>
      <c r="I379" s="61"/>
      <c r="J379" s="61"/>
      <c r="K379" s="61"/>
    </row>
    <row r="380" spans="7:11">
      <c r="G380" s="61"/>
      <c r="H380" s="61"/>
      <c r="I380" s="61"/>
      <c r="J380" s="61"/>
      <c r="K380" s="61"/>
    </row>
    <row r="381" spans="7:11">
      <c r="G381" s="61"/>
      <c r="H381" s="61"/>
      <c r="I381" s="61"/>
      <c r="J381" s="61"/>
      <c r="K381" s="61"/>
    </row>
    <row r="382" spans="7:11">
      <c r="G382" s="61"/>
      <c r="H382" s="61"/>
      <c r="I382" s="61"/>
      <c r="J382" s="61"/>
      <c r="K382" s="61"/>
    </row>
    <row r="383" spans="7:11">
      <c r="G383" s="61"/>
      <c r="H383" s="61"/>
      <c r="I383" s="61"/>
      <c r="J383" s="61"/>
      <c r="K383" s="61"/>
    </row>
    <row r="384" spans="7:11">
      <c r="G384" s="61"/>
      <c r="H384" s="61"/>
      <c r="I384" s="61"/>
      <c r="J384" s="61"/>
      <c r="K384" s="61"/>
    </row>
    <row r="385" spans="7:11">
      <c r="G385" s="61"/>
      <c r="H385" s="61"/>
      <c r="I385" s="61"/>
      <c r="J385" s="61"/>
      <c r="K385" s="61"/>
    </row>
    <row r="386" spans="7:11">
      <c r="G386" s="61"/>
      <c r="H386" s="61"/>
      <c r="I386" s="61"/>
      <c r="J386" s="61"/>
      <c r="K386" s="61"/>
    </row>
    <row r="387" spans="7:11">
      <c r="G387" s="61"/>
      <c r="H387" s="61"/>
      <c r="I387" s="61"/>
      <c r="J387" s="61"/>
      <c r="K387" s="61"/>
    </row>
    <row r="388" spans="7:11">
      <c r="G388" s="61"/>
      <c r="H388" s="61"/>
      <c r="I388" s="61"/>
      <c r="J388" s="61"/>
      <c r="K388" s="61"/>
    </row>
    <row r="389" spans="7:11">
      <c r="G389" s="61"/>
      <c r="H389" s="61"/>
      <c r="I389" s="61"/>
      <c r="J389" s="61"/>
      <c r="K389" s="61"/>
    </row>
    <row r="390" spans="7:11">
      <c r="G390" s="61"/>
      <c r="H390" s="61"/>
      <c r="I390" s="61"/>
      <c r="J390" s="61"/>
      <c r="K390" s="61"/>
    </row>
    <row r="391" spans="7:11">
      <c r="G391" s="61"/>
      <c r="H391" s="61"/>
      <c r="I391" s="61"/>
      <c r="J391" s="61"/>
      <c r="K391" s="61"/>
    </row>
    <row r="392" spans="7:11">
      <c r="G392" s="61"/>
      <c r="H392" s="61"/>
      <c r="I392" s="61"/>
      <c r="J392" s="61"/>
      <c r="K392" s="61"/>
    </row>
    <row r="393" spans="7:11">
      <c r="G393" s="61"/>
      <c r="H393" s="61"/>
      <c r="I393" s="61"/>
      <c r="J393" s="61"/>
      <c r="K393" s="61"/>
    </row>
    <row r="394" spans="7:11">
      <c r="G394" s="61"/>
      <c r="H394" s="61"/>
      <c r="I394" s="61"/>
      <c r="J394" s="61"/>
      <c r="K394" s="61"/>
    </row>
    <row r="395" spans="7:11">
      <c r="G395" s="61"/>
      <c r="H395" s="61"/>
      <c r="I395" s="61"/>
      <c r="J395" s="61"/>
      <c r="K395" s="61"/>
    </row>
    <row r="396" spans="7:11">
      <c r="G396" s="61"/>
      <c r="H396" s="61"/>
      <c r="I396" s="61"/>
      <c r="J396" s="61"/>
      <c r="K396" s="61"/>
    </row>
    <row r="397" spans="7:11">
      <c r="G397" s="61"/>
      <c r="H397" s="61"/>
      <c r="I397" s="61"/>
      <c r="J397" s="61"/>
      <c r="K397" s="61"/>
    </row>
    <row r="398" spans="7:11">
      <c r="G398" s="61"/>
      <c r="H398" s="61"/>
      <c r="I398" s="61"/>
      <c r="J398" s="61"/>
      <c r="K398" s="61"/>
    </row>
    <row r="399" spans="7:11">
      <c r="G399" s="61"/>
      <c r="H399" s="61"/>
      <c r="I399" s="61"/>
      <c r="J399" s="61"/>
      <c r="K399" s="61"/>
    </row>
    <row r="400" spans="7:11">
      <c r="G400" s="61"/>
      <c r="H400" s="61"/>
      <c r="I400" s="61"/>
      <c r="J400" s="61"/>
      <c r="K400" s="61"/>
    </row>
    <row r="401" spans="7:11">
      <c r="G401" s="61"/>
      <c r="H401" s="61"/>
      <c r="I401" s="61"/>
      <c r="J401" s="61"/>
      <c r="K401" s="61"/>
    </row>
    <row r="402" spans="7:11">
      <c r="G402" s="61"/>
      <c r="H402" s="61"/>
      <c r="I402" s="61"/>
      <c r="J402" s="61"/>
      <c r="K402" s="61"/>
    </row>
    <row r="403" spans="7:11">
      <c r="G403" s="61"/>
      <c r="H403" s="61"/>
      <c r="I403" s="61"/>
      <c r="J403" s="61"/>
      <c r="K403" s="61"/>
    </row>
    <row r="404" spans="7:11">
      <c r="G404" s="61"/>
      <c r="H404" s="61"/>
      <c r="I404" s="61"/>
      <c r="J404" s="61"/>
      <c r="K404" s="61"/>
    </row>
  </sheetData>
  <mergeCells count="23">
    <mergeCell ref="K9:K13"/>
    <mergeCell ref="J8:K8"/>
    <mergeCell ref="L7:L13"/>
    <mergeCell ref="G8:H8"/>
    <mergeCell ref="E9:F9"/>
    <mergeCell ref="I8:I13"/>
    <mergeCell ref="J9:J13"/>
    <mergeCell ref="A1:D1"/>
    <mergeCell ref="A2:D2"/>
    <mergeCell ref="A7:A13"/>
    <mergeCell ref="B7:B13"/>
    <mergeCell ref="C7:C13"/>
    <mergeCell ref="A4:L4"/>
    <mergeCell ref="A3:L3"/>
    <mergeCell ref="A6:L6"/>
    <mergeCell ref="A5:L5"/>
    <mergeCell ref="G7:K7"/>
    <mergeCell ref="D9:D13"/>
    <mergeCell ref="E10:E13"/>
    <mergeCell ref="D7:F8"/>
    <mergeCell ref="G9:G13"/>
    <mergeCell ref="H9:H13"/>
    <mergeCell ref="F10:F13"/>
  </mergeCells>
  <printOptions horizontalCentered="1"/>
  <pageMargins left="0.23622047244094491" right="0.23622047244094491" top="0.74803149606299213" bottom="0.74803149606299213" header="0.31496062992125984" footer="0.31496062992125984"/>
  <pageSetup paperSize="9" scale="70" fitToWidth="0" fitToHeight="0" orientation="landscape" useFirstPageNumber="1" r:id="rId1"/>
  <headerFooter>
    <oddFooter>&amp;R&amp;14&amp;P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AV325"/>
  <sheetViews>
    <sheetView zoomScale="85" zoomScaleNormal="85" zoomScaleSheetLayoutView="70" zoomScalePageLayoutView="60" workbookViewId="0">
      <selection sqref="A1:L1"/>
    </sheetView>
  </sheetViews>
  <sheetFormatPr defaultColWidth="9.42578125" defaultRowHeight="18.75"/>
  <cols>
    <col min="1" max="1" width="5.140625" style="81" customWidth="1"/>
    <col min="2" max="2" width="29.7109375" style="82" customWidth="1"/>
    <col min="3" max="3" width="7.7109375" style="83" customWidth="1"/>
    <col min="4" max="4" width="8.7109375" style="83" customWidth="1"/>
    <col min="5" max="7" width="8.42578125" style="83" customWidth="1"/>
    <col min="8" max="8" width="9.42578125" style="83" customWidth="1"/>
    <col min="9" max="9" width="10.140625" style="84" customWidth="1"/>
    <col min="10" max="10" width="7.7109375" style="84" customWidth="1"/>
    <col min="11" max="12" width="9.42578125" style="84" customWidth="1"/>
    <col min="13" max="15" width="10.140625" style="84" customWidth="1"/>
    <col min="16" max="16" width="8.5703125" style="84" customWidth="1"/>
    <col min="17" max="17" width="8.7109375" style="84" hidden="1" customWidth="1"/>
    <col min="18" max="18" width="9.42578125" style="84" hidden="1" customWidth="1"/>
    <col min="19" max="19" width="9" style="84" hidden="1" customWidth="1"/>
    <col min="20" max="20" width="9.140625" style="84" hidden="1" customWidth="1"/>
    <col min="21" max="21" width="10.42578125" style="84" hidden="1" customWidth="1"/>
    <col min="22" max="23" width="11" style="84" hidden="1" customWidth="1"/>
    <col min="24" max="24" width="9.42578125" style="84" hidden="1" customWidth="1"/>
    <col min="25" max="25" width="8.140625" style="84" hidden="1" customWidth="1"/>
    <col min="26" max="26" width="9.42578125" style="84" hidden="1" customWidth="1"/>
    <col min="27" max="27" width="8.28515625" style="84" hidden="1" customWidth="1"/>
    <col min="28" max="28" width="11.42578125" style="84" hidden="1" customWidth="1"/>
    <col min="29" max="29" width="10.140625" style="84" hidden="1" customWidth="1"/>
    <col min="30" max="30" width="10.7109375" style="84" hidden="1" customWidth="1"/>
    <col min="31" max="31" width="8" style="84" hidden="1" customWidth="1"/>
    <col min="32" max="32" width="9" style="84" hidden="1" customWidth="1"/>
    <col min="33" max="34" width="8" style="84" hidden="1" customWidth="1"/>
    <col min="35" max="35" width="9.7109375" style="84" hidden="1" customWidth="1"/>
    <col min="36" max="36" width="9.7109375" style="84" customWidth="1"/>
    <col min="37" max="37" width="8.140625" style="84" customWidth="1"/>
    <col min="38" max="38" width="9.28515625" style="84" customWidth="1"/>
    <col min="39" max="42" width="8.28515625" style="84" customWidth="1"/>
    <col min="43" max="43" width="8.7109375" style="84" customWidth="1"/>
    <col min="44" max="44" width="6.7109375" style="84" customWidth="1"/>
    <col min="45" max="247" width="8.7109375" style="61" customWidth="1"/>
    <col min="248" max="248" width="5.140625" style="61" customWidth="1"/>
    <col min="249" max="249" width="24" style="61" customWidth="1"/>
    <col min="250" max="250" width="7.7109375" style="61" customWidth="1"/>
    <col min="251" max="251" width="8.7109375" style="61" customWidth="1"/>
    <col min="252" max="252" width="8.42578125" style="61" customWidth="1"/>
    <col min="253" max="253" width="9.42578125" style="61" customWidth="1"/>
    <col min="254" max="254" width="10.140625" style="61" customWidth="1"/>
    <col min="255" max="255" width="7.7109375" style="61" customWidth="1"/>
    <col min="256" max="16384" width="9.42578125" style="61"/>
  </cols>
  <sheetData>
    <row r="1" spans="1:48" ht="22.5" customHeight="1">
      <c r="A1" s="916" t="s">
        <v>203</v>
      </c>
      <c r="B1" s="916"/>
      <c r="C1" s="916"/>
      <c r="D1" s="916"/>
      <c r="E1" s="916"/>
      <c r="F1" s="916"/>
      <c r="G1" s="916"/>
      <c r="H1" s="916"/>
      <c r="I1" s="916"/>
      <c r="J1" s="916"/>
      <c r="K1" s="916"/>
      <c r="L1" s="916"/>
      <c r="M1" s="916"/>
      <c r="N1" s="144"/>
      <c r="O1" s="144"/>
      <c r="P1" s="144"/>
      <c r="Q1" s="144"/>
      <c r="R1" s="144"/>
      <c r="S1" s="152"/>
      <c r="T1" s="152"/>
      <c r="U1" s="152"/>
      <c r="V1" s="152"/>
      <c r="W1" s="152"/>
      <c r="X1" s="152"/>
      <c r="Y1" s="152"/>
      <c r="Z1" s="152"/>
      <c r="AA1" s="152"/>
      <c r="AB1" s="152"/>
      <c r="AC1" s="152"/>
      <c r="AD1" s="152"/>
      <c r="AE1" s="152"/>
      <c r="AF1" s="152"/>
      <c r="AG1" s="152"/>
      <c r="AH1" s="1057" t="s">
        <v>0</v>
      </c>
      <c r="AI1" s="1057"/>
      <c r="AJ1" s="1057"/>
      <c r="AK1" s="1057"/>
      <c r="AL1" s="1057"/>
      <c r="AM1" s="1057"/>
      <c r="AN1" s="1057"/>
      <c r="AO1" s="1057"/>
      <c r="AP1" s="1057"/>
      <c r="AQ1" s="1057"/>
      <c r="AR1" s="1057"/>
    </row>
    <row r="2" spans="1:48" ht="22.5" customHeight="1">
      <c r="A2" s="1002" t="s">
        <v>1</v>
      </c>
      <c r="B2" s="1002"/>
      <c r="C2" s="1002"/>
      <c r="D2" s="1002"/>
      <c r="E2" s="1002"/>
      <c r="F2" s="1002"/>
      <c r="G2" s="1002"/>
      <c r="H2" s="1002"/>
      <c r="I2" s="1002"/>
      <c r="J2" s="1002"/>
      <c r="K2" s="1002"/>
      <c r="L2" s="1002"/>
      <c r="M2" s="1002"/>
      <c r="N2" s="143"/>
      <c r="O2" s="143"/>
      <c r="P2" s="143"/>
      <c r="Q2" s="143"/>
      <c r="R2" s="143"/>
      <c r="S2" s="152"/>
      <c r="T2" s="152"/>
      <c r="U2" s="152"/>
      <c r="V2" s="152"/>
      <c r="W2" s="152"/>
      <c r="X2" s="152"/>
      <c r="Y2" s="152"/>
      <c r="Z2" s="152"/>
      <c r="AA2" s="152"/>
      <c r="AB2" s="152"/>
      <c r="AC2" s="152"/>
      <c r="AD2" s="152"/>
      <c r="AE2" s="152"/>
      <c r="AF2" s="152"/>
      <c r="AG2" s="152"/>
      <c r="AH2" s="1058" t="s">
        <v>2</v>
      </c>
      <c r="AI2" s="1058"/>
      <c r="AJ2" s="1058"/>
      <c r="AK2" s="1058"/>
      <c r="AL2" s="1058"/>
      <c r="AM2" s="1058"/>
      <c r="AN2" s="1058"/>
      <c r="AO2" s="1058"/>
      <c r="AP2" s="1058"/>
      <c r="AQ2" s="1058"/>
      <c r="AR2" s="1058"/>
    </row>
    <row r="3" spans="1:48" s="153" customFormat="1" ht="34.5" customHeight="1">
      <c r="A3" s="1005" t="s">
        <v>204</v>
      </c>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row>
    <row r="4" spans="1:48" s="89" customFormat="1" ht="58.15" customHeight="1">
      <c r="A4" s="916" t="s">
        <v>205</v>
      </c>
      <c r="B4" s="916"/>
      <c r="C4" s="916"/>
      <c r="D4" s="916"/>
      <c r="E4" s="916"/>
      <c r="F4" s="916"/>
      <c r="G4" s="916"/>
      <c r="H4" s="916"/>
      <c r="I4" s="916"/>
      <c r="J4" s="916"/>
      <c r="K4" s="916"/>
      <c r="L4" s="916"/>
      <c r="M4" s="916"/>
      <c r="N4" s="916"/>
      <c r="O4" s="916"/>
      <c r="P4" s="916"/>
      <c r="Q4" s="916"/>
      <c r="R4" s="916"/>
      <c r="S4" s="916"/>
      <c r="T4" s="916"/>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V4" s="154"/>
    </row>
    <row r="5" spans="1:48" s="90" customFormat="1" ht="35.25" customHeight="1">
      <c r="A5" s="1006" t="s">
        <v>4</v>
      </c>
      <c r="B5" s="1006"/>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V5" s="89"/>
    </row>
    <row r="6" spans="1:48" s="49" customFormat="1" ht="44.45" customHeight="1">
      <c r="A6" s="988" t="s">
        <v>117</v>
      </c>
      <c r="B6" s="988" t="s">
        <v>86</v>
      </c>
      <c r="C6" s="988" t="s">
        <v>87</v>
      </c>
      <c r="D6" s="988" t="s">
        <v>88</v>
      </c>
      <c r="E6" s="988" t="s">
        <v>89</v>
      </c>
      <c r="F6" s="995" t="s">
        <v>206</v>
      </c>
      <c r="G6" s="995" t="s">
        <v>207</v>
      </c>
      <c r="H6" s="1018" t="s">
        <v>90</v>
      </c>
      <c r="I6" s="1062"/>
      <c r="J6" s="1062"/>
      <c r="K6" s="1062"/>
      <c r="L6" s="1062"/>
      <c r="M6" s="1062"/>
      <c r="N6" s="1062"/>
      <c r="O6" s="1062"/>
      <c r="P6" s="1063"/>
      <c r="Q6" s="1018" t="s">
        <v>208</v>
      </c>
      <c r="R6" s="1062"/>
      <c r="S6" s="1062"/>
      <c r="T6" s="1062"/>
      <c r="U6" s="1062"/>
      <c r="V6" s="1062"/>
      <c r="W6" s="1063"/>
      <c r="X6" s="1054" t="s">
        <v>209</v>
      </c>
      <c r="Y6" s="1055"/>
      <c r="Z6" s="1055"/>
      <c r="AA6" s="1055"/>
      <c r="AB6" s="1055"/>
      <c r="AC6" s="1056"/>
      <c r="AD6" s="1054" t="s">
        <v>210</v>
      </c>
      <c r="AE6" s="1055"/>
      <c r="AF6" s="1055"/>
      <c r="AG6" s="1055"/>
      <c r="AH6" s="1055"/>
      <c r="AI6" s="1056"/>
      <c r="AJ6" s="988" t="s">
        <v>211</v>
      </c>
      <c r="AK6" s="988"/>
      <c r="AL6" s="988"/>
      <c r="AM6" s="988"/>
      <c r="AN6" s="988"/>
      <c r="AO6" s="988"/>
      <c r="AP6" s="988"/>
      <c r="AQ6" s="988"/>
      <c r="AR6" s="988" t="s">
        <v>9</v>
      </c>
    </row>
    <row r="7" spans="1:48" s="49" customFormat="1" ht="28.5" customHeight="1">
      <c r="A7" s="988"/>
      <c r="B7" s="988"/>
      <c r="C7" s="988"/>
      <c r="D7" s="988"/>
      <c r="E7" s="988"/>
      <c r="F7" s="996"/>
      <c r="G7" s="996"/>
      <c r="H7" s="989" t="s">
        <v>193</v>
      </c>
      <c r="I7" s="989" t="s">
        <v>92</v>
      </c>
      <c r="J7" s="989"/>
      <c r="K7" s="989"/>
      <c r="L7" s="989"/>
      <c r="M7" s="989"/>
      <c r="N7" s="989"/>
      <c r="O7" s="989"/>
      <c r="P7" s="989"/>
      <c r="Q7" s="989" t="s">
        <v>193</v>
      </c>
      <c r="R7" s="989" t="s">
        <v>92</v>
      </c>
      <c r="S7" s="989"/>
      <c r="T7" s="989"/>
      <c r="U7" s="989"/>
      <c r="V7" s="989"/>
      <c r="W7" s="989"/>
      <c r="X7" s="989" t="s">
        <v>212</v>
      </c>
      <c r="Y7" s="988" t="s">
        <v>21</v>
      </c>
      <c r="Z7" s="988"/>
      <c r="AA7" s="988"/>
      <c r="AB7" s="988"/>
      <c r="AC7" s="988"/>
      <c r="AD7" s="1059" t="s">
        <v>212</v>
      </c>
      <c r="AE7" s="1054" t="s">
        <v>21</v>
      </c>
      <c r="AF7" s="1055"/>
      <c r="AG7" s="1055"/>
      <c r="AH7" s="1055"/>
      <c r="AI7" s="1056"/>
      <c r="AJ7" s="989" t="s">
        <v>212</v>
      </c>
      <c r="AK7" s="988" t="s">
        <v>21</v>
      </c>
      <c r="AL7" s="988"/>
      <c r="AM7" s="988"/>
      <c r="AN7" s="988"/>
      <c r="AO7" s="988"/>
      <c r="AP7" s="988"/>
      <c r="AQ7" s="988"/>
      <c r="AR7" s="988"/>
    </row>
    <row r="8" spans="1:48" s="49" customFormat="1" ht="42.6" customHeight="1">
      <c r="A8" s="988"/>
      <c r="B8" s="988"/>
      <c r="C8" s="988"/>
      <c r="D8" s="988"/>
      <c r="E8" s="988"/>
      <c r="F8" s="996"/>
      <c r="G8" s="996"/>
      <c r="H8" s="989"/>
      <c r="I8" s="989" t="s">
        <v>212</v>
      </c>
      <c r="J8" s="989" t="s">
        <v>21</v>
      </c>
      <c r="K8" s="989"/>
      <c r="L8" s="989"/>
      <c r="M8" s="989"/>
      <c r="N8" s="989"/>
      <c r="O8" s="989"/>
      <c r="P8" s="989"/>
      <c r="Q8" s="989"/>
      <c r="R8" s="989" t="s">
        <v>212</v>
      </c>
      <c r="S8" s="989" t="s">
        <v>21</v>
      </c>
      <c r="T8" s="989"/>
      <c r="U8" s="989"/>
      <c r="V8" s="989"/>
      <c r="W8" s="989"/>
      <c r="X8" s="989"/>
      <c r="Y8" s="989" t="s">
        <v>213</v>
      </c>
      <c r="Z8" s="989"/>
      <c r="AA8" s="989"/>
      <c r="AB8" s="989"/>
      <c r="AC8" s="989" t="s">
        <v>214</v>
      </c>
      <c r="AD8" s="1060"/>
      <c r="AE8" s="1022" t="s">
        <v>213</v>
      </c>
      <c r="AF8" s="1023"/>
      <c r="AG8" s="1023"/>
      <c r="AH8" s="1021"/>
      <c r="AI8" s="1059" t="s">
        <v>214</v>
      </c>
      <c r="AJ8" s="989"/>
      <c r="AK8" s="989" t="s">
        <v>213</v>
      </c>
      <c r="AL8" s="989"/>
      <c r="AM8" s="989"/>
      <c r="AN8" s="989"/>
      <c r="AO8" s="989" t="s">
        <v>214</v>
      </c>
      <c r="AP8" s="989"/>
      <c r="AQ8" s="989"/>
      <c r="AR8" s="988"/>
    </row>
    <row r="9" spans="1:48" s="49" customFormat="1" ht="24.75" customHeight="1">
      <c r="A9" s="988"/>
      <c r="B9" s="988"/>
      <c r="C9" s="988"/>
      <c r="D9" s="988"/>
      <c r="E9" s="988"/>
      <c r="F9" s="996"/>
      <c r="G9" s="996"/>
      <c r="H9" s="989"/>
      <c r="I9" s="989"/>
      <c r="J9" s="988" t="s">
        <v>215</v>
      </c>
      <c r="K9" s="988"/>
      <c r="L9" s="988"/>
      <c r="M9" s="989" t="s">
        <v>216</v>
      </c>
      <c r="N9" s="989"/>
      <c r="O9" s="989"/>
      <c r="P9" s="989"/>
      <c r="Q9" s="989"/>
      <c r="R9" s="989"/>
      <c r="S9" s="988" t="s">
        <v>215</v>
      </c>
      <c r="T9" s="988"/>
      <c r="U9" s="988"/>
      <c r="V9" s="989" t="s">
        <v>216</v>
      </c>
      <c r="W9" s="989"/>
      <c r="X9" s="989"/>
      <c r="Y9" s="989"/>
      <c r="Z9" s="989"/>
      <c r="AA9" s="989"/>
      <c r="AB9" s="989"/>
      <c r="AC9" s="989"/>
      <c r="AD9" s="1060"/>
      <c r="AE9" s="1059" t="s">
        <v>217</v>
      </c>
      <c r="AF9" s="1054" t="s">
        <v>94</v>
      </c>
      <c r="AG9" s="1055"/>
      <c r="AH9" s="1056"/>
      <c r="AI9" s="1060"/>
      <c r="AJ9" s="989"/>
      <c r="AK9" s="989" t="s">
        <v>217</v>
      </c>
      <c r="AL9" s="988" t="s">
        <v>94</v>
      </c>
      <c r="AM9" s="988"/>
      <c r="AN9" s="988"/>
      <c r="AO9" s="988" t="s">
        <v>12</v>
      </c>
      <c r="AP9" s="988" t="s">
        <v>94</v>
      </c>
      <c r="AQ9" s="988"/>
      <c r="AR9" s="988"/>
    </row>
    <row r="10" spans="1:48" s="49" customFormat="1" ht="12" customHeight="1">
      <c r="A10" s="988"/>
      <c r="B10" s="988"/>
      <c r="C10" s="988"/>
      <c r="D10" s="988"/>
      <c r="E10" s="988"/>
      <c r="F10" s="996"/>
      <c r="G10" s="996"/>
      <c r="H10" s="989"/>
      <c r="I10" s="989"/>
      <c r="J10" s="988"/>
      <c r="K10" s="988"/>
      <c r="L10" s="988"/>
      <c r="M10" s="989"/>
      <c r="N10" s="989"/>
      <c r="O10" s="989"/>
      <c r="P10" s="989"/>
      <c r="Q10" s="989"/>
      <c r="R10" s="989"/>
      <c r="S10" s="988"/>
      <c r="T10" s="988"/>
      <c r="U10" s="988"/>
      <c r="V10" s="989"/>
      <c r="W10" s="989"/>
      <c r="X10" s="989"/>
      <c r="Y10" s="989" t="s">
        <v>217</v>
      </c>
      <c r="Z10" s="989" t="s">
        <v>44</v>
      </c>
      <c r="AA10" s="989" t="s">
        <v>38</v>
      </c>
      <c r="AB10" s="989" t="s">
        <v>179</v>
      </c>
      <c r="AC10" s="989"/>
      <c r="AD10" s="1060"/>
      <c r="AE10" s="1060"/>
      <c r="AF10" s="1059" t="s">
        <v>44</v>
      </c>
      <c r="AG10" s="1059" t="s">
        <v>38</v>
      </c>
      <c r="AH10" s="1059" t="s">
        <v>179</v>
      </c>
      <c r="AI10" s="1060"/>
      <c r="AJ10" s="989"/>
      <c r="AK10" s="989"/>
      <c r="AL10" s="989" t="s">
        <v>44</v>
      </c>
      <c r="AM10" s="989" t="s">
        <v>38</v>
      </c>
      <c r="AN10" s="989" t="s">
        <v>179</v>
      </c>
      <c r="AO10" s="988"/>
      <c r="AP10" s="989" t="s">
        <v>197</v>
      </c>
      <c r="AQ10" s="989" t="s">
        <v>198</v>
      </c>
      <c r="AR10" s="988"/>
    </row>
    <row r="11" spans="1:48" s="49" customFormat="1" ht="32.25" customHeight="1">
      <c r="A11" s="988"/>
      <c r="B11" s="988"/>
      <c r="C11" s="988"/>
      <c r="D11" s="988"/>
      <c r="E11" s="988"/>
      <c r="F11" s="996"/>
      <c r="G11" s="996"/>
      <c r="H11" s="989"/>
      <c r="I11" s="989"/>
      <c r="J11" s="989" t="s">
        <v>217</v>
      </c>
      <c r="K11" s="989" t="s">
        <v>13</v>
      </c>
      <c r="L11" s="989"/>
      <c r="M11" s="989" t="s">
        <v>199</v>
      </c>
      <c r="N11" s="989" t="s">
        <v>200</v>
      </c>
      <c r="O11" s="989"/>
      <c r="P11" s="989"/>
      <c r="Q11" s="989"/>
      <c r="R11" s="989"/>
      <c r="S11" s="989" t="s">
        <v>217</v>
      </c>
      <c r="T11" s="989" t="s">
        <v>13</v>
      </c>
      <c r="U11" s="989"/>
      <c r="V11" s="989" t="s">
        <v>199</v>
      </c>
      <c r="W11" s="989" t="s">
        <v>200</v>
      </c>
      <c r="X11" s="989"/>
      <c r="Y11" s="989"/>
      <c r="Z11" s="989"/>
      <c r="AA11" s="989"/>
      <c r="AB11" s="989"/>
      <c r="AC11" s="989"/>
      <c r="AD11" s="1060"/>
      <c r="AE11" s="1060"/>
      <c r="AF11" s="1060"/>
      <c r="AG11" s="1060"/>
      <c r="AH11" s="1060"/>
      <c r="AI11" s="1060"/>
      <c r="AJ11" s="989"/>
      <c r="AK11" s="989"/>
      <c r="AL11" s="989"/>
      <c r="AM11" s="989"/>
      <c r="AN11" s="989"/>
      <c r="AO11" s="988"/>
      <c r="AP11" s="989"/>
      <c r="AQ11" s="989"/>
      <c r="AR11" s="988"/>
    </row>
    <row r="12" spans="1:48" s="49" customFormat="1" ht="30" customHeight="1">
      <c r="A12" s="988"/>
      <c r="B12" s="988"/>
      <c r="C12" s="988"/>
      <c r="D12" s="988"/>
      <c r="E12" s="988"/>
      <c r="F12" s="996"/>
      <c r="G12" s="996"/>
      <c r="H12" s="989"/>
      <c r="I12" s="989"/>
      <c r="J12" s="989"/>
      <c r="K12" s="989" t="s">
        <v>44</v>
      </c>
      <c r="L12" s="989" t="s">
        <v>179</v>
      </c>
      <c r="M12" s="989"/>
      <c r="N12" s="989" t="s">
        <v>12</v>
      </c>
      <c r="O12" s="989" t="s">
        <v>13</v>
      </c>
      <c r="P12" s="989"/>
      <c r="Q12" s="989"/>
      <c r="R12" s="989"/>
      <c r="S12" s="989"/>
      <c r="T12" s="989" t="s">
        <v>44</v>
      </c>
      <c r="U12" s="989" t="s">
        <v>179</v>
      </c>
      <c r="V12" s="989"/>
      <c r="W12" s="989"/>
      <c r="X12" s="989"/>
      <c r="Y12" s="989"/>
      <c r="Z12" s="989"/>
      <c r="AA12" s="989"/>
      <c r="AB12" s="989"/>
      <c r="AC12" s="989"/>
      <c r="AD12" s="1060"/>
      <c r="AE12" s="1060"/>
      <c r="AF12" s="1060"/>
      <c r="AG12" s="1060"/>
      <c r="AH12" s="1060"/>
      <c r="AI12" s="1060"/>
      <c r="AJ12" s="989"/>
      <c r="AK12" s="989"/>
      <c r="AL12" s="989"/>
      <c r="AM12" s="989"/>
      <c r="AN12" s="989"/>
      <c r="AO12" s="988"/>
      <c r="AP12" s="989"/>
      <c r="AQ12" s="989"/>
      <c r="AR12" s="988"/>
    </row>
    <row r="13" spans="1:48" s="49" customFormat="1" ht="75">
      <c r="A13" s="988"/>
      <c r="B13" s="988"/>
      <c r="C13" s="988"/>
      <c r="D13" s="988"/>
      <c r="E13" s="988"/>
      <c r="F13" s="997"/>
      <c r="G13" s="997"/>
      <c r="H13" s="989"/>
      <c r="I13" s="989"/>
      <c r="J13" s="989"/>
      <c r="K13" s="989"/>
      <c r="L13" s="989"/>
      <c r="M13" s="989"/>
      <c r="N13" s="989"/>
      <c r="O13" s="95" t="s">
        <v>197</v>
      </c>
      <c r="P13" s="95" t="s">
        <v>198</v>
      </c>
      <c r="Q13" s="989"/>
      <c r="R13" s="989"/>
      <c r="S13" s="989"/>
      <c r="T13" s="989"/>
      <c r="U13" s="989"/>
      <c r="V13" s="989"/>
      <c r="W13" s="989"/>
      <c r="X13" s="989"/>
      <c r="Y13" s="989"/>
      <c r="Z13" s="989"/>
      <c r="AA13" s="989"/>
      <c r="AB13" s="989"/>
      <c r="AC13" s="989"/>
      <c r="AD13" s="1061"/>
      <c r="AE13" s="1061"/>
      <c r="AF13" s="1061"/>
      <c r="AG13" s="1061"/>
      <c r="AH13" s="1061"/>
      <c r="AI13" s="1061"/>
      <c r="AJ13" s="989"/>
      <c r="AK13" s="989"/>
      <c r="AL13" s="989"/>
      <c r="AM13" s="989"/>
      <c r="AN13" s="989"/>
      <c r="AO13" s="988"/>
      <c r="AP13" s="989"/>
      <c r="AQ13" s="989"/>
      <c r="AR13" s="988"/>
    </row>
    <row r="14" spans="1:48" s="51" customFormat="1" ht="24" customHeight="1">
      <c r="A14" s="50">
        <v>1</v>
      </c>
      <c r="B14" s="50">
        <f>A14+1</f>
        <v>2</v>
      </c>
      <c r="C14" s="50">
        <f t="shared" ref="C14:AR14" si="0">B14+1</f>
        <v>3</v>
      </c>
      <c r="D14" s="50">
        <f t="shared" si="0"/>
        <v>4</v>
      </c>
      <c r="E14" s="50">
        <f t="shared" si="0"/>
        <v>5</v>
      </c>
      <c r="F14" s="50">
        <f t="shared" si="0"/>
        <v>6</v>
      </c>
      <c r="G14" s="50">
        <f t="shared" si="0"/>
        <v>7</v>
      </c>
      <c r="H14" s="50">
        <f t="shared" si="0"/>
        <v>8</v>
      </c>
      <c r="I14" s="50">
        <f t="shared" si="0"/>
        <v>9</v>
      </c>
      <c r="J14" s="50">
        <f t="shared" si="0"/>
        <v>10</v>
      </c>
      <c r="K14" s="50">
        <f t="shared" si="0"/>
        <v>11</v>
      </c>
      <c r="L14" s="50">
        <f t="shared" si="0"/>
        <v>12</v>
      </c>
      <c r="M14" s="50">
        <f t="shared" si="0"/>
        <v>13</v>
      </c>
      <c r="N14" s="50">
        <f t="shared" si="0"/>
        <v>14</v>
      </c>
      <c r="O14" s="50">
        <f t="shared" si="0"/>
        <v>15</v>
      </c>
      <c r="P14" s="50">
        <f t="shared" si="0"/>
        <v>16</v>
      </c>
      <c r="Q14" s="50">
        <f t="shared" si="0"/>
        <v>17</v>
      </c>
      <c r="R14" s="50">
        <f t="shared" si="0"/>
        <v>18</v>
      </c>
      <c r="S14" s="50">
        <f t="shared" si="0"/>
        <v>19</v>
      </c>
      <c r="T14" s="50">
        <f t="shared" si="0"/>
        <v>20</v>
      </c>
      <c r="U14" s="50">
        <f t="shared" si="0"/>
        <v>21</v>
      </c>
      <c r="V14" s="50">
        <f t="shared" si="0"/>
        <v>22</v>
      </c>
      <c r="W14" s="50">
        <f t="shared" si="0"/>
        <v>23</v>
      </c>
      <c r="X14" s="50">
        <f t="shared" si="0"/>
        <v>24</v>
      </c>
      <c r="Y14" s="50">
        <f t="shared" si="0"/>
        <v>25</v>
      </c>
      <c r="Z14" s="50">
        <f t="shared" si="0"/>
        <v>26</v>
      </c>
      <c r="AA14" s="50">
        <f t="shared" si="0"/>
        <v>27</v>
      </c>
      <c r="AB14" s="50">
        <f t="shared" si="0"/>
        <v>28</v>
      </c>
      <c r="AC14" s="50">
        <f t="shared" si="0"/>
        <v>29</v>
      </c>
      <c r="AD14" s="50">
        <f t="shared" si="0"/>
        <v>30</v>
      </c>
      <c r="AE14" s="50">
        <f t="shared" si="0"/>
        <v>31</v>
      </c>
      <c r="AF14" s="50">
        <f t="shared" si="0"/>
        <v>32</v>
      </c>
      <c r="AG14" s="50">
        <f t="shared" si="0"/>
        <v>33</v>
      </c>
      <c r="AH14" s="50">
        <f t="shared" si="0"/>
        <v>34</v>
      </c>
      <c r="AI14" s="50">
        <f t="shared" si="0"/>
        <v>35</v>
      </c>
      <c r="AJ14" s="50">
        <v>17</v>
      </c>
      <c r="AK14" s="50">
        <f t="shared" si="0"/>
        <v>18</v>
      </c>
      <c r="AL14" s="50">
        <f t="shared" si="0"/>
        <v>19</v>
      </c>
      <c r="AM14" s="50">
        <f t="shared" si="0"/>
        <v>20</v>
      </c>
      <c r="AN14" s="50">
        <f t="shared" si="0"/>
        <v>21</v>
      </c>
      <c r="AO14" s="50">
        <f t="shared" si="0"/>
        <v>22</v>
      </c>
      <c r="AP14" s="50">
        <f t="shared" si="0"/>
        <v>23</v>
      </c>
      <c r="AQ14" s="50">
        <f t="shared" si="0"/>
        <v>24</v>
      </c>
      <c r="AR14" s="50">
        <f t="shared" si="0"/>
        <v>25</v>
      </c>
    </row>
    <row r="15" spans="1:48" s="51" customFormat="1" ht="27" customHeight="1">
      <c r="A15" s="50"/>
      <c r="B15" s="52" t="s">
        <v>17</v>
      </c>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row>
    <row r="16" spans="1:48" s="51" customFormat="1" ht="27" customHeight="1">
      <c r="A16" s="52" t="s">
        <v>201</v>
      </c>
      <c r="B16" s="54" t="s">
        <v>202</v>
      </c>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row>
    <row r="17" spans="1:44" ht="46.5" customHeight="1">
      <c r="A17" s="53" t="s">
        <v>48</v>
      </c>
      <c r="B17" s="58" t="s">
        <v>318</v>
      </c>
      <c r="C17" s="59"/>
      <c r="D17" s="59"/>
      <c r="E17" s="59"/>
      <c r="F17" s="59"/>
      <c r="G17" s="59"/>
      <c r="H17" s="59"/>
      <c r="I17" s="60"/>
      <c r="J17" s="60"/>
      <c r="K17" s="60"/>
      <c r="L17" s="60"/>
      <c r="M17" s="60"/>
      <c r="N17" s="60"/>
      <c r="O17" s="60"/>
      <c r="P17" s="60"/>
      <c r="Q17" s="60"/>
      <c r="R17" s="60"/>
      <c r="S17" s="60"/>
      <c r="T17" s="60"/>
      <c r="U17" s="60"/>
      <c r="V17" s="60"/>
      <c r="W17" s="60"/>
      <c r="X17" s="98"/>
      <c r="Y17" s="98"/>
      <c r="Z17" s="98"/>
      <c r="AA17" s="98"/>
      <c r="AB17" s="98"/>
      <c r="AC17" s="98"/>
      <c r="AD17" s="98"/>
      <c r="AE17" s="98"/>
      <c r="AF17" s="98"/>
      <c r="AG17" s="98"/>
      <c r="AH17" s="98"/>
      <c r="AI17" s="98"/>
      <c r="AJ17" s="98"/>
      <c r="AK17" s="98"/>
      <c r="AL17" s="98"/>
      <c r="AM17" s="98"/>
      <c r="AN17" s="98"/>
      <c r="AO17" s="98"/>
      <c r="AP17" s="98"/>
      <c r="AQ17" s="98"/>
      <c r="AR17" s="98"/>
    </row>
    <row r="18" spans="1:44" s="76" customFormat="1" ht="78.75" customHeight="1">
      <c r="A18" s="62" t="s">
        <v>96</v>
      </c>
      <c r="B18" s="77" t="s">
        <v>320</v>
      </c>
      <c r="C18" s="74"/>
      <c r="D18" s="74"/>
      <c r="E18" s="74"/>
      <c r="F18" s="74"/>
      <c r="G18" s="74"/>
      <c r="H18" s="74"/>
      <c r="I18" s="75"/>
      <c r="J18" s="75"/>
      <c r="K18" s="75"/>
      <c r="L18" s="75"/>
      <c r="M18" s="75"/>
      <c r="N18" s="75"/>
      <c r="O18" s="75"/>
      <c r="P18" s="75"/>
      <c r="Q18" s="75"/>
      <c r="R18" s="75"/>
      <c r="S18" s="75"/>
      <c r="T18" s="75"/>
      <c r="U18" s="75"/>
      <c r="V18" s="75"/>
      <c r="W18" s="75"/>
      <c r="X18" s="102"/>
      <c r="Y18" s="102"/>
      <c r="Z18" s="102"/>
      <c r="AA18" s="102"/>
      <c r="AB18" s="102"/>
      <c r="AC18" s="102"/>
      <c r="AD18" s="102"/>
      <c r="AE18" s="102"/>
      <c r="AF18" s="102"/>
      <c r="AG18" s="102"/>
      <c r="AH18" s="102"/>
      <c r="AI18" s="102"/>
      <c r="AJ18" s="102"/>
      <c r="AK18" s="102"/>
      <c r="AL18" s="102"/>
      <c r="AM18" s="102"/>
      <c r="AN18" s="102"/>
      <c r="AO18" s="102"/>
      <c r="AP18" s="102"/>
      <c r="AQ18" s="102"/>
      <c r="AR18" s="102"/>
    </row>
    <row r="19" spans="1:44" ht="27" customHeight="1">
      <c r="A19" s="72" t="s">
        <v>97</v>
      </c>
      <c r="B19" s="73" t="s">
        <v>98</v>
      </c>
      <c r="C19" s="59"/>
      <c r="D19" s="59"/>
      <c r="E19" s="59"/>
      <c r="F19" s="59"/>
      <c r="G19" s="59"/>
      <c r="H19" s="59"/>
      <c r="I19" s="60"/>
      <c r="J19" s="60"/>
      <c r="K19" s="60"/>
      <c r="L19" s="60"/>
      <c r="M19" s="60"/>
      <c r="N19" s="60"/>
      <c r="O19" s="60"/>
      <c r="P19" s="60"/>
      <c r="Q19" s="60"/>
      <c r="R19" s="60"/>
      <c r="S19" s="60"/>
      <c r="T19" s="60"/>
      <c r="U19" s="60"/>
      <c r="V19" s="60"/>
      <c r="W19" s="60"/>
      <c r="X19" s="98"/>
      <c r="Y19" s="98"/>
      <c r="Z19" s="98"/>
      <c r="AA19" s="98"/>
      <c r="AB19" s="98"/>
      <c r="AC19" s="98"/>
      <c r="AD19" s="98"/>
      <c r="AE19" s="98"/>
      <c r="AF19" s="98"/>
      <c r="AG19" s="98"/>
      <c r="AH19" s="98"/>
      <c r="AI19" s="98"/>
      <c r="AJ19" s="98"/>
      <c r="AK19" s="98"/>
      <c r="AL19" s="98"/>
      <c r="AM19" s="98"/>
      <c r="AN19" s="98"/>
      <c r="AO19" s="98"/>
      <c r="AP19" s="98"/>
      <c r="AQ19" s="98"/>
      <c r="AR19" s="98"/>
    </row>
    <row r="20" spans="1:44" ht="27" customHeight="1">
      <c r="A20" s="72" t="s">
        <v>99</v>
      </c>
      <c r="B20" s="100" t="s">
        <v>100</v>
      </c>
      <c r="C20" s="59"/>
      <c r="D20" s="59"/>
      <c r="E20" s="59"/>
      <c r="F20" s="59"/>
      <c r="G20" s="59"/>
      <c r="H20" s="59"/>
      <c r="I20" s="60"/>
      <c r="J20" s="60"/>
      <c r="K20" s="60"/>
      <c r="L20" s="60"/>
      <c r="M20" s="60"/>
      <c r="N20" s="60"/>
      <c r="O20" s="60"/>
      <c r="P20" s="60"/>
      <c r="Q20" s="60"/>
      <c r="R20" s="60"/>
      <c r="S20" s="60"/>
      <c r="T20" s="60"/>
      <c r="U20" s="60"/>
      <c r="V20" s="60"/>
      <c r="W20" s="60"/>
      <c r="X20" s="98"/>
      <c r="Y20" s="98"/>
      <c r="Z20" s="98"/>
      <c r="AA20" s="98"/>
      <c r="AB20" s="98"/>
      <c r="AC20" s="98"/>
      <c r="AD20" s="98"/>
      <c r="AE20" s="98"/>
      <c r="AF20" s="98"/>
      <c r="AG20" s="98"/>
      <c r="AH20" s="98"/>
      <c r="AI20" s="98"/>
      <c r="AJ20" s="98"/>
      <c r="AK20" s="98"/>
      <c r="AL20" s="98"/>
      <c r="AM20" s="98"/>
      <c r="AN20" s="98"/>
      <c r="AO20" s="98"/>
      <c r="AP20" s="98"/>
      <c r="AQ20" s="98"/>
      <c r="AR20" s="98"/>
    </row>
    <row r="21" spans="1:44" s="66" customFormat="1" ht="40.5" customHeight="1">
      <c r="A21" s="62" t="s">
        <v>101</v>
      </c>
      <c r="B21" s="77" t="s">
        <v>322</v>
      </c>
      <c r="C21" s="64"/>
      <c r="D21" s="64"/>
      <c r="E21" s="64"/>
      <c r="F21" s="64"/>
      <c r="G21" s="64"/>
      <c r="H21" s="64"/>
      <c r="I21" s="65"/>
      <c r="J21" s="65"/>
      <c r="K21" s="65"/>
      <c r="L21" s="65"/>
      <c r="M21" s="65"/>
      <c r="N21" s="65"/>
      <c r="O21" s="65"/>
      <c r="P21" s="65"/>
      <c r="Q21" s="65"/>
      <c r="R21" s="65"/>
      <c r="S21" s="65"/>
      <c r="T21" s="65"/>
      <c r="U21" s="65"/>
      <c r="V21" s="65"/>
      <c r="W21" s="65"/>
      <c r="X21" s="99"/>
      <c r="Y21" s="99"/>
      <c r="Z21" s="99"/>
      <c r="AA21" s="99"/>
      <c r="AB21" s="99"/>
      <c r="AC21" s="99"/>
      <c r="AD21" s="99"/>
      <c r="AE21" s="99"/>
      <c r="AF21" s="99"/>
      <c r="AG21" s="99"/>
      <c r="AH21" s="99"/>
      <c r="AI21" s="99"/>
      <c r="AJ21" s="99"/>
      <c r="AK21" s="99"/>
      <c r="AL21" s="99"/>
      <c r="AM21" s="99"/>
      <c r="AN21" s="99"/>
      <c r="AO21" s="99"/>
      <c r="AP21" s="99"/>
      <c r="AQ21" s="99"/>
      <c r="AR21" s="99"/>
    </row>
    <row r="22" spans="1:44" ht="27" customHeight="1">
      <c r="A22" s="72" t="s">
        <v>97</v>
      </c>
      <c r="B22" s="73" t="s">
        <v>98</v>
      </c>
      <c r="C22" s="59"/>
      <c r="D22" s="59"/>
      <c r="E22" s="59"/>
      <c r="F22" s="59"/>
      <c r="G22" s="59"/>
      <c r="H22" s="59"/>
      <c r="I22" s="60"/>
      <c r="J22" s="60"/>
      <c r="K22" s="60"/>
      <c r="L22" s="60"/>
      <c r="M22" s="60"/>
      <c r="N22" s="60"/>
      <c r="O22" s="60"/>
      <c r="P22" s="60"/>
      <c r="Q22" s="60"/>
      <c r="R22" s="60"/>
      <c r="S22" s="60"/>
      <c r="T22" s="60"/>
      <c r="U22" s="60"/>
      <c r="V22" s="60"/>
      <c r="W22" s="60"/>
      <c r="X22" s="98"/>
      <c r="Y22" s="98"/>
      <c r="Z22" s="98"/>
      <c r="AA22" s="98"/>
      <c r="AB22" s="98"/>
      <c r="AC22" s="98"/>
      <c r="AD22" s="98"/>
      <c r="AE22" s="98"/>
      <c r="AF22" s="98"/>
      <c r="AG22" s="98"/>
      <c r="AH22" s="98"/>
      <c r="AI22" s="98"/>
      <c r="AJ22" s="98"/>
      <c r="AK22" s="98"/>
      <c r="AL22" s="98"/>
      <c r="AM22" s="98"/>
      <c r="AN22" s="98"/>
      <c r="AO22" s="98"/>
      <c r="AP22" s="98"/>
      <c r="AQ22" s="98"/>
      <c r="AR22" s="98"/>
    </row>
    <row r="23" spans="1:44" ht="27" customHeight="1">
      <c r="A23" s="72" t="s">
        <v>99</v>
      </c>
      <c r="B23" s="100" t="s">
        <v>100</v>
      </c>
      <c r="C23" s="59"/>
      <c r="D23" s="59"/>
      <c r="E23" s="59"/>
      <c r="F23" s="59"/>
      <c r="G23" s="59"/>
      <c r="H23" s="59"/>
      <c r="I23" s="60"/>
      <c r="J23" s="60"/>
      <c r="K23" s="60"/>
      <c r="L23" s="60"/>
      <c r="M23" s="60"/>
      <c r="N23" s="60"/>
      <c r="O23" s="60"/>
      <c r="P23" s="60"/>
      <c r="Q23" s="60"/>
      <c r="R23" s="60"/>
      <c r="S23" s="60"/>
      <c r="T23" s="60"/>
      <c r="U23" s="60"/>
      <c r="V23" s="60"/>
      <c r="W23" s="60"/>
      <c r="X23" s="98"/>
      <c r="Y23" s="98"/>
      <c r="Z23" s="98"/>
      <c r="AA23" s="98"/>
      <c r="AB23" s="98"/>
      <c r="AC23" s="98"/>
      <c r="AD23" s="98"/>
      <c r="AE23" s="98"/>
      <c r="AF23" s="98"/>
      <c r="AG23" s="98"/>
      <c r="AH23" s="98"/>
      <c r="AI23" s="98"/>
      <c r="AJ23" s="98"/>
      <c r="AK23" s="98"/>
      <c r="AL23" s="98"/>
      <c r="AM23" s="98"/>
      <c r="AN23" s="98"/>
      <c r="AO23" s="98"/>
      <c r="AP23" s="98"/>
      <c r="AQ23" s="98"/>
      <c r="AR23" s="98"/>
    </row>
    <row r="24" spans="1:44" s="57" customFormat="1" ht="40.5" customHeight="1">
      <c r="A24" s="53" t="s">
        <v>50</v>
      </c>
      <c r="B24" s="58" t="s">
        <v>323</v>
      </c>
      <c r="C24" s="55"/>
      <c r="D24" s="55"/>
      <c r="E24" s="55"/>
      <c r="F24" s="55"/>
      <c r="G24" s="55"/>
      <c r="H24" s="55"/>
      <c r="I24" s="56"/>
      <c r="J24" s="56"/>
      <c r="K24" s="56"/>
      <c r="L24" s="56"/>
      <c r="M24" s="56"/>
      <c r="N24" s="56"/>
      <c r="O24" s="56"/>
      <c r="P24" s="56"/>
      <c r="Q24" s="56"/>
      <c r="R24" s="56"/>
      <c r="S24" s="56"/>
      <c r="T24" s="56"/>
      <c r="U24" s="56"/>
      <c r="V24" s="56"/>
      <c r="W24" s="56"/>
      <c r="X24" s="101"/>
      <c r="Y24" s="101"/>
      <c r="Z24" s="101"/>
      <c r="AA24" s="101"/>
      <c r="AB24" s="101"/>
      <c r="AC24" s="101"/>
      <c r="AD24" s="101"/>
      <c r="AE24" s="101"/>
      <c r="AF24" s="101"/>
      <c r="AG24" s="101"/>
      <c r="AH24" s="101"/>
      <c r="AI24" s="101"/>
      <c r="AJ24" s="101"/>
      <c r="AK24" s="101"/>
      <c r="AL24" s="101"/>
      <c r="AM24" s="101"/>
      <c r="AN24" s="101"/>
      <c r="AO24" s="101"/>
      <c r="AP24" s="101"/>
      <c r="AQ24" s="101"/>
      <c r="AR24" s="101"/>
    </row>
    <row r="25" spans="1:44" s="76" customFormat="1" ht="78" customHeight="1">
      <c r="A25" s="62" t="s">
        <v>96</v>
      </c>
      <c r="B25" s="77" t="s">
        <v>320</v>
      </c>
      <c r="C25" s="74"/>
      <c r="D25" s="74"/>
      <c r="E25" s="74"/>
      <c r="F25" s="74"/>
      <c r="G25" s="74"/>
      <c r="H25" s="74"/>
      <c r="I25" s="75"/>
      <c r="J25" s="75"/>
      <c r="K25" s="75"/>
      <c r="L25" s="75"/>
      <c r="M25" s="75"/>
      <c r="N25" s="75"/>
      <c r="O25" s="75"/>
      <c r="P25" s="75"/>
      <c r="Q25" s="75"/>
      <c r="R25" s="75"/>
      <c r="S25" s="75"/>
      <c r="T25" s="75"/>
      <c r="U25" s="75"/>
      <c r="V25" s="75"/>
      <c r="W25" s="75"/>
      <c r="X25" s="102"/>
      <c r="Y25" s="102"/>
      <c r="Z25" s="102"/>
      <c r="AA25" s="102"/>
      <c r="AB25" s="102"/>
      <c r="AC25" s="102"/>
      <c r="AD25" s="102"/>
      <c r="AE25" s="102"/>
      <c r="AF25" s="102"/>
      <c r="AG25" s="102"/>
      <c r="AH25" s="102"/>
      <c r="AI25" s="102"/>
      <c r="AJ25" s="102"/>
      <c r="AK25" s="102"/>
      <c r="AL25" s="102"/>
      <c r="AM25" s="102"/>
      <c r="AN25" s="102"/>
      <c r="AO25" s="102"/>
      <c r="AP25" s="102"/>
      <c r="AQ25" s="102"/>
      <c r="AR25" s="102"/>
    </row>
    <row r="26" spans="1:44" ht="27" customHeight="1">
      <c r="A26" s="72" t="s">
        <v>97</v>
      </c>
      <c r="B26" s="73" t="s">
        <v>98</v>
      </c>
      <c r="C26" s="59"/>
      <c r="D26" s="59"/>
      <c r="E26" s="59"/>
      <c r="F26" s="59"/>
      <c r="G26" s="59"/>
      <c r="H26" s="59"/>
      <c r="I26" s="60"/>
      <c r="J26" s="60"/>
      <c r="K26" s="60"/>
      <c r="L26" s="60"/>
      <c r="M26" s="60"/>
      <c r="N26" s="60"/>
      <c r="O26" s="60"/>
      <c r="P26" s="60"/>
      <c r="Q26" s="60"/>
      <c r="R26" s="60"/>
      <c r="S26" s="60"/>
      <c r="T26" s="60"/>
      <c r="U26" s="60"/>
      <c r="V26" s="60"/>
      <c r="W26" s="60"/>
      <c r="X26" s="98"/>
      <c r="Y26" s="98"/>
      <c r="Z26" s="98"/>
      <c r="AA26" s="98"/>
      <c r="AB26" s="98"/>
      <c r="AC26" s="98"/>
      <c r="AD26" s="98"/>
      <c r="AE26" s="98"/>
      <c r="AF26" s="98"/>
      <c r="AG26" s="98"/>
      <c r="AH26" s="98"/>
      <c r="AI26" s="98"/>
      <c r="AJ26" s="98"/>
      <c r="AK26" s="98"/>
      <c r="AL26" s="98"/>
      <c r="AM26" s="98"/>
      <c r="AN26" s="98"/>
      <c r="AO26" s="98"/>
      <c r="AP26" s="98"/>
      <c r="AQ26" s="98"/>
      <c r="AR26" s="98"/>
    </row>
    <row r="27" spans="1:44" ht="27" customHeight="1">
      <c r="A27" s="72" t="s">
        <v>99</v>
      </c>
      <c r="B27" s="100" t="s">
        <v>100</v>
      </c>
      <c r="C27" s="59"/>
      <c r="D27" s="59"/>
      <c r="E27" s="59"/>
      <c r="F27" s="59"/>
      <c r="G27" s="59"/>
      <c r="H27" s="59"/>
      <c r="I27" s="60"/>
      <c r="J27" s="60"/>
      <c r="K27" s="60"/>
      <c r="L27" s="60"/>
      <c r="M27" s="60"/>
      <c r="N27" s="60"/>
      <c r="O27" s="60"/>
      <c r="P27" s="60"/>
      <c r="Q27" s="60"/>
      <c r="R27" s="60"/>
      <c r="S27" s="60"/>
      <c r="T27" s="60"/>
      <c r="U27" s="60"/>
      <c r="V27" s="60"/>
      <c r="W27" s="60"/>
      <c r="X27" s="98"/>
      <c r="Y27" s="98"/>
      <c r="Z27" s="98"/>
      <c r="AA27" s="98"/>
      <c r="AB27" s="98"/>
      <c r="AC27" s="98"/>
      <c r="AD27" s="98"/>
      <c r="AE27" s="98"/>
      <c r="AF27" s="98"/>
      <c r="AG27" s="98"/>
      <c r="AH27" s="98"/>
      <c r="AI27" s="98"/>
      <c r="AJ27" s="98"/>
      <c r="AK27" s="98"/>
      <c r="AL27" s="98"/>
      <c r="AM27" s="98"/>
      <c r="AN27" s="98"/>
      <c r="AO27" s="98"/>
      <c r="AP27" s="98"/>
      <c r="AQ27" s="98"/>
      <c r="AR27" s="98"/>
    </row>
    <row r="28" spans="1:44" s="66" customFormat="1" ht="40.5" customHeight="1">
      <c r="A28" s="62" t="s">
        <v>101</v>
      </c>
      <c r="B28" s="77" t="s">
        <v>322</v>
      </c>
      <c r="C28" s="64"/>
      <c r="D28" s="64"/>
      <c r="E28" s="64"/>
      <c r="F28" s="64"/>
      <c r="G28" s="64"/>
      <c r="H28" s="64"/>
      <c r="I28" s="65"/>
      <c r="J28" s="65"/>
      <c r="K28" s="65"/>
      <c r="L28" s="65"/>
      <c r="M28" s="65"/>
      <c r="N28" s="65"/>
      <c r="O28" s="65"/>
      <c r="P28" s="65"/>
      <c r="Q28" s="65"/>
      <c r="R28" s="65"/>
      <c r="S28" s="65"/>
      <c r="T28" s="65"/>
      <c r="U28" s="65"/>
      <c r="V28" s="65"/>
      <c r="W28" s="65"/>
      <c r="X28" s="99"/>
      <c r="Y28" s="99"/>
      <c r="Z28" s="99"/>
      <c r="AA28" s="99"/>
      <c r="AB28" s="99"/>
      <c r="AC28" s="99"/>
      <c r="AD28" s="99"/>
      <c r="AE28" s="99"/>
      <c r="AF28" s="99"/>
      <c r="AG28" s="99"/>
      <c r="AH28" s="99"/>
      <c r="AI28" s="99"/>
      <c r="AJ28" s="99"/>
      <c r="AK28" s="99"/>
      <c r="AL28" s="99"/>
      <c r="AM28" s="99"/>
      <c r="AN28" s="99"/>
      <c r="AO28" s="99"/>
      <c r="AP28" s="99"/>
      <c r="AQ28" s="99"/>
      <c r="AR28" s="99"/>
    </row>
    <row r="29" spans="1:44" ht="27" customHeight="1">
      <c r="A29" s="72" t="s">
        <v>97</v>
      </c>
      <c r="B29" s="73" t="s">
        <v>98</v>
      </c>
      <c r="C29" s="59"/>
      <c r="D29" s="59"/>
      <c r="E29" s="59"/>
      <c r="F29" s="59"/>
      <c r="G29" s="59"/>
      <c r="H29" s="59"/>
      <c r="I29" s="60"/>
      <c r="J29" s="60"/>
      <c r="K29" s="60"/>
      <c r="L29" s="60"/>
      <c r="M29" s="60"/>
      <c r="N29" s="60"/>
      <c r="O29" s="60"/>
      <c r="P29" s="60"/>
      <c r="Q29" s="60"/>
      <c r="R29" s="60"/>
      <c r="S29" s="60"/>
      <c r="T29" s="60"/>
      <c r="U29" s="60"/>
      <c r="V29" s="60"/>
      <c r="W29" s="60"/>
      <c r="X29" s="98"/>
      <c r="Y29" s="98"/>
      <c r="Z29" s="98"/>
      <c r="AA29" s="98"/>
      <c r="AB29" s="98"/>
      <c r="AC29" s="98"/>
      <c r="AD29" s="98"/>
      <c r="AE29" s="98"/>
      <c r="AF29" s="98"/>
      <c r="AG29" s="98"/>
      <c r="AH29" s="98"/>
      <c r="AI29" s="98"/>
      <c r="AJ29" s="98"/>
      <c r="AK29" s="98"/>
      <c r="AL29" s="98"/>
      <c r="AM29" s="98"/>
      <c r="AN29" s="98"/>
      <c r="AO29" s="98"/>
      <c r="AP29" s="98"/>
      <c r="AQ29" s="98"/>
      <c r="AR29" s="98"/>
    </row>
    <row r="30" spans="1:44" ht="27" customHeight="1">
      <c r="A30" s="72" t="s">
        <v>99</v>
      </c>
      <c r="B30" s="100" t="s">
        <v>100</v>
      </c>
      <c r="C30" s="59"/>
      <c r="D30" s="59"/>
      <c r="E30" s="59"/>
      <c r="F30" s="59"/>
      <c r="G30" s="59"/>
      <c r="H30" s="59"/>
      <c r="I30" s="60"/>
      <c r="J30" s="60"/>
      <c r="K30" s="60"/>
      <c r="L30" s="60"/>
      <c r="M30" s="60"/>
      <c r="N30" s="60"/>
      <c r="O30" s="60"/>
      <c r="P30" s="60"/>
      <c r="Q30" s="60"/>
      <c r="R30" s="60"/>
      <c r="S30" s="60"/>
      <c r="T30" s="60"/>
      <c r="U30" s="60"/>
      <c r="V30" s="60"/>
      <c r="W30" s="60"/>
      <c r="X30" s="98"/>
      <c r="Y30" s="98"/>
      <c r="Z30" s="98"/>
      <c r="AA30" s="98"/>
      <c r="AB30" s="98"/>
      <c r="AC30" s="98"/>
      <c r="AD30" s="98"/>
      <c r="AE30" s="98"/>
      <c r="AF30" s="98"/>
      <c r="AG30" s="98"/>
      <c r="AH30" s="98"/>
      <c r="AI30" s="98"/>
      <c r="AJ30" s="98"/>
      <c r="AK30" s="98"/>
      <c r="AL30" s="98"/>
      <c r="AM30" s="98"/>
      <c r="AN30" s="98"/>
      <c r="AO30" s="98"/>
      <c r="AP30" s="98"/>
      <c r="AQ30" s="98"/>
      <c r="AR30" s="98"/>
    </row>
    <row r="31" spans="1:44" s="51" customFormat="1" ht="27" customHeight="1">
      <c r="A31" s="53" t="s">
        <v>113</v>
      </c>
      <c r="B31" s="54" t="s">
        <v>202</v>
      </c>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row>
    <row r="32" spans="1:44" s="51" customFormat="1" ht="27" customHeight="1">
      <c r="A32" s="72"/>
      <c r="B32" s="73" t="s">
        <v>114</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row>
    <row r="33" spans="1:44" s="51" customFormat="1" ht="10.15" customHeight="1">
      <c r="A33" s="50"/>
      <c r="B33" s="15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row>
    <row r="34" spans="1:44" s="105" customFormat="1" ht="26.25" customHeight="1">
      <c r="A34" s="104"/>
      <c r="B34" s="1067" t="s">
        <v>135</v>
      </c>
      <c r="C34" s="1067"/>
      <c r="D34" s="1067"/>
      <c r="E34" s="1067"/>
      <c r="F34" s="1067"/>
      <c r="G34" s="1067"/>
      <c r="H34" s="1067"/>
      <c r="I34" s="1067"/>
      <c r="J34" s="1067"/>
      <c r="K34" s="1067"/>
      <c r="L34" s="1067"/>
      <c r="M34" s="1067"/>
      <c r="N34" s="1067"/>
      <c r="O34" s="1067"/>
      <c r="P34" s="1067"/>
      <c r="Q34" s="1067"/>
      <c r="R34" s="1067"/>
      <c r="S34" s="1067"/>
      <c r="T34" s="1067"/>
      <c r="U34" s="1067"/>
      <c r="V34" s="1067"/>
      <c r="W34" s="1067"/>
      <c r="X34" s="1067"/>
      <c r="Y34" s="1067"/>
      <c r="Z34" s="1067"/>
      <c r="AA34" s="1067"/>
      <c r="AB34" s="1067"/>
      <c r="AC34" s="1067"/>
      <c r="AD34" s="1067"/>
      <c r="AE34" s="1067"/>
      <c r="AF34" s="1067"/>
      <c r="AG34" s="1067"/>
      <c r="AH34" s="1067"/>
      <c r="AI34" s="1067"/>
      <c r="AJ34" s="1067"/>
      <c r="AK34" s="1067"/>
      <c r="AL34" s="1067"/>
      <c r="AM34" s="1067"/>
      <c r="AN34" s="1067"/>
      <c r="AO34" s="1067"/>
      <c r="AP34" s="1067"/>
      <c r="AQ34" s="1067"/>
      <c r="AR34" s="1067"/>
    </row>
    <row r="35" spans="1:44" s="105" customFormat="1" ht="72" customHeight="1">
      <c r="A35" s="104"/>
      <c r="B35" s="1064" t="s">
        <v>218</v>
      </c>
      <c r="C35" s="1064"/>
      <c r="D35" s="1064"/>
      <c r="E35" s="1064"/>
      <c r="F35" s="1064"/>
      <c r="G35" s="1064"/>
      <c r="H35" s="1064"/>
      <c r="I35" s="1064"/>
      <c r="J35" s="1064"/>
      <c r="K35" s="1064"/>
      <c r="L35" s="1064"/>
      <c r="M35" s="1064"/>
      <c r="N35" s="1064"/>
      <c r="O35" s="1064"/>
      <c r="P35" s="1064"/>
      <c r="Q35" s="1064"/>
      <c r="R35" s="1064"/>
      <c r="S35" s="1064"/>
      <c r="T35" s="1064"/>
      <c r="U35" s="1064"/>
      <c r="V35" s="1064"/>
      <c r="W35" s="1064"/>
      <c r="X35" s="1064"/>
      <c r="Y35" s="1064"/>
      <c r="Z35" s="1064"/>
      <c r="AA35" s="1064"/>
      <c r="AB35" s="1064"/>
      <c r="AC35" s="1064"/>
      <c r="AD35" s="1064"/>
      <c r="AE35" s="1064"/>
      <c r="AF35" s="1064"/>
      <c r="AG35" s="1064"/>
      <c r="AH35" s="1064"/>
      <c r="AI35" s="1064"/>
      <c r="AJ35" s="1064"/>
      <c r="AK35" s="1064"/>
      <c r="AL35" s="1064"/>
      <c r="AM35" s="1064"/>
      <c r="AN35" s="1064"/>
      <c r="AO35" s="1064"/>
      <c r="AP35" s="1064"/>
      <c r="AQ35" s="1064"/>
      <c r="AR35" s="1064"/>
    </row>
    <row r="36" spans="1:44" s="105" customFormat="1" ht="21.75" customHeight="1">
      <c r="A36" s="151"/>
      <c r="B36" s="1065" t="s">
        <v>219</v>
      </c>
      <c r="C36" s="1065"/>
      <c r="D36" s="1065"/>
      <c r="E36" s="1065"/>
      <c r="F36" s="1065"/>
      <c r="G36" s="1065"/>
      <c r="H36" s="1065"/>
      <c r="I36" s="1065"/>
      <c r="J36" s="1065"/>
      <c r="K36" s="1065"/>
      <c r="L36" s="1065"/>
      <c r="M36" s="1065"/>
      <c r="N36" s="1065"/>
      <c r="O36" s="1065"/>
      <c r="P36" s="1065"/>
      <c r="Q36" s="1065"/>
      <c r="R36" s="1065"/>
      <c r="S36" s="1065"/>
      <c r="T36" s="1065"/>
      <c r="U36" s="1065"/>
      <c r="V36" s="1065"/>
      <c r="W36" s="1065"/>
      <c r="X36" s="1065"/>
      <c r="Y36" s="1065"/>
      <c r="Z36" s="1065"/>
      <c r="AA36" s="1065"/>
      <c r="AB36" s="1065"/>
      <c r="AC36" s="1065"/>
      <c r="AD36" s="1065"/>
      <c r="AE36" s="1065"/>
      <c r="AF36" s="1065"/>
      <c r="AG36" s="1065"/>
      <c r="AH36" s="1065"/>
      <c r="AI36" s="1065"/>
      <c r="AJ36" s="1065"/>
      <c r="AK36" s="1065"/>
      <c r="AL36" s="1065"/>
      <c r="AM36" s="1065"/>
      <c r="AN36" s="1065"/>
      <c r="AO36" s="1065"/>
      <c r="AP36" s="1065"/>
      <c r="AQ36" s="1065"/>
      <c r="AR36" s="1065"/>
    </row>
    <row r="37" spans="1:44" s="105" customFormat="1" ht="62.45" customHeight="1">
      <c r="A37" s="151"/>
      <c r="B37" s="1066" t="s">
        <v>220</v>
      </c>
      <c r="C37" s="1066"/>
      <c r="D37" s="1066"/>
      <c r="E37" s="1066"/>
      <c r="F37" s="1066"/>
      <c r="G37" s="1066"/>
      <c r="H37" s="1066"/>
      <c r="I37" s="1066"/>
      <c r="J37" s="1066"/>
      <c r="K37" s="1066"/>
      <c r="L37" s="1066"/>
      <c r="M37" s="1066"/>
      <c r="N37" s="1066"/>
      <c r="O37" s="1066"/>
      <c r="P37" s="1066"/>
      <c r="Q37" s="1066"/>
      <c r="R37" s="1066"/>
      <c r="S37" s="1066"/>
      <c r="T37" s="1066"/>
      <c r="U37" s="1066"/>
      <c r="V37" s="1066"/>
      <c r="W37" s="1066"/>
      <c r="X37" s="1066"/>
      <c r="Y37" s="1066"/>
      <c r="Z37" s="1066"/>
      <c r="AA37" s="1066"/>
      <c r="AB37" s="1066"/>
      <c r="AC37" s="1066"/>
      <c r="AD37" s="1066"/>
      <c r="AE37" s="1066"/>
      <c r="AF37" s="1066"/>
      <c r="AG37" s="1066"/>
      <c r="AH37" s="1066"/>
      <c r="AI37" s="1066"/>
      <c r="AJ37" s="1066"/>
      <c r="AK37" s="1066"/>
      <c r="AL37" s="1066"/>
      <c r="AM37" s="1066"/>
      <c r="AN37" s="1066"/>
      <c r="AO37" s="1066"/>
      <c r="AP37" s="1066"/>
      <c r="AQ37" s="1066"/>
      <c r="AR37" s="1066"/>
    </row>
    <row r="38" spans="1:44" ht="20.25">
      <c r="A38" s="61"/>
      <c r="B38" s="155" t="s">
        <v>221</v>
      </c>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row>
    <row r="39" spans="1:44">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row>
    <row r="40" spans="1:44">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row>
    <row r="41" spans="1:44">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row>
    <row r="42" spans="1:44">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row>
    <row r="43" spans="1:44">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row>
    <row r="44" spans="1:44">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row>
    <row r="45" spans="1:44">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row>
    <row r="46" spans="1:44">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row>
    <row r="47" spans="1:44">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row>
    <row r="48" spans="1:44">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row>
    <row r="49" spans="1:44">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row>
    <row r="50" spans="1:44">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row>
    <row r="51" spans="1:44">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row>
    <row r="52" spans="1:44">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row>
    <row r="53" spans="1:44">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row>
    <row r="54" spans="1:44">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row>
    <row r="55" spans="1:44">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row>
    <row r="56" spans="1:44">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row>
    <row r="57" spans="1:44">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row>
    <row r="58" spans="1:44">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row>
    <row r="59" spans="1:44">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row>
    <row r="60" spans="1:44">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row>
    <row r="61" spans="1:44">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row>
    <row r="62" spans="1:44">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row>
    <row r="63" spans="1:44">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row>
    <row r="64" spans="1:44">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row>
    <row r="65" spans="1:44">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row>
    <row r="66" spans="1:44">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row>
    <row r="67" spans="1:44">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row>
    <row r="68" spans="1:44">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row>
    <row r="69" spans="1:44">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row>
    <row r="70" spans="1:44">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row>
    <row r="71" spans="1:44">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row>
    <row r="72" spans="1:44">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row>
    <row r="73" spans="1:44">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row>
    <row r="74" spans="1:44">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row>
    <row r="75" spans="1:44">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row>
    <row r="76" spans="1:44">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row>
    <row r="77" spans="1:44">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row>
    <row r="78" spans="1:44">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row>
    <row r="79" spans="1:44">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row>
    <row r="80" spans="1:44">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row>
    <row r="81" spans="1:44">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row>
    <row r="82" spans="1:44">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row>
    <row r="83" spans="1:44">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row>
    <row r="84" spans="1:44">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row>
    <row r="85" spans="1:44">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row>
    <row r="86" spans="1:44">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row>
    <row r="87" spans="1:44">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row>
    <row r="88" spans="1:44">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row>
    <row r="89" spans="1:44">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row>
    <row r="90" spans="1:44">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row>
    <row r="91" spans="1:44">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row>
    <row r="92" spans="1:44">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row>
    <row r="93" spans="1:44">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row>
    <row r="94" spans="1:44">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row>
    <row r="95" spans="1:44">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row>
    <row r="96" spans="1:44">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row>
    <row r="97" spans="1:44">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row>
    <row r="98" spans="1:44">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row>
    <row r="99" spans="1:44">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row>
    <row r="100" spans="1:44">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row>
    <row r="101" spans="1:44">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row>
    <row r="102" spans="1:44">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row>
    <row r="103" spans="1:44">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row>
    <row r="104" spans="1:44">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row>
    <row r="105" spans="1:44">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row>
    <row r="106" spans="1:44">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row>
    <row r="107" spans="1:44">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row>
    <row r="108" spans="1:44">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row>
    <row r="109" spans="1:44">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row>
    <row r="110" spans="1:44">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row>
    <row r="111" spans="1:44">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row>
    <row r="112" spans="1:44">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row>
    <row r="113" spans="1:44">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row>
    <row r="114" spans="1:44">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row>
    <row r="115" spans="1:44">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row>
    <row r="116" spans="1:44">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row>
    <row r="117" spans="1:44">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row>
    <row r="118" spans="1:44">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row>
    <row r="119" spans="1:44">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row>
    <row r="120" spans="1:44">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row>
    <row r="121" spans="1:44">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row>
    <row r="122" spans="1:44">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row>
    <row r="123" spans="1:44">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row>
    <row r="124" spans="1:44">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row>
    <row r="125" spans="1:44">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row>
    <row r="126" spans="1:44">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row>
    <row r="127" spans="1:44">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row>
    <row r="128" spans="1:44">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row>
    <row r="129" spans="1:44">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row>
    <row r="130" spans="1:44">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row>
    <row r="131" spans="1:44">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row>
    <row r="132" spans="1:44">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row>
    <row r="133" spans="1:44">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row>
    <row r="134" spans="1:44">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row>
    <row r="135" spans="1:44">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row>
    <row r="136" spans="1:44">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row>
    <row r="137" spans="1:44">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row>
    <row r="138" spans="1:44">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row>
    <row r="139" spans="1:44">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row>
    <row r="140" spans="1:44">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row>
    <row r="141" spans="1:44">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row>
    <row r="142" spans="1:44">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row>
    <row r="143" spans="1:44">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row>
    <row r="144" spans="1:44">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row>
    <row r="145" spans="1:44">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row>
    <row r="146" spans="1:44">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row>
    <row r="147" spans="1:44">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row>
    <row r="148" spans="1:44">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row>
    <row r="149" spans="1:44">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row>
    <row r="150" spans="1:44">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row>
    <row r="151" spans="1:44">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row>
    <row r="152" spans="1:44">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row>
    <row r="153" spans="1:44">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row>
    <row r="154" spans="1:44">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row>
    <row r="155" spans="1:44">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row>
    <row r="156" spans="1:44">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row>
    <row r="157" spans="1:44">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row>
    <row r="158" spans="1:44">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row>
    <row r="159" spans="1:44">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row>
    <row r="160" spans="1:44">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row>
    <row r="161" spans="1:44">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row>
    <row r="162" spans="1:44">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row>
    <row r="163" spans="1:44">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row>
    <row r="164" spans="1:44">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row>
    <row r="165" spans="1:44">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row>
    <row r="166" spans="1:44">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row>
    <row r="167" spans="1:44">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row>
    <row r="168" spans="1:44">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row>
    <row r="169" spans="1:44">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row>
    <row r="170" spans="1:44">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row>
    <row r="171" spans="1:44">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row>
    <row r="172" spans="1:44">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row>
    <row r="173" spans="1:44">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row>
    <row r="174" spans="1:44">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row>
    <row r="175" spans="1:44">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row>
    <row r="176" spans="1:44">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row>
    <row r="177" spans="1:44">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row>
    <row r="178" spans="1:44">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row>
    <row r="179" spans="1:44">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row>
    <row r="180" spans="1:44">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row>
    <row r="181" spans="1:44">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row>
    <row r="182" spans="1:44">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row>
    <row r="183" spans="1:44">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row>
    <row r="184" spans="1:44">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row>
    <row r="185" spans="1:44">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row>
    <row r="186" spans="1:44">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row>
    <row r="187" spans="1:44">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row>
    <row r="188" spans="1:44">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row>
    <row r="189" spans="1:44">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row>
    <row r="190" spans="1:44">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row>
    <row r="191" spans="1:44">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row>
    <row r="192" spans="1:44">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row>
    <row r="193" spans="1:44">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row>
    <row r="194" spans="1:44">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row>
    <row r="195" spans="1:44">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row>
    <row r="196" spans="1:44">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row>
    <row r="197" spans="1:44">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row>
    <row r="198" spans="1:44">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row>
    <row r="199" spans="1:44">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row>
    <row r="200" spans="1:44">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row>
    <row r="201" spans="1:44">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row>
    <row r="202" spans="1:44">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row>
    <row r="203" spans="1:44">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row>
    <row r="204" spans="1:44">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row>
    <row r="205" spans="1:44">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row>
    <row r="206" spans="1:44">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row>
    <row r="207" spans="1:44">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row>
    <row r="208" spans="1:44">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row>
    <row r="209" spans="1:44">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row>
    <row r="210" spans="1:44">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row>
    <row r="211" spans="1:44">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row>
    <row r="212" spans="1:44">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row>
    <row r="213" spans="1:44">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row>
    <row r="214" spans="1:44">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row>
    <row r="215" spans="1:44">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row>
    <row r="216" spans="1:44">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row>
    <row r="217" spans="1:44">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row>
    <row r="218" spans="1:44">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row>
    <row r="219" spans="1:44">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row>
    <row r="220" spans="1:44">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row>
    <row r="221" spans="1:44">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row>
    <row r="222" spans="1:44">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row>
    <row r="223" spans="1:44">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row>
    <row r="224" spans="1:44">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row>
    <row r="225" spans="1:44">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row>
    <row r="226" spans="1:44">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row>
    <row r="227" spans="1:44">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row>
    <row r="228" spans="1:44">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row>
    <row r="229" spans="1:44">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row>
    <row r="230" spans="1:44">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row>
    <row r="231" spans="1:44">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row>
    <row r="232" spans="1:44">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row>
    <row r="233" spans="1:44">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row>
    <row r="234" spans="1:44">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row>
    <row r="235" spans="1:44">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row>
    <row r="236" spans="1:44">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row>
    <row r="237" spans="1:44">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row>
    <row r="238" spans="1:44">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row>
    <row r="239" spans="1:44">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row>
    <row r="240" spans="1:44">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row>
    <row r="241" spans="1:44">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row>
    <row r="242" spans="1:44">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row>
    <row r="243" spans="1:44">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row>
    <row r="244" spans="1:44">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row>
    <row r="245" spans="1:44">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row>
    <row r="246" spans="1:44">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row>
    <row r="247" spans="1:44">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row>
    <row r="248" spans="1:44">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row>
    <row r="249" spans="1:44">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row>
    <row r="250" spans="1:44">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row>
    <row r="251" spans="1:44">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row>
    <row r="252" spans="1:44">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row>
    <row r="253" spans="1:44">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row>
    <row r="254" spans="1:44">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row>
    <row r="255" spans="1:44">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row>
    <row r="256" spans="1:44">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row>
    <row r="257" spans="1:44">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row>
    <row r="258" spans="1:44">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row>
    <row r="259" spans="1:44">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row>
    <row r="260" spans="1:44">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row>
    <row r="261" spans="1:44">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row>
    <row r="262" spans="1:44">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row>
    <row r="263" spans="1:44">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row>
    <row r="264" spans="1:44">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row>
    <row r="265" spans="1:44">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row>
    <row r="266" spans="1:44">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row>
    <row r="267" spans="1:44">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row>
    <row r="268" spans="1:44">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row>
    <row r="269" spans="1:44">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row>
    <row r="270" spans="1:44">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row>
    <row r="271" spans="1:44">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row>
    <row r="272" spans="1:44">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row>
    <row r="273" spans="1:44">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row>
    <row r="274" spans="1:44">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row>
    <row r="275" spans="1:44">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row>
    <row r="276" spans="1:44">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row>
    <row r="277" spans="1:44">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row>
    <row r="278" spans="1:44">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row>
    <row r="279" spans="1:44">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row>
    <row r="280" spans="1:44">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row>
    <row r="281" spans="1:44">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row>
    <row r="282" spans="1:44">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row>
    <row r="283" spans="1:44">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row>
    <row r="284" spans="1:44">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row>
    <row r="285" spans="1:44">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row>
    <row r="286" spans="1:44">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row>
    <row r="287" spans="1:44">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row>
    <row r="288" spans="1:44">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row>
    <row r="289" spans="1:44">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row>
    <row r="290" spans="1:44">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row>
    <row r="291" spans="1:44">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row>
    <row r="292" spans="1:44">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row>
    <row r="293" spans="1:44">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row>
    <row r="294" spans="1:44">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row>
    <row r="295" spans="1:44">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row>
    <row r="296" spans="1:44">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row>
    <row r="297" spans="1:44">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row>
    <row r="298" spans="1:44">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row>
    <row r="299" spans="1:44">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row>
    <row r="300" spans="1:44">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row>
    <row r="301" spans="1:44">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row>
    <row r="302" spans="1:44">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row>
    <row r="303" spans="1:44">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row>
    <row r="304" spans="1:44">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row>
    <row r="305" spans="1:44">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row>
    <row r="306" spans="1:44">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row>
    <row r="307" spans="1:44">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row>
    <row r="308" spans="1:44">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row>
    <row r="309" spans="1:44">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row>
    <row r="310" spans="1:44">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row>
    <row r="311" spans="1:44">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row>
    <row r="312" spans="1:44">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row>
    <row r="313" spans="1:44">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row>
    <row r="314" spans="1:44">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row>
    <row r="315" spans="1:44">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row>
    <row r="316" spans="1:44">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row>
    <row r="317" spans="1:44">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row>
    <row r="318" spans="1:44">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row>
    <row r="319" spans="1:44">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row>
    <row r="320" spans="1:44">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row>
    <row r="321" spans="1:44">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row>
    <row r="322" spans="1:44">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row>
    <row r="323" spans="1:44">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row>
    <row r="324" spans="1:44">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61"/>
      <c r="AR324" s="61"/>
    </row>
    <row r="325" spans="1:44">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c r="AG325" s="61"/>
      <c r="AH325" s="61"/>
      <c r="AI325" s="61"/>
      <c r="AJ325" s="61"/>
      <c r="AK325" s="61"/>
      <c r="AL325" s="61"/>
      <c r="AM325" s="61"/>
      <c r="AN325" s="61"/>
      <c r="AO325" s="61"/>
      <c r="AP325" s="61"/>
      <c r="AQ325" s="61"/>
      <c r="AR325" s="61"/>
    </row>
  </sheetData>
  <mergeCells count="80">
    <mergeCell ref="B35:AR35"/>
    <mergeCell ref="B36:AR36"/>
    <mergeCell ref="B37:AR37"/>
    <mergeCell ref="AH10:AH13"/>
    <mergeCell ref="AL10:AL13"/>
    <mergeCell ref="AM10:AM13"/>
    <mergeCell ref="AN10:AN13"/>
    <mergeCell ref="AP10:AP13"/>
    <mergeCell ref="AQ10:AQ13"/>
    <mergeCell ref="AO9:AO13"/>
    <mergeCell ref="B34:AR34"/>
    <mergeCell ref="AP9:AQ9"/>
    <mergeCell ref="Y10:Y13"/>
    <mergeCell ref="AG10:AG13"/>
    <mergeCell ref="Z10:Z13"/>
    <mergeCell ref="D6:D13"/>
    <mergeCell ref="E6:E13"/>
    <mergeCell ref="A6:A13"/>
    <mergeCell ref="B6:B13"/>
    <mergeCell ref="C6:C13"/>
    <mergeCell ref="G6:G13"/>
    <mergeCell ref="F6:F13"/>
    <mergeCell ref="H6:P6"/>
    <mergeCell ref="J9:L10"/>
    <mergeCell ref="K12:K13"/>
    <mergeCell ref="L12:L13"/>
    <mergeCell ref="N12:N13"/>
    <mergeCell ref="O12:P12"/>
    <mergeCell ref="M11:M13"/>
    <mergeCell ref="N11:P11"/>
    <mergeCell ref="M9:P10"/>
    <mergeCell ref="AR6:AR13"/>
    <mergeCell ref="H7:H13"/>
    <mergeCell ref="I7:P7"/>
    <mergeCell ref="Q7:Q13"/>
    <mergeCell ref="R7:W7"/>
    <mergeCell ref="X7:X13"/>
    <mergeCell ref="Y7:AC7"/>
    <mergeCell ref="S8:W8"/>
    <mergeCell ref="Y8:AB9"/>
    <mergeCell ref="K11:L11"/>
    <mergeCell ref="Q6:W6"/>
    <mergeCell ref="V11:V13"/>
    <mergeCell ref="S9:U10"/>
    <mergeCell ref="W11:W13"/>
    <mergeCell ref="J11:J13"/>
    <mergeCell ref="I8:I13"/>
    <mergeCell ref="AD6:AI6"/>
    <mergeCell ref="AE8:AH8"/>
    <mergeCell ref="AI8:AI13"/>
    <mergeCell ref="AJ6:AQ6"/>
    <mergeCell ref="AK8:AN8"/>
    <mergeCell ref="AE9:AE13"/>
    <mergeCell ref="AF9:AH9"/>
    <mergeCell ref="AD7:AD13"/>
    <mergeCell ref="AF10:AF13"/>
    <mergeCell ref="AK9:AK13"/>
    <mergeCell ref="AL9:AN9"/>
    <mergeCell ref="R8:R13"/>
    <mergeCell ref="AH1:AR1"/>
    <mergeCell ref="AH2:AR2"/>
    <mergeCell ref="A3:AR3"/>
    <mergeCell ref="A4:AR4"/>
    <mergeCell ref="A5:AR5"/>
    <mergeCell ref="A2:M2"/>
    <mergeCell ref="A1:M1"/>
    <mergeCell ref="X6:AC6"/>
    <mergeCell ref="S11:S13"/>
    <mergeCell ref="AK7:AQ7"/>
    <mergeCell ref="J8:P8"/>
    <mergeCell ref="AO8:AQ8"/>
    <mergeCell ref="AB10:AB13"/>
    <mergeCell ref="AJ7:AJ13"/>
    <mergeCell ref="T12:T13"/>
    <mergeCell ref="U12:U13"/>
    <mergeCell ref="T11:U11"/>
    <mergeCell ref="AE7:AI7"/>
    <mergeCell ref="AA10:AA13"/>
    <mergeCell ref="AC8:AC13"/>
    <mergeCell ref="V9:W10"/>
  </mergeCells>
  <printOptions horizontalCentered="1"/>
  <pageMargins left="0.23622047244094491" right="0.23622047244094491" top="0.74803149606299213" bottom="0.74803149606299213" header="0.31496062992125984" footer="0.31496062992125984"/>
  <pageSetup paperSize="9" scale="60" fitToWidth="0" fitToHeight="0" orientation="landscape" r:id="rId1"/>
  <headerFooter alignWithMargins="0">
    <oddFooter>&amp;R&amp;14&amp;P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AC318"/>
  <sheetViews>
    <sheetView zoomScale="80" zoomScaleNormal="80" zoomScaleSheetLayoutView="70" zoomScalePageLayoutView="50" workbookViewId="0">
      <selection sqref="A1:L1"/>
    </sheetView>
  </sheetViews>
  <sheetFormatPr defaultColWidth="9.140625" defaultRowHeight="18.75"/>
  <cols>
    <col min="1" max="1" width="5.140625" style="81" customWidth="1"/>
    <col min="2" max="2" width="33.28515625" style="82" customWidth="1"/>
    <col min="3" max="7" width="9.140625" style="83" customWidth="1"/>
    <col min="8" max="11" width="9.140625" style="84" customWidth="1"/>
    <col min="12" max="24" width="11.42578125" style="84" customWidth="1"/>
    <col min="25" max="25" width="11" style="84" customWidth="1"/>
    <col min="26" max="228" width="8.7109375" style="61" customWidth="1"/>
    <col min="229" max="229" width="5.140625" style="61" customWidth="1"/>
    <col min="230" max="230" width="24" style="61" customWidth="1"/>
    <col min="231" max="231" width="7.7109375" style="61" customWidth="1"/>
    <col min="232" max="232" width="8.7109375" style="61" customWidth="1"/>
    <col min="233" max="233" width="8.42578125" style="61" customWidth="1"/>
    <col min="234" max="234" width="9.42578125" style="61" customWidth="1"/>
    <col min="235" max="235" width="10.140625" style="61" customWidth="1"/>
    <col min="236" max="236" width="7.7109375" style="61" customWidth="1"/>
    <col min="237" max="238" width="9.42578125" style="61" customWidth="1"/>
    <col min="239" max="240" width="9.7109375" style="61" customWidth="1"/>
    <col min="241" max="241" width="8.7109375" style="61" customWidth="1"/>
    <col min="242" max="242" width="9.42578125" style="61" customWidth="1"/>
    <col min="243" max="243" width="6.7109375" style="61" customWidth="1"/>
    <col min="244" max="244" width="8.140625" style="61" customWidth="1"/>
    <col min="245" max="245" width="10.42578125" style="61" customWidth="1"/>
    <col min="246" max="246" width="8.42578125" style="61" customWidth="1"/>
    <col min="247" max="247" width="9.7109375" style="61" customWidth="1"/>
    <col min="248" max="248" width="9.42578125" style="61" customWidth="1"/>
    <col min="249" max="249" width="7.42578125" style="61" customWidth="1"/>
    <col min="250" max="250" width="8.42578125" style="61" customWidth="1"/>
    <col min="251" max="252" width="8.28515625" style="61" customWidth="1"/>
    <col min="253" max="253" width="11.42578125" style="61" customWidth="1"/>
    <col min="254" max="254" width="10.42578125" style="61" customWidth="1"/>
    <col min="255" max="255" width="9.7109375" style="61" customWidth="1"/>
    <col min="256" max="16384" width="9.140625" style="61"/>
  </cols>
  <sheetData>
    <row r="1" spans="1:29" ht="24" customHeight="1">
      <c r="A1" s="916" t="s">
        <v>222</v>
      </c>
      <c r="B1" s="916"/>
      <c r="C1" s="916"/>
      <c r="D1" s="916"/>
      <c r="E1" s="916"/>
      <c r="F1" s="916"/>
      <c r="G1" s="916"/>
      <c r="H1" s="916"/>
      <c r="I1" s="916"/>
      <c r="J1" s="916"/>
      <c r="K1" s="916"/>
      <c r="L1" s="916"/>
      <c r="M1" s="916"/>
      <c r="N1" s="144"/>
      <c r="O1" s="144"/>
      <c r="P1" s="144"/>
      <c r="Q1" s="1057" t="s">
        <v>0</v>
      </c>
      <c r="R1" s="1057"/>
      <c r="S1" s="1057"/>
      <c r="T1" s="1057"/>
      <c r="U1" s="1057"/>
      <c r="V1" s="1057"/>
      <c r="W1" s="1057"/>
      <c r="X1" s="1057"/>
      <c r="Y1" s="1057"/>
    </row>
    <row r="2" spans="1:29" ht="24.75" customHeight="1">
      <c r="A2" s="1002" t="s">
        <v>1</v>
      </c>
      <c r="B2" s="1002"/>
      <c r="C2" s="1002"/>
      <c r="D2" s="1002"/>
      <c r="E2" s="1002"/>
      <c r="F2" s="1002"/>
      <c r="G2" s="1002"/>
      <c r="H2" s="1002"/>
      <c r="I2" s="1002"/>
      <c r="J2" s="1002"/>
      <c r="K2" s="1002"/>
      <c r="L2" s="1002"/>
      <c r="M2" s="1002"/>
      <c r="N2" s="143"/>
      <c r="O2" s="143"/>
      <c r="P2" s="143"/>
      <c r="Q2" s="1058" t="s">
        <v>2</v>
      </c>
      <c r="R2" s="1058"/>
      <c r="S2" s="1058"/>
      <c r="T2" s="1058"/>
      <c r="U2" s="1058"/>
      <c r="V2" s="1058"/>
      <c r="W2" s="1058"/>
      <c r="X2" s="1058"/>
      <c r="Y2" s="1058"/>
    </row>
    <row r="3" spans="1:29" s="153" customFormat="1" ht="34.5" customHeight="1">
      <c r="A3" s="1005" t="s">
        <v>204</v>
      </c>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row>
    <row r="4" spans="1:29" s="89" customFormat="1" ht="72" customHeight="1">
      <c r="A4" s="916" t="s">
        <v>223</v>
      </c>
      <c r="B4" s="916"/>
      <c r="C4" s="916"/>
      <c r="D4" s="916"/>
      <c r="E4" s="916"/>
      <c r="F4" s="916"/>
      <c r="G4" s="916"/>
      <c r="H4" s="916"/>
      <c r="I4" s="916"/>
      <c r="J4" s="916"/>
      <c r="K4" s="916"/>
      <c r="L4" s="916"/>
      <c r="M4" s="916"/>
      <c r="N4" s="916"/>
      <c r="O4" s="916"/>
      <c r="P4" s="916"/>
      <c r="Q4" s="916"/>
      <c r="R4" s="916"/>
      <c r="S4" s="916"/>
      <c r="T4" s="916"/>
      <c r="U4" s="916"/>
      <c r="V4" s="916"/>
      <c r="W4" s="916"/>
      <c r="X4" s="916"/>
      <c r="Y4" s="916"/>
      <c r="AC4" s="154"/>
    </row>
    <row r="5" spans="1:29" s="90" customFormat="1" ht="35.25" customHeight="1">
      <c r="A5" s="1006" t="s">
        <v>4</v>
      </c>
      <c r="B5" s="1006"/>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AC5" s="89"/>
    </row>
    <row r="6" spans="1:29" s="49" customFormat="1" ht="47.25" customHeight="1">
      <c r="A6" s="995" t="s">
        <v>117</v>
      </c>
      <c r="B6" s="988" t="s">
        <v>86</v>
      </c>
      <c r="C6" s="988" t="s">
        <v>87</v>
      </c>
      <c r="D6" s="988" t="s">
        <v>88</v>
      </c>
      <c r="E6" s="988" t="s">
        <v>89</v>
      </c>
      <c r="F6" s="995" t="s">
        <v>206</v>
      </c>
      <c r="G6" s="995" t="s">
        <v>207</v>
      </c>
      <c r="H6" s="989" t="s">
        <v>118</v>
      </c>
      <c r="I6" s="989"/>
      <c r="J6" s="989"/>
      <c r="K6" s="989"/>
      <c r="L6" s="989"/>
      <c r="M6" s="989"/>
      <c r="N6" s="989"/>
      <c r="O6" s="989"/>
      <c r="P6" s="989"/>
      <c r="Q6" s="988" t="s">
        <v>224</v>
      </c>
      <c r="R6" s="988"/>
      <c r="S6" s="988"/>
      <c r="T6" s="988"/>
      <c r="U6" s="988"/>
      <c r="V6" s="988"/>
      <c r="W6" s="988"/>
      <c r="X6" s="988"/>
      <c r="Y6" s="988" t="s">
        <v>9</v>
      </c>
    </row>
    <row r="7" spans="1:29" s="49" customFormat="1" ht="33.75" customHeight="1">
      <c r="A7" s="996"/>
      <c r="B7" s="988"/>
      <c r="C7" s="988"/>
      <c r="D7" s="988"/>
      <c r="E7" s="988"/>
      <c r="F7" s="996"/>
      <c r="G7" s="996"/>
      <c r="H7" s="989" t="s">
        <v>193</v>
      </c>
      <c r="I7" s="989" t="s">
        <v>92</v>
      </c>
      <c r="J7" s="989"/>
      <c r="K7" s="989"/>
      <c r="L7" s="989"/>
      <c r="M7" s="989"/>
      <c r="N7" s="989"/>
      <c r="O7" s="989"/>
      <c r="P7" s="989"/>
      <c r="Q7" s="989" t="s">
        <v>212</v>
      </c>
      <c r="R7" s="988" t="s">
        <v>21</v>
      </c>
      <c r="S7" s="988"/>
      <c r="T7" s="988"/>
      <c r="U7" s="988"/>
      <c r="V7" s="988"/>
      <c r="W7" s="988"/>
      <c r="X7" s="988"/>
      <c r="Y7" s="988"/>
    </row>
    <row r="8" spans="1:29" s="49" customFormat="1" ht="36.6" customHeight="1">
      <c r="A8" s="996"/>
      <c r="B8" s="988"/>
      <c r="C8" s="988"/>
      <c r="D8" s="988"/>
      <c r="E8" s="988"/>
      <c r="F8" s="996"/>
      <c r="G8" s="996"/>
      <c r="H8" s="989"/>
      <c r="I8" s="989" t="s">
        <v>212</v>
      </c>
      <c r="J8" s="989" t="s">
        <v>21</v>
      </c>
      <c r="K8" s="989"/>
      <c r="L8" s="989"/>
      <c r="M8" s="989"/>
      <c r="N8" s="989"/>
      <c r="O8" s="989"/>
      <c r="P8" s="989"/>
      <c r="Q8" s="989"/>
      <c r="R8" s="989" t="s">
        <v>213</v>
      </c>
      <c r="S8" s="989"/>
      <c r="T8" s="989"/>
      <c r="U8" s="989"/>
      <c r="V8" s="989" t="s">
        <v>214</v>
      </c>
      <c r="W8" s="989"/>
      <c r="X8" s="989"/>
      <c r="Y8" s="988"/>
    </row>
    <row r="9" spans="1:29" s="49" customFormat="1" ht="30.75" customHeight="1">
      <c r="A9" s="996"/>
      <c r="B9" s="988"/>
      <c r="C9" s="988"/>
      <c r="D9" s="988"/>
      <c r="E9" s="988"/>
      <c r="F9" s="996"/>
      <c r="G9" s="996"/>
      <c r="H9" s="989"/>
      <c r="I9" s="989"/>
      <c r="J9" s="988" t="s">
        <v>215</v>
      </c>
      <c r="K9" s="988"/>
      <c r="L9" s="988"/>
      <c r="M9" s="989" t="s">
        <v>216</v>
      </c>
      <c r="N9" s="989"/>
      <c r="O9" s="989"/>
      <c r="P9" s="989"/>
      <c r="Q9" s="989"/>
      <c r="R9" s="989" t="s">
        <v>217</v>
      </c>
      <c r="S9" s="988" t="s">
        <v>94</v>
      </c>
      <c r="T9" s="988"/>
      <c r="U9" s="988"/>
      <c r="V9" s="988" t="s">
        <v>12</v>
      </c>
      <c r="W9" s="988" t="s">
        <v>94</v>
      </c>
      <c r="X9" s="988"/>
      <c r="Y9" s="988"/>
    </row>
    <row r="10" spans="1:29" s="49" customFormat="1" ht="19.5" customHeight="1">
      <c r="A10" s="996"/>
      <c r="B10" s="988"/>
      <c r="C10" s="988"/>
      <c r="D10" s="988"/>
      <c r="E10" s="988"/>
      <c r="F10" s="996"/>
      <c r="G10" s="996"/>
      <c r="H10" s="989"/>
      <c r="I10" s="989"/>
      <c r="J10" s="988"/>
      <c r="K10" s="988"/>
      <c r="L10" s="988"/>
      <c r="M10" s="989"/>
      <c r="N10" s="989"/>
      <c r="O10" s="989"/>
      <c r="P10" s="989"/>
      <c r="Q10" s="989"/>
      <c r="R10" s="989"/>
      <c r="S10" s="989" t="s">
        <v>44</v>
      </c>
      <c r="T10" s="989" t="s">
        <v>38</v>
      </c>
      <c r="U10" s="989" t="s">
        <v>179</v>
      </c>
      <c r="V10" s="988"/>
      <c r="W10" s="989" t="s">
        <v>197</v>
      </c>
      <c r="X10" s="989" t="s">
        <v>198</v>
      </c>
      <c r="Y10" s="988"/>
    </row>
    <row r="11" spans="1:29" s="49" customFormat="1" ht="32.25" customHeight="1">
      <c r="A11" s="996"/>
      <c r="B11" s="988"/>
      <c r="C11" s="988"/>
      <c r="D11" s="988"/>
      <c r="E11" s="988"/>
      <c r="F11" s="996"/>
      <c r="G11" s="996"/>
      <c r="H11" s="989"/>
      <c r="I11" s="989"/>
      <c r="J11" s="989" t="s">
        <v>217</v>
      </c>
      <c r="K11" s="989" t="s">
        <v>13</v>
      </c>
      <c r="L11" s="989"/>
      <c r="M11" s="989" t="s">
        <v>199</v>
      </c>
      <c r="N11" s="989" t="s">
        <v>200</v>
      </c>
      <c r="O11" s="989"/>
      <c r="P11" s="989"/>
      <c r="Q11" s="989"/>
      <c r="R11" s="989"/>
      <c r="S11" s="989"/>
      <c r="T11" s="989"/>
      <c r="U11" s="989"/>
      <c r="V11" s="988"/>
      <c r="W11" s="989"/>
      <c r="X11" s="989"/>
      <c r="Y11" s="988"/>
    </row>
    <row r="12" spans="1:29" s="49" customFormat="1" ht="30" customHeight="1">
      <c r="A12" s="996"/>
      <c r="B12" s="988"/>
      <c r="C12" s="988"/>
      <c r="D12" s="988"/>
      <c r="E12" s="988"/>
      <c r="F12" s="996"/>
      <c r="G12" s="996"/>
      <c r="H12" s="989"/>
      <c r="I12" s="989"/>
      <c r="J12" s="989"/>
      <c r="K12" s="989" t="s">
        <v>44</v>
      </c>
      <c r="L12" s="989" t="s">
        <v>179</v>
      </c>
      <c r="M12" s="989"/>
      <c r="N12" s="989" t="s">
        <v>12</v>
      </c>
      <c r="O12" s="989" t="s">
        <v>13</v>
      </c>
      <c r="P12" s="989"/>
      <c r="Q12" s="989"/>
      <c r="R12" s="989"/>
      <c r="S12" s="989"/>
      <c r="T12" s="989"/>
      <c r="U12" s="989"/>
      <c r="V12" s="988"/>
      <c r="W12" s="989"/>
      <c r="X12" s="989"/>
      <c r="Y12" s="988"/>
    </row>
    <row r="13" spans="1:29" s="49" customFormat="1" ht="56.25">
      <c r="A13" s="997"/>
      <c r="B13" s="988"/>
      <c r="C13" s="988"/>
      <c r="D13" s="988"/>
      <c r="E13" s="988"/>
      <c r="F13" s="997"/>
      <c r="G13" s="997"/>
      <c r="H13" s="989"/>
      <c r="I13" s="989"/>
      <c r="J13" s="989"/>
      <c r="K13" s="989"/>
      <c r="L13" s="989"/>
      <c r="M13" s="989"/>
      <c r="N13" s="989"/>
      <c r="O13" s="95" t="s">
        <v>197</v>
      </c>
      <c r="P13" s="95" t="s">
        <v>198</v>
      </c>
      <c r="Q13" s="989"/>
      <c r="R13" s="989"/>
      <c r="S13" s="989"/>
      <c r="T13" s="989"/>
      <c r="U13" s="989"/>
      <c r="V13" s="988"/>
      <c r="W13" s="989"/>
      <c r="X13" s="989"/>
      <c r="Y13" s="988"/>
    </row>
    <row r="14" spans="1:29" s="51" customFormat="1" ht="24" customHeight="1">
      <c r="A14" s="50">
        <v>1</v>
      </c>
      <c r="B14" s="50">
        <f>A14+1</f>
        <v>2</v>
      </c>
      <c r="C14" s="50">
        <f t="shared" ref="C14:Y14" si="0">B14+1</f>
        <v>3</v>
      </c>
      <c r="D14" s="50">
        <f t="shared" si="0"/>
        <v>4</v>
      </c>
      <c r="E14" s="50">
        <f t="shared" si="0"/>
        <v>5</v>
      </c>
      <c r="F14" s="50">
        <f t="shared" si="0"/>
        <v>6</v>
      </c>
      <c r="G14" s="50">
        <f t="shared" si="0"/>
        <v>7</v>
      </c>
      <c r="H14" s="50">
        <f t="shared" si="0"/>
        <v>8</v>
      </c>
      <c r="I14" s="50">
        <f t="shared" si="0"/>
        <v>9</v>
      </c>
      <c r="J14" s="50">
        <f t="shared" si="0"/>
        <v>10</v>
      </c>
      <c r="K14" s="50">
        <f t="shared" si="0"/>
        <v>11</v>
      </c>
      <c r="L14" s="50">
        <f t="shared" si="0"/>
        <v>12</v>
      </c>
      <c r="M14" s="50">
        <f t="shared" si="0"/>
        <v>13</v>
      </c>
      <c r="N14" s="50">
        <f t="shared" si="0"/>
        <v>14</v>
      </c>
      <c r="O14" s="50">
        <f t="shared" si="0"/>
        <v>15</v>
      </c>
      <c r="P14" s="50">
        <f t="shared" si="0"/>
        <v>16</v>
      </c>
      <c r="Q14" s="50">
        <f t="shared" si="0"/>
        <v>17</v>
      </c>
      <c r="R14" s="50">
        <f t="shared" si="0"/>
        <v>18</v>
      </c>
      <c r="S14" s="50">
        <f t="shared" si="0"/>
        <v>19</v>
      </c>
      <c r="T14" s="50">
        <f t="shared" si="0"/>
        <v>20</v>
      </c>
      <c r="U14" s="50">
        <f t="shared" si="0"/>
        <v>21</v>
      </c>
      <c r="V14" s="50">
        <f t="shared" si="0"/>
        <v>22</v>
      </c>
      <c r="W14" s="50">
        <f t="shared" si="0"/>
        <v>23</v>
      </c>
      <c r="X14" s="50">
        <f t="shared" si="0"/>
        <v>24</v>
      </c>
      <c r="Y14" s="50">
        <f t="shared" si="0"/>
        <v>25</v>
      </c>
    </row>
    <row r="15" spans="1:29" s="51" customFormat="1" ht="36.75" customHeight="1">
      <c r="A15" s="50"/>
      <c r="B15" s="52" t="s">
        <v>17</v>
      </c>
      <c r="C15" s="50"/>
      <c r="D15" s="50"/>
      <c r="E15" s="50"/>
      <c r="F15" s="50"/>
      <c r="G15" s="50"/>
      <c r="H15" s="50"/>
      <c r="I15" s="50"/>
      <c r="J15" s="50"/>
      <c r="K15" s="50"/>
      <c r="L15" s="50"/>
      <c r="M15" s="50"/>
      <c r="N15" s="50"/>
      <c r="O15" s="50"/>
      <c r="P15" s="50"/>
      <c r="Q15" s="50"/>
      <c r="R15" s="50"/>
      <c r="S15" s="50"/>
      <c r="T15" s="50"/>
      <c r="U15" s="50"/>
      <c r="V15" s="50"/>
      <c r="W15" s="50"/>
      <c r="X15" s="50"/>
      <c r="Y15" s="50"/>
    </row>
    <row r="16" spans="1:29" s="51" customFormat="1" ht="47.65" customHeight="1">
      <c r="A16" s="52" t="s">
        <v>201</v>
      </c>
      <c r="B16" s="54" t="s">
        <v>202</v>
      </c>
      <c r="C16" s="50"/>
      <c r="D16" s="50"/>
      <c r="E16" s="50"/>
      <c r="F16" s="50"/>
      <c r="G16" s="50"/>
      <c r="H16" s="50"/>
      <c r="I16" s="50"/>
      <c r="J16" s="50"/>
      <c r="K16" s="50"/>
      <c r="L16" s="50"/>
      <c r="M16" s="50"/>
      <c r="N16" s="50"/>
      <c r="O16" s="50"/>
      <c r="P16" s="50"/>
      <c r="Q16" s="50"/>
      <c r="R16" s="50"/>
      <c r="S16" s="50"/>
      <c r="T16" s="50"/>
      <c r="U16" s="50"/>
      <c r="V16" s="50"/>
      <c r="W16" s="50"/>
      <c r="X16" s="50"/>
      <c r="Y16" s="50"/>
    </row>
    <row r="17" spans="1:25" s="57" customFormat="1" ht="82.9" customHeight="1">
      <c r="A17" s="53"/>
      <c r="B17" s="58" t="s">
        <v>323</v>
      </c>
      <c r="C17" s="55"/>
      <c r="D17" s="55"/>
      <c r="E17" s="55"/>
      <c r="F17" s="55"/>
      <c r="G17" s="55"/>
      <c r="H17" s="56"/>
      <c r="I17" s="56"/>
      <c r="J17" s="56"/>
      <c r="K17" s="56"/>
      <c r="L17" s="56"/>
      <c r="M17" s="56"/>
      <c r="N17" s="56"/>
      <c r="O17" s="56"/>
      <c r="P17" s="56"/>
      <c r="Q17" s="101"/>
      <c r="R17" s="101"/>
      <c r="S17" s="101"/>
      <c r="T17" s="101"/>
      <c r="U17" s="101"/>
      <c r="V17" s="101"/>
      <c r="W17" s="101"/>
      <c r="X17" s="101"/>
      <c r="Y17" s="101"/>
    </row>
    <row r="18" spans="1:25" s="57" customFormat="1" ht="76.150000000000006" customHeight="1">
      <c r="A18" s="53" t="s">
        <v>46</v>
      </c>
      <c r="B18" s="156" t="s">
        <v>326</v>
      </c>
      <c r="C18" s="55"/>
      <c r="D18" s="55"/>
      <c r="E18" s="55"/>
      <c r="F18" s="55"/>
      <c r="G18" s="55"/>
      <c r="H18" s="56"/>
      <c r="I18" s="56"/>
      <c r="J18" s="56"/>
      <c r="K18" s="56"/>
      <c r="L18" s="56"/>
      <c r="M18" s="56"/>
      <c r="N18" s="56"/>
      <c r="O18" s="56"/>
      <c r="P18" s="56"/>
      <c r="Q18" s="101"/>
      <c r="R18" s="101"/>
      <c r="S18" s="101"/>
      <c r="T18" s="101"/>
      <c r="U18" s="101"/>
      <c r="V18" s="101"/>
      <c r="W18" s="101"/>
      <c r="X18" s="101"/>
      <c r="Y18" s="101"/>
    </row>
    <row r="19" spans="1:25" ht="40.15" customHeight="1">
      <c r="A19" s="72" t="s">
        <v>97</v>
      </c>
      <c r="B19" s="73" t="s">
        <v>98</v>
      </c>
      <c r="C19" s="59"/>
      <c r="D19" s="59"/>
      <c r="E19" s="59"/>
      <c r="F19" s="59"/>
      <c r="G19" s="59"/>
      <c r="H19" s="60"/>
      <c r="I19" s="60"/>
      <c r="J19" s="60"/>
      <c r="K19" s="60"/>
      <c r="L19" s="60"/>
      <c r="M19" s="60"/>
      <c r="N19" s="60"/>
      <c r="O19" s="60"/>
      <c r="P19" s="60"/>
      <c r="Q19" s="98"/>
      <c r="R19" s="98"/>
      <c r="S19" s="98"/>
      <c r="T19" s="98"/>
      <c r="U19" s="98"/>
      <c r="V19" s="98"/>
      <c r="W19" s="98"/>
      <c r="X19" s="98"/>
      <c r="Y19" s="98"/>
    </row>
    <row r="20" spans="1:25" ht="30" customHeight="1">
      <c r="A20" s="72" t="s">
        <v>99</v>
      </c>
      <c r="B20" s="100" t="s">
        <v>100</v>
      </c>
      <c r="C20" s="59"/>
      <c r="D20" s="59"/>
      <c r="E20" s="59"/>
      <c r="F20" s="59"/>
      <c r="G20" s="59"/>
      <c r="H20" s="60"/>
      <c r="I20" s="60"/>
      <c r="J20" s="60"/>
      <c r="K20" s="60"/>
      <c r="L20" s="60"/>
      <c r="M20" s="60"/>
      <c r="N20" s="60"/>
      <c r="O20" s="60"/>
      <c r="P20" s="60"/>
      <c r="Q20" s="98"/>
      <c r="R20" s="98"/>
      <c r="S20" s="98"/>
      <c r="T20" s="98"/>
      <c r="U20" s="98"/>
      <c r="V20" s="98"/>
      <c r="W20" s="98"/>
      <c r="X20" s="98"/>
      <c r="Y20" s="98"/>
    </row>
    <row r="21" spans="1:25" ht="60" customHeight="1">
      <c r="A21" s="53" t="s">
        <v>48</v>
      </c>
      <c r="B21" s="156" t="s">
        <v>322</v>
      </c>
      <c r="C21" s="59"/>
      <c r="D21" s="59"/>
      <c r="E21" s="59"/>
      <c r="F21" s="59"/>
      <c r="G21" s="59"/>
      <c r="H21" s="60"/>
      <c r="I21" s="60"/>
      <c r="J21" s="60"/>
      <c r="K21" s="60"/>
      <c r="L21" s="60"/>
      <c r="M21" s="60"/>
      <c r="N21" s="60"/>
      <c r="O21" s="60"/>
      <c r="P21" s="60"/>
      <c r="Q21" s="98"/>
      <c r="R21" s="98"/>
      <c r="S21" s="98"/>
      <c r="T21" s="98"/>
      <c r="U21" s="98"/>
      <c r="V21" s="98"/>
      <c r="W21" s="98"/>
      <c r="X21" s="98"/>
      <c r="Y21" s="98"/>
    </row>
    <row r="22" spans="1:25" ht="43.9" customHeight="1">
      <c r="A22" s="72" t="s">
        <v>97</v>
      </c>
      <c r="B22" s="73" t="s">
        <v>98</v>
      </c>
      <c r="C22" s="59"/>
      <c r="D22" s="59"/>
      <c r="E22" s="59"/>
      <c r="F22" s="59"/>
      <c r="G22" s="59"/>
      <c r="H22" s="60"/>
      <c r="I22" s="60"/>
      <c r="J22" s="60"/>
      <c r="K22" s="60"/>
      <c r="L22" s="60"/>
      <c r="M22" s="60"/>
      <c r="N22" s="60"/>
      <c r="O22" s="60"/>
      <c r="P22" s="60"/>
      <c r="Q22" s="98"/>
      <c r="R22" s="98"/>
      <c r="S22" s="98"/>
      <c r="T22" s="98"/>
      <c r="U22" s="98"/>
      <c r="V22" s="98"/>
      <c r="W22" s="98"/>
      <c r="X22" s="98"/>
      <c r="Y22" s="98"/>
    </row>
    <row r="23" spans="1:25" ht="30" customHeight="1">
      <c r="A23" s="72" t="s">
        <v>99</v>
      </c>
      <c r="B23" s="100" t="s">
        <v>100</v>
      </c>
      <c r="C23" s="59"/>
      <c r="D23" s="59"/>
      <c r="E23" s="59"/>
      <c r="F23" s="59"/>
      <c r="G23" s="59"/>
      <c r="H23" s="60"/>
      <c r="I23" s="60"/>
      <c r="J23" s="60"/>
      <c r="K23" s="60"/>
      <c r="L23" s="60"/>
      <c r="M23" s="60"/>
      <c r="N23" s="60"/>
      <c r="O23" s="60"/>
      <c r="P23" s="60"/>
      <c r="Q23" s="98"/>
      <c r="R23" s="98"/>
      <c r="S23" s="98"/>
      <c r="T23" s="98"/>
      <c r="U23" s="98"/>
      <c r="V23" s="98"/>
      <c r="W23" s="98"/>
      <c r="X23" s="98"/>
      <c r="Y23" s="98"/>
    </row>
    <row r="24" spans="1:25" s="51" customFormat="1" ht="36.75" customHeight="1">
      <c r="A24" s="53" t="s">
        <v>113</v>
      </c>
      <c r="B24" s="54" t="s">
        <v>202</v>
      </c>
      <c r="C24" s="50"/>
      <c r="D24" s="50"/>
      <c r="E24" s="50"/>
      <c r="F24" s="50"/>
      <c r="G24" s="50"/>
      <c r="H24" s="50"/>
      <c r="I24" s="50"/>
      <c r="J24" s="50"/>
      <c r="K24" s="50"/>
      <c r="L24" s="50"/>
      <c r="M24" s="50"/>
      <c r="N24" s="50"/>
      <c r="O24" s="50"/>
      <c r="P24" s="50"/>
      <c r="Q24" s="50"/>
      <c r="R24" s="50"/>
      <c r="S24" s="50"/>
      <c r="T24" s="50"/>
      <c r="U24" s="50"/>
      <c r="V24" s="50"/>
      <c r="W24" s="50"/>
      <c r="X24" s="50"/>
      <c r="Y24" s="50"/>
    </row>
    <row r="25" spans="1:25" s="51" customFormat="1" ht="41.25" customHeight="1">
      <c r="A25" s="72"/>
      <c r="B25" s="73" t="s">
        <v>114</v>
      </c>
      <c r="C25" s="50"/>
      <c r="D25" s="50"/>
      <c r="E25" s="50"/>
      <c r="F25" s="50"/>
      <c r="G25" s="50"/>
      <c r="H25" s="50"/>
      <c r="I25" s="50"/>
      <c r="J25" s="50"/>
      <c r="K25" s="50"/>
      <c r="L25" s="50"/>
      <c r="M25" s="50"/>
      <c r="N25" s="50"/>
      <c r="O25" s="50"/>
      <c r="P25" s="50"/>
      <c r="Q25" s="50"/>
      <c r="R25" s="50"/>
      <c r="S25" s="50"/>
      <c r="T25" s="50"/>
      <c r="U25" s="50"/>
      <c r="V25" s="50"/>
      <c r="W25" s="50"/>
      <c r="X25" s="50"/>
      <c r="Y25" s="50"/>
    </row>
    <row r="26" spans="1:25" s="51" customFormat="1" ht="13.5" customHeight="1">
      <c r="A26" s="50"/>
      <c r="B26" s="150"/>
      <c r="C26" s="50"/>
      <c r="D26" s="50"/>
      <c r="E26" s="50"/>
      <c r="F26" s="50"/>
      <c r="G26" s="50"/>
      <c r="H26" s="50"/>
      <c r="I26" s="50"/>
      <c r="J26" s="50"/>
      <c r="K26" s="50"/>
      <c r="L26" s="50"/>
      <c r="M26" s="50"/>
      <c r="N26" s="50"/>
      <c r="O26" s="50"/>
      <c r="P26" s="50"/>
      <c r="Q26" s="50"/>
      <c r="R26" s="50"/>
      <c r="S26" s="50"/>
      <c r="T26" s="50"/>
      <c r="U26" s="50"/>
      <c r="V26" s="50"/>
      <c r="W26" s="50"/>
      <c r="X26" s="50"/>
      <c r="Y26" s="50"/>
    </row>
    <row r="27" spans="1:25" s="105" customFormat="1" ht="26.25" customHeight="1">
      <c r="A27" s="104"/>
      <c r="B27" s="1067" t="s">
        <v>135</v>
      </c>
      <c r="C27" s="1067"/>
      <c r="D27" s="1067"/>
      <c r="E27" s="1067"/>
      <c r="F27" s="1067"/>
      <c r="G27" s="1067"/>
      <c r="H27" s="1067"/>
      <c r="I27" s="1067"/>
      <c r="J27" s="1067"/>
      <c r="K27" s="1067"/>
      <c r="L27" s="1067"/>
      <c r="M27" s="1067"/>
      <c r="N27" s="1067"/>
      <c r="O27" s="1067"/>
      <c r="P27" s="1067"/>
      <c r="Q27" s="1067"/>
      <c r="R27" s="1067"/>
      <c r="S27" s="1067"/>
      <c r="T27" s="1067"/>
      <c r="U27" s="1067"/>
      <c r="V27" s="1067"/>
      <c r="W27" s="1067"/>
      <c r="X27" s="1067"/>
      <c r="Y27" s="1067"/>
    </row>
    <row r="28" spans="1:25" s="105" customFormat="1" ht="64.150000000000006" customHeight="1">
      <c r="A28" s="104"/>
      <c r="B28" s="1064" t="s">
        <v>218</v>
      </c>
      <c r="C28" s="1064"/>
      <c r="D28" s="1064"/>
      <c r="E28" s="1064"/>
      <c r="F28" s="1064"/>
      <c r="G28" s="1064"/>
      <c r="H28" s="1064"/>
      <c r="I28" s="1064"/>
      <c r="J28" s="1064"/>
      <c r="K28" s="1064"/>
      <c r="L28" s="1064"/>
      <c r="M28" s="1064"/>
      <c r="N28" s="1064"/>
      <c r="O28" s="1064"/>
      <c r="P28" s="1064"/>
      <c r="Q28" s="1064"/>
      <c r="R28" s="1064"/>
      <c r="S28" s="1064"/>
      <c r="T28" s="1064"/>
      <c r="U28" s="1064"/>
      <c r="V28" s="1064"/>
      <c r="W28" s="1064"/>
      <c r="X28" s="1064"/>
      <c r="Y28" s="1064"/>
    </row>
    <row r="29" spans="1:25" s="105" customFormat="1" ht="24" customHeight="1">
      <c r="A29" s="151"/>
      <c r="B29" s="1065" t="s">
        <v>219</v>
      </c>
      <c r="C29" s="1065"/>
      <c r="D29" s="1065"/>
      <c r="E29" s="1065"/>
      <c r="F29" s="1065"/>
      <c r="G29" s="1065"/>
      <c r="H29" s="1065"/>
      <c r="I29" s="1065"/>
      <c r="J29" s="1065"/>
      <c r="K29" s="1065"/>
      <c r="L29" s="1065"/>
      <c r="M29" s="1065"/>
      <c r="N29" s="1065"/>
      <c r="O29" s="1065"/>
      <c r="P29" s="1065"/>
      <c r="Q29" s="1065"/>
      <c r="R29" s="1065"/>
      <c r="S29" s="1065"/>
      <c r="T29" s="1065"/>
      <c r="U29" s="1065"/>
      <c r="V29" s="1065"/>
      <c r="W29" s="1065"/>
      <c r="X29" s="1065"/>
      <c r="Y29" s="1065"/>
    </row>
    <row r="30" spans="1:25" s="105" customFormat="1" ht="64.150000000000006" customHeight="1">
      <c r="A30" s="151"/>
      <c r="B30" s="1066" t="s">
        <v>225</v>
      </c>
      <c r="C30" s="1066"/>
      <c r="D30" s="1066"/>
      <c r="E30" s="1066"/>
      <c r="F30" s="1066"/>
      <c r="G30" s="1066"/>
      <c r="H30" s="1066"/>
      <c r="I30" s="1066"/>
      <c r="J30" s="1066"/>
      <c r="K30" s="1066"/>
      <c r="L30" s="1066"/>
      <c r="M30" s="1066"/>
      <c r="N30" s="1066"/>
      <c r="O30" s="1066"/>
      <c r="P30" s="1066"/>
      <c r="Q30" s="1066"/>
      <c r="R30" s="1066"/>
      <c r="S30" s="1066"/>
      <c r="T30" s="1066"/>
      <c r="U30" s="1066"/>
      <c r="V30" s="1066"/>
      <c r="W30" s="1066"/>
      <c r="X30" s="1066"/>
      <c r="Y30" s="1066"/>
    </row>
    <row r="31" spans="1:25" ht="20.25">
      <c r="A31" s="61"/>
      <c r="B31" s="155" t="s">
        <v>226</v>
      </c>
      <c r="C31" s="61"/>
      <c r="D31" s="61"/>
      <c r="E31" s="61"/>
      <c r="F31" s="61"/>
      <c r="G31" s="61"/>
      <c r="H31" s="61"/>
      <c r="I31" s="61"/>
      <c r="J31" s="61"/>
      <c r="K31" s="61"/>
      <c r="L31" s="61"/>
      <c r="M31" s="61"/>
      <c r="N31" s="61"/>
      <c r="O31" s="61"/>
      <c r="P31" s="61"/>
      <c r="Q31" s="61"/>
      <c r="R31" s="61"/>
      <c r="S31" s="61"/>
      <c r="T31" s="61"/>
      <c r="U31" s="61"/>
      <c r="V31" s="61"/>
      <c r="W31" s="61"/>
      <c r="X31" s="61"/>
      <c r="Y31" s="61"/>
    </row>
    <row r="32" spans="1:25">
      <c r="A32" s="61"/>
      <c r="B32" s="61"/>
      <c r="C32" s="61"/>
      <c r="D32" s="61"/>
      <c r="E32" s="61"/>
      <c r="F32" s="61"/>
      <c r="G32" s="61"/>
      <c r="H32" s="61"/>
      <c r="I32" s="61"/>
      <c r="J32" s="61"/>
      <c r="K32" s="61"/>
      <c r="L32" s="61"/>
      <c r="M32" s="61"/>
      <c r="N32" s="61"/>
      <c r="O32" s="61"/>
      <c r="P32" s="61"/>
      <c r="Q32" s="61"/>
      <c r="R32" s="61"/>
      <c r="S32" s="61"/>
      <c r="T32" s="61"/>
      <c r="U32" s="61"/>
      <c r="V32" s="61"/>
      <c r="W32" s="61"/>
      <c r="X32" s="61"/>
      <c r="Y32" s="61"/>
    </row>
    <row r="33" spans="1:25">
      <c r="A33" s="61"/>
      <c r="B33" s="61"/>
      <c r="C33" s="61"/>
      <c r="D33" s="61"/>
      <c r="E33" s="61"/>
      <c r="F33" s="61"/>
      <c r="G33" s="61"/>
      <c r="H33" s="61"/>
      <c r="I33" s="61"/>
      <c r="J33" s="61"/>
      <c r="K33" s="61"/>
      <c r="L33" s="61"/>
      <c r="M33" s="61"/>
      <c r="N33" s="61"/>
      <c r="O33" s="61"/>
      <c r="P33" s="61"/>
      <c r="Q33" s="61"/>
      <c r="R33" s="61"/>
      <c r="S33" s="61"/>
      <c r="T33" s="61"/>
      <c r="U33" s="61"/>
      <c r="V33" s="61"/>
      <c r="W33" s="61"/>
      <c r="X33" s="61"/>
      <c r="Y33" s="61"/>
    </row>
    <row r="34" spans="1:25">
      <c r="A34" s="61"/>
      <c r="B34" s="61"/>
      <c r="C34" s="61"/>
      <c r="D34" s="61"/>
      <c r="E34" s="61"/>
      <c r="F34" s="61"/>
      <c r="G34" s="61"/>
      <c r="H34" s="61"/>
      <c r="I34" s="61"/>
      <c r="J34" s="61"/>
      <c r="K34" s="61"/>
      <c r="L34" s="61"/>
      <c r="M34" s="61"/>
      <c r="N34" s="61"/>
      <c r="O34" s="61"/>
      <c r="P34" s="61"/>
      <c r="Q34" s="61"/>
      <c r="R34" s="61"/>
      <c r="S34" s="61"/>
      <c r="T34" s="61"/>
      <c r="U34" s="61"/>
      <c r="V34" s="61"/>
      <c r="W34" s="61"/>
      <c r="X34" s="61"/>
      <c r="Y34" s="61"/>
    </row>
    <row r="35" spans="1:25">
      <c r="A35" s="61"/>
      <c r="B35" s="61"/>
      <c r="C35" s="61"/>
      <c r="D35" s="61"/>
      <c r="E35" s="61"/>
      <c r="F35" s="61"/>
      <c r="G35" s="61"/>
      <c r="H35" s="61"/>
      <c r="I35" s="61"/>
      <c r="J35" s="61"/>
      <c r="K35" s="61"/>
      <c r="L35" s="61"/>
      <c r="M35" s="61"/>
      <c r="N35" s="61"/>
      <c r="O35" s="61"/>
      <c r="P35" s="61"/>
      <c r="Q35" s="61"/>
      <c r="R35" s="61"/>
      <c r="S35" s="61"/>
      <c r="T35" s="61"/>
      <c r="U35" s="61"/>
      <c r="V35" s="61"/>
      <c r="W35" s="61"/>
      <c r="X35" s="61"/>
      <c r="Y35" s="61"/>
    </row>
    <row r="36" spans="1:25">
      <c r="A36" s="61"/>
      <c r="B36" s="61"/>
      <c r="C36" s="61"/>
      <c r="D36" s="61"/>
      <c r="E36" s="61"/>
      <c r="F36" s="61"/>
      <c r="G36" s="61"/>
      <c r="H36" s="61"/>
      <c r="I36" s="61"/>
      <c r="J36" s="61"/>
      <c r="K36" s="61"/>
      <c r="L36" s="61"/>
      <c r="M36" s="61"/>
      <c r="N36" s="61"/>
      <c r="O36" s="61"/>
      <c r="P36" s="61"/>
      <c r="Q36" s="61"/>
      <c r="R36" s="61"/>
      <c r="S36" s="61"/>
      <c r="T36" s="61"/>
      <c r="U36" s="61"/>
      <c r="V36" s="61"/>
      <c r="W36" s="61"/>
      <c r="X36" s="61"/>
      <c r="Y36" s="61"/>
    </row>
    <row r="37" spans="1:25">
      <c r="A37" s="61"/>
      <c r="B37" s="61"/>
      <c r="C37" s="61"/>
      <c r="D37" s="61"/>
      <c r="E37" s="61"/>
      <c r="F37" s="61"/>
      <c r="G37" s="61"/>
      <c r="H37" s="61"/>
      <c r="I37" s="61"/>
      <c r="J37" s="61"/>
      <c r="K37" s="61"/>
      <c r="L37" s="61"/>
      <c r="M37" s="61"/>
      <c r="N37" s="61"/>
      <c r="O37" s="61"/>
      <c r="P37" s="61"/>
      <c r="Q37" s="61"/>
      <c r="R37" s="61"/>
      <c r="S37" s="61"/>
      <c r="T37" s="61"/>
      <c r="U37" s="61"/>
      <c r="V37" s="61"/>
      <c r="W37" s="61"/>
      <c r="X37" s="61"/>
      <c r="Y37" s="61"/>
    </row>
    <row r="38" spans="1:25">
      <c r="A38" s="61"/>
      <c r="B38" s="61"/>
      <c r="C38" s="61"/>
      <c r="D38" s="61"/>
      <c r="E38" s="61"/>
      <c r="F38" s="61"/>
      <c r="G38" s="61"/>
      <c r="H38" s="61"/>
      <c r="I38" s="61"/>
      <c r="J38" s="61"/>
      <c r="K38" s="61"/>
      <c r="L38" s="61"/>
      <c r="M38" s="61"/>
      <c r="N38" s="61"/>
      <c r="O38" s="61"/>
      <c r="P38" s="61"/>
      <c r="Q38" s="61"/>
      <c r="R38" s="61"/>
      <c r="S38" s="61"/>
      <c r="T38" s="61"/>
      <c r="U38" s="61"/>
      <c r="V38" s="61"/>
      <c r="W38" s="61"/>
      <c r="X38" s="61"/>
      <c r="Y38" s="61"/>
    </row>
    <row r="39" spans="1:25">
      <c r="A39" s="61"/>
      <c r="B39" s="61"/>
      <c r="C39" s="61"/>
      <c r="D39" s="61"/>
      <c r="E39" s="61"/>
      <c r="F39" s="61"/>
      <c r="G39" s="61"/>
      <c r="H39" s="61"/>
      <c r="I39" s="61"/>
      <c r="J39" s="61"/>
      <c r="K39" s="61"/>
      <c r="L39" s="61"/>
      <c r="M39" s="61"/>
      <c r="N39" s="61"/>
      <c r="O39" s="61"/>
      <c r="P39" s="61"/>
      <c r="Q39" s="61"/>
      <c r="R39" s="61"/>
      <c r="S39" s="61"/>
      <c r="T39" s="61"/>
      <c r="U39" s="61"/>
      <c r="V39" s="61"/>
      <c r="W39" s="61"/>
      <c r="X39" s="61"/>
      <c r="Y39" s="61"/>
    </row>
    <row r="40" spans="1:25">
      <c r="A40" s="61"/>
      <c r="B40" s="61"/>
      <c r="C40" s="61"/>
      <c r="D40" s="61"/>
      <c r="E40" s="61"/>
      <c r="F40" s="61"/>
      <c r="G40" s="61"/>
      <c r="H40" s="61"/>
      <c r="I40" s="61"/>
      <c r="J40" s="61"/>
      <c r="K40" s="61"/>
      <c r="L40" s="61"/>
      <c r="M40" s="61"/>
      <c r="N40" s="61"/>
      <c r="O40" s="61"/>
      <c r="P40" s="61"/>
      <c r="Q40" s="61"/>
      <c r="R40" s="61"/>
      <c r="S40" s="61"/>
      <c r="T40" s="61"/>
      <c r="U40" s="61"/>
      <c r="V40" s="61"/>
      <c r="W40" s="61"/>
      <c r="X40" s="61"/>
      <c r="Y40" s="61"/>
    </row>
    <row r="41" spans="1:25">
      <c r="A41" s="61"/>
      <c r="B41" s="61"/>
      <c r="C41" s="61"/>
      <c r="D41" s="61"/>
      <c r="E41" s="61"/>
      <c r="F41" s="61"/>
      <c r="G41" s="61"/>
      <c r="H41" s="61"/>
      <c r="I41" s="61"/>
      <c r="J41" s="61"/>
      <c r="K41" s="61"/>
      <c r="L41" s="61"/>
      <c r="M41" s="61"/>
      <c r="N41" s="61"/>
      <c r="O41" s="61"/>
      <c r="P41" s="61"/>
      <c r="Q41" s="61"/>
      <c r="R41" s="61"/>
      <c r="S41" s="61"/>
      <c r="T41" s="61"/>
      <c r="U41" s="61"/>
      <c r="V41" s="61"/>
      <c r="W41" s="61"/>
      <c r="X41" s="61"/>
      <c r="Y41" s="61"/>
    </row>
    <row r="42" spans="1:25">
      <c r="A42" s="61"/>
      <c r="B42" s="61"/>
      <c r="C42" s="61"/>
      <c r="D42" s="61"/>
      <c r="E42" s="61"/>
      <c r="F42" s="61"/>
      <c r="G42" s="61"/>
      <c r="H42" s="61"/>
      <c r="I42" s="61"/>
      <c r="J42" s="61"/>
      <c r="K42" s="61"/>
      <c r="L42" s="61"/>
      <c r="M42" s="61"/>
      <c r="N42" s="61"/>
      <c r="O42" s="61"/>
      <c r="P42" s="61"/>
      <c r="Q42" s="61"/>
      <c r="R42" s="61"/>
      <c r="S42" s="61"/>
      <c r="T42" s="61"/>
      <c r="U42" s="61"/>
      <c r="V42" s="61"/>
      <c r="W42" s="61"/>
      <c r="X42" s="61"/>
      <c r="Y42" s="61"/>
    </row>
    <row r="43" spans="1:25">
      <c r="A43" s="61"/>
      <c r="B43" s="61"/>
      <c r="C43" s="61"/>
      <c r="D43" s="61"/>
      <c r="E43" s="61"/>
      <c r="F43" s="61"/>
      <c r="G43" s="61"/>
      <c r="H43" s="61"/>
      <c r="I43" s="61"/>
      <c r="J43" s="61"/>
      <c r="K43" s="61"/>
      <c r="L43" s="61"/>
      <c r="M43" s="61"/>
      <c r="N43" s="61"/>
      <c r="O43" s="61"/>
      <c r="P43" s="61"/>
      <c r="Q43" s="61"/>
      <c r="R43" s="61"/>
      <c r="S43" s="61"/>
      <c r="T43" s="61"/>
      <c r="U43" s="61"/>
      <c r="V43" s="61"/>
      <c r="W43" s="61"/>
      <c r="X43" s="61"/>
      <c r="Y43" s="61"/>
    </row>
    <row r="44" spans="1:25">
      <c r="A44" s="61"/>
      <c r="B44" s="61"/>
      <c r="C44" s="61"/>
      <c r="D44" s="61"/>
      <c r="E44" s="61"/>
      <c r="F44" s="61"/>
      <c r="G44" s="61"/>
      <c r="H44" s="61"/>
      <c r="I44" s="61"/>
      <c r="J44" s="61"/>
      <c r="K44" s="61"/>
      <c r="L44" s="61"/>
      <c r="M44" s="61"/>
      <c r="N44" s="61"/>
      <c r="O44" s="61"/>
      <c r="P44" s="61"/>
      <c r="Q44" s="61"/>
      <c r="R44" s="61"/>
      <c r="S44" s="61"/>
      <c r="T44" s="61"/>
      <c r="U44" s="61"/>
      <c r="V44" s="61"/>
      <c r="W44" s="61"/>
      <c r="X44" s="61"/>
      <c r="Y44" s="61"/>
    </row>
    <row r="45" spans="1:25">
      <c r="A45" s="61"/>
      <c r="B45" s="61"/>
      <c r="C45" s="61"/>
      <c r="D45" s="61"/>
      <c r="E45" s="61"/>
      <c r="F45" s="61"/>
      <c r="G45" s="61"/>
      <c r="H45" s="61"/>
      <c r="I45" s="61"/>
      <c r="J45" s="61"/>
      <c r="K45" s="61"/>
      <c r="L45" s="61"/>
      <c r="M45" s="61"/>
      <c r="N45" s="61"/>
      <c r="O45" s="61"/>
      <c r="P45" s="61"/>
      <c r="Q45" s="61"/>
      <c r="R45" s="61"/>
      <c r="S45" s="61"/>
      <c r="T45" s="61"/>
      <c r="U45" s="61"/>
      <c r="V45" s="61"/>
      <c r="W45" s="61"/>
      <c r="X45" s="61"/>
      <c r="Y45" s="61"/>
    </row>
    <row r="46" spans="1:25">
      <c r="A46" s="61"/>
      <c r="B46" s="61"/>
      <c r="C46" s="61"/>
      <c r="D46" s="61"/>
      <c r="E46" s="61"/>
      <c r="F46" s="61"/>
      <c r="G46" s="61"/>
      <c r="H46" s="61"/>
      <c r="I46" s="61"/>
      <c r="J46" s="61"/>
      <c r="K46" s="61"/>
      <c r="L46" s="61"/>
      <c r="M46" s="61"/>
      <c r="N46" s="61"/>
      <c r="O46" s="61"/>
      <c r="P46" s="61"/>
      <c r="Q46" s="61"/>
      <c r="R46" s="61"/>
      <c r="S46" s="61"/>
      <c r="T46" s="61"/>
      <c r="U46" s="61"/>
      <c r="V46" s="61"/>
      <c r="W46" s="61"/>
      <c r="X46" s="61"/>
      <c r="Y46" s="61"/>
    </row>
    <row r="47" spans="1:25">
      <c r="A47" s="61"/>
      <c r="B47" s="61"/>
      <c r="C47" s="61"/>
      <c r="D47" s="61"/>
      <c r="E47" s="61"/>
      <c r="F47" s="61"/>
      <c r="G47" s="61"/>
      <c r="H47" s="61"/>
      <c r="I47" s="61"/>
      <c r="J47" s="61"/>
      <c r="K47" s="61"/>
      <c r="L47" s="61"/>
      <c r="M47" s="61"/>
      <c r="N47" s="61"/>
      <c r="O47" s="61"/>
      <c r="P47" s="61"/>
      <c r="Q47" s="61"/>
      <c r="R47" s="61"/>
      <c r="S47" s="61"/>
      <c r="T47" s="61"/>
      <c r="U47" s="61"/>
      <c r="V47" s="61"/>
      <c r="W47" s="61"/>
      <c r="X47" s="61"/>
      <c r="Y47" s="61"/>
    </row>
    <row r="48" spans="1:25">
      <c r="A48" s="61"/>
      <c r="B48" s="61"/>
      <c r="C48" s="61"/>
      <c r="D48" s="61"/>
      <c r="E48" s="61"/>
      <c r="F48" s="61"/>
      <c r="G48" s="61"/>
      <c r="H48" s="61"/>
      <c r="I48" s="61"/>
      <c r="J48" s="61"/>
      <c r="K48" s="61"/>
      <c r="L48" s="61"/>
      <c r="M48" s="61"/>
      <c r="N48" s="61"/>
      <c r="O48" s="61"/>
      <c r="P48" s="61"/>
      <c r="Q48" s="61"/>
      <c r="R48" s="61"/>
      <c r="S48" s="61"/>
      <c r="T48" s="61"/>
      <c r="U48" s="61"/>
      <c r="V48" s="61"/>
      <c r="W48" s="61"/>
      <c r="X48" s="61"/>
      <c r="Y48" s="61"/>
    </row>
    <row r="49" spans="1:25">
      <c r="A49" s="61"/>
      <c r="B49" s="61"/>
      <c r="C49" s="61"/>
      <c r="D49" s="61"/>
      <c r="E49" s="61"/>
      <c r="F49" s="61"/>
      <c r="G49" s="61"/>
      <c r="H49" s="61"/>
      <c r="I49" s="61"/>
      <c r="J49" s="61"/>
      <c r="K49" s="61"/>
      <c r="L49" s="61"/>
      <c r="M49" s="61"/>
      <c r="N49" s="61"/>
      <c r="O49" s="61"/>
      <c r="P49" s="61"/>
      <c r="Q49" s="61"/>
      <c r="R49" s="61"/>
      <c r="S49" s="61"/>
      <c r="T49" s="61"/>
      <c r="U49" s="61"/>
      <c r="V49" s="61"/>
      <c r="W49" s="61"/>
      <c r="X49" s="61"/>
      <c r="Y49" s="61"/>
    </row>
    <row r="50" spans="1:25">
      <c r="A50" s="61"/>
      <c r="B50" s="61"/>
      <c r="C50" s="61"/>
      <c r="D50" s="61"/>
      <c r="E50" s="61"/>
      <c r="F50" s="61"/>
      <c r="G50" s="61"/>
      <c r="H50" s="61"/>
      <c r="I50" s="61"/>
      <c r="J50" s="61"/>
      <c r="K50" s="61"/>
      <c r="L50" s="61"/>
      <c r="M50" s="61"/>
      <c r="N50" s="61"/>
      <c r="O50" s="61"/>
      <c r="P50" s="61"/>
      <c r="Q50" s="61"/>
      <c r="R50" s="61"/>
      <c r="S50" s="61"/>
      <c r="T50" s="61"/>
      <c r="U50" s="61"/>
      <c r="V50" s="61"/>
      <c r="W50" s="61"/>
      <c r="X50" s="61"/>
      <c r="Y50" s="61"/>
    </row>
    <row r="51" spans="1:25">
      <c r="A51" s="61"/>
      <c r="B51" s="61"/>
      <c r="C51" s="61"/>
      <c r="D51" s="61"/>
      <c r="E51" s="61"/>
      <c r="F51" s="61"/>
      <c r="G51" s="61"/>
      <c r="H51" s="61"/>
      <c r="I51" s="61"/>
      <c r="J51" s="61"/>
      <c r="K51" s="61"/>
      <c r="L51" s="61"/>
      <c r="M51" s="61"/>
      <c r="N51" s="61"/>
      <c r="O51" s="61"/>
      <c r="P51" s="61"/>
      <c r="Q51" s="61"/>
      <c r="R51" s="61"/>
      <c r="S51" s="61"/>
      <c r="T51" s="61"/>
      <c r="U51" s="61"/>
      <c r="V51" s="61"/>
      <c r="W51" s="61"/>
      <c r="X51" s="61"/>
      <c r="Y51" s="61"/>
    </row>
    <row r="52" spans="1:25">
      <c r="A52" s="61"/>
      <c r="B52" s="61"/>
      <c r="C52" s="61"/>
      <c r="D52" s="61"/>
      <c r="E52" s="61"/>
      <c r="F52" s="61"/>
      <c r="G52" s="61"/>
      <c r="H52" s="61"/>
      <c r="I52" s="61"/>
      <c r="J52" s="61"/>
      <c r="K52" s="61"/>
      <c r="L52" s="61"/>
      <c r="M52" s="61"/>
      <c r="N52" s="61"/>
      <c r="O52" s="61"/>
      <c r="P52" s="61"/>
      <c r="Q52" s="61"/>
      <c r="R52" s="61"/>
      <c r="S52" s="61"/>
      <c r="T52" s="61"/>
      <c r="U52" s="61"/>
      <c r="V52" s="61"/>
      <c r="W52" s="61"/>
      <c r="X52" s="61"/>
      <c r="Y52" s="61"/>
    </row>
    <row r="53" spans="1:25">
      <c r="A53" s="61"/>
      <c r="B53" s="61"/>
      <c r="C53" s="61"/>
      <c r="D53" s="61"/>
      <c r="E53" s="61"/>
      <c r="F53" s="61"/>
      <c r="G53" s="61"/>
      <c r="H53" s="61"/>
      <c r="I53" s="61"/>
      <c r="J53" s="61"/>
      <c r="K53" s="61"/>
      <c r="L53" s="61"/>
      <c r="M53" s="61"/>
      <c r="N53" s="61"/>
      <c r="O53" s="61"/>
      <c r="P53" s="61"/>
      <c r="Q53" s="61"/>
      <c r="R53" s="61"/>
      <c r="S53" s="61"/>
      <c r="T53" s="61"/>
      <c r="U53" s="61"/>
      <c r="V53" s="61"/>
      <c r="W53" s="61"/>
      <c r="X53" s="61"/>
      <c r="Y53" s="61"/>
    </row>
    <row r="54" spans="1:25">
      <c r="A54" s="61"/>
      <c r="B54" s="61"/>
      <c r="C54" s="61"/>
      <c r="D54" s="61"/>
      <c r="E54" s="61"/>
      <c r="F54" s="61"/>
      <c r="G54" s="61"/>
      <c r="H54" s="61"/>
      <c r="I54" s="61"/>
      <c r="J54" s="61"/>
      <c r="K54" s="61"/>
      <c r="L54" s="61"/>
      <c r="M54" s="61"/>
      <c r="N54" s="61"/>
      <c r="O54" s="61"/>
      <c r="P54" s="61"/>
      <c r="Q54" s="61"/>
      <c r="R54" s="61"/>
      <c r="S54" s="61"/>
      <c r="T54" s="61"/>
      <c r="U54" s="61"/>
      <c r="V54" s="61"/>
      <c r="W54" s="61"/>
      <c r="X54" s="61"/>
      <c r="Y54" s="61"/>
    </row>
    <row r="55" spans="1:25">
      <c r="A55" s="61"/>
      <c r="B55" s="61"/>
      <c r="C55" s="61"/>
      <c r="D55" s="61"/>
      <c r="E55" s="61"/>
      <c r="F55" s="61"/>
      <c r="G55" s="61"/>
      <c r="H55" s="61"/>
      <c r="I55" s="61"/>
      <c r="J55" s="61"/>
      <c r="K55" s="61"/>
      <c r="L55" s="61"/>
      <c r="M55" s="61"/>
      <c r="N55" s="61"/>
      <c r="O55" s="61"/>
      <c r="P55" s="61"/>
      <c r="Q55" s="61"/>
      <c r="R55" s="61"/>
      <c r="S55" s="61"/>
      <c r="T55" s="61"/>
      <c r="U55" s="61"/>
      <c r="V55" s="61"/>
      <c r="W55" s="61"/>
      <c r="X55" s="61"/>
      <c r="Y55" s="61"/>
    </row>
    <row r="56" spans="1:25">
      <c r="A56" s="61"/>
      <c r="B56" s="61"/>
      <c r="C56" s="61"/>
      <c r="D56" s="61"/>
      <c r="E56" s="61"/>
      <c r="F56" s="61"/>
      <c r="G56" s="61"/>
      <c r="H56" s="61"/>
      <c r="I56" s="61"/>
      <c r="J56" s="61"/>
      <c r="K56" s="61"/>
      <c r="L56" s="61"/>
      <c r="M56" s="61"/>
      <c r="N56" s="61"/>
      <c r="O56" s="61"/>
      <c r="P56" s="61"/>
      <c r="Q56" s="61"/>
      <c r="R56" s="61"/>
      <c r="S56" s="61"/>
      <c r="T56" s="61"/>
      <c r="U56" s="61"/>
      <c r="V56" s="61"/>
      <c r="W56" s="61"/>
      <c r="X56" s="61"/>
      <c r="Y56" s="61"/>
    </row>
    <row r="57" spans="1:25">
      <c r="A57" s="61"/>
      <c r="B57" s="61"/>
      <c r="C57" s="61"/>
      <c r="D57" s="61"/>
      <c r="E57" s="61"/>
      <c r="F57" s="61"/>
      <c r="G57" s="61"/>
      <c r="H57" s="61"/>
      <c r="I57" s="61"/>
      <c r="J57" s="61"/>
      <c r="K57" s="61"/>
      <c r="L57" s="61"/>
      <c r="M57" s="61"/>
      <c r="N57" s="61"/>
      <c r="O57" s="61"/>
      <c r="P57" s="61"/>
      <c r="Q57" s="61"/>
      <c r="R57" s="61"/>
      <c r="S57" s="61"/>
      <c r="T57" s="61"/>
      <c r="U57" s="61"/>
      <c r="V57" s="61"/>
      <c r="W57" s="61"/>
      <c r="X57" s="61"/>
      <c r="Y57" s="61"/>
    </row>
    <row r="58" spans="1:25">
      <c r="A58" s="61"/>
      <c r="B58" s="61"/>
      <c r="C58" s="61"/>
      <c r="D58" s="61"/>
      <c r="E58" s="61"/>
      <c r="F58" s="61"/>
      <c r="G58" s="61"/>
      <c r="H58" s="61"/>
      <c r="I58" s="61"/>
      <c r="J58" s="61"/>
      <c r="K58" s="61"/>
      <c r="L58" s="61"/>
      <c r="M58" s="61"/>
      <c r="N58" s="61"/>
      <c r="O58" s="61"/>
      <c r="P58" s="61"/>
      <c r="Q58" s="61"/>
      <c r="R58" s="61"/>
      <c r="S58" s="61"/>
      <c r="T58" s="61"/>
      <c r="U58" s="61"/>
      <c r="V58" s="61"/>
      <c r="W58" s="61"/>
      <c r="X58" s="61"/>
      <c r="Y58" s="61"/>
    </row>
    <row r="59" spans="1:25">
      <c r="A59" s="61"/>
      <c r="B59" s="61"/>
      <c r="C59" s="61"/>
      <c r="D59" s="61"/>
      <c r="E59" s="61"/>
      <c r="F59" s="61"/>
      <c r="G59" s="61"/>
      <c r="H59" s="61"/>
      <c r="I59" s="61"/>
      <c r="J59" s="61"/>
      <c r="K59" s="61"/>
      <c r="L59" s="61"/>
      <c r="M59" s="61"/>
      <c r="N59" s="61"/>
      <c r="O59" s="61"/>
      <c r="P59" s="61"/>
      <c r="Q59" s="61"/>
      <c r="R59" s="61"/>
      <c r="S59" s="61"/>
      <c r="T59" s="61"/>
      <c r="U59" s="61"/>
      <c r="V59" s="61"/>
      <c r="W59" s="61"/>
      <c r="X59" s="61"/>
      <c r="Y59" s="61"/>
    </row>
    <row r="60" spans="1:25">
      <c r="A60" s="61"/>
      <c r="B60" s="61"/>
      <c r="C60" s="61"/>
      <c r="D60" s="61"/>
      <c r="E60" s="61"/>
      <c r="F60" s="61"/>
      <c r="G60" s="61"/>
      <c r="H60" s="61"/>
      <c r="I60" s="61"/>
      <c r="J60" s="61"/>
      <c r="K60" s="61"/>
      <c r="L60" s="61"/>
      <c r="M60" s="61"/>
      <c r="N60" s="61"/>
      <c r="O60" s="61"/>
      <c r="P60" s="61"/>
      <c r="Q60" s="61"/>
      <c r="R60" s="61"/>
      <c r="S60" s="61"/>
      <c r="T60" s="61"/>
      <c r="U60" s="61"/>
      <c r="V60" s="61"/>
      <c r="W60" s="61"/>
      <c r="X60" s="61"/>
      <c r="Y60" s="61"/>
    </row>
    <row r="61" spans="1:25">
      <c r="A61" s="61"/>
      <c r="B61" s="61"/>
      <c r="C61" s="61"/>
      <c r="D61" s="61"/>
      <c r="E61" s="61"/>
      <c r="F61" s="61"/>
      <c r="G61" s="61"/>
      <c r="H61" s="61"/>
      <c r="I61" s="61"/>
      <c r="J61" s="61"/>
      <c r="K61" s="61"/>
      <c r="L61" s="61"/>
      <c r="M61" s="61"/>
      <c r="N61" s="61"/>
      <c r="O61" s="61"/>
      <c r="P61" s="61"/>
      <c r="Q61" s="61"/>
      <c r="R61" s="61"/>
      <c r="S61" s="61"/>
      <c r="T61" s="61"/>
      <c r="U61" s="61"/>
      <c r="V61" s="61"/>
      <c r="W61" s="61"/>
      <c r="X61" s="61"/>
      <c r="Y61" s="61"/>
    </row>
    <row r="62" spans="1:25">
      <c r="A62" s="61"/>
      <c r="B62" s="61"/>
      <c r="C62" s="61"/>
      <c r="D62" s="61"/>
      <c r="E62" s="61"/>
      <c r="F62" s="61"/>
      <c r="G62" s="61"/>
      <c r="H62" s="61"/>
      <c r="I62" s="61"/>
      <c r="J62" s="61"/>
      <c r="K62" s="61"/>
      <c r="L62" s="61"/>
      <c r="M62" s="61"/>
      <c r="N62" s="61"/>
      <c r="O62" s="61"/>
      <c r="P62" s="61"/>
      <c r="Q62" s="61"/>
      <c r="R62" s="61"/>
      <c r="S62" s="61"/>
      <c r="T62" s="61"/>
      <c r="U62" s="61"/>
      <c r="V62" s="61"/>
      <c r="W62" s="61"/>
      <c r="X62" s="61"/>
      <c r="Y62" s="61"/>
    </row>
    <row r="63" spans="1:25">
      <c r="A63" s="61"/>
      <c r="B63" s="61"/>
      <c r="C63" s="61"/>
      <c r="D63" s="61"/>
      <c r="E63" s="61"/>
      <c r="F63" s="61"/>
      <c r="G63" s="61"/>
      <c r="H63" s="61"/>
      <c r="I63" s="61"/>
      <c r="J63" s="61"/>
      <c r="K63" s="61"/>
      <c r="L63" s="61"/>
      <c r="M63" s="61"/>
      <c r="N63" s="61"/>
      <c r="O63" s="61"/>
      <c r="P63" s="61"/>
      <c r="Q63" s="61"/>
      <c r="R63" s="61"/>
      <c r="S63" s="61"/>
      <c r="T63" s="61"/>
      <c r="U63" s="61"/>
      <c r="V63" s="61"/>
      <c r="W63" s="61"/>
      <c r="X63" s="61"/>
      <c r="Y63" s="61"/>
    </row>
    <row r="64" spans="1:25">
      <c r="A64" s="61"/>
      <c r="B64" s="61"/>
      <c r="C64" s="61"/>
      <c r="D64" s="61"/>
      <c r="E64" s="61"/>
      <c r="F64" s="61"/>
      <c r="G64" s="61"/>
      <c r="H64" s="61"/>
      <c r="I64" s="61"/>
      <c r="J64" s="61"/>
      <c r="K64" s="61"/>
      <c r="L64" s="61"/>
      <c r="M64" s="61"/>
      <c r="N64" s="61"/>
      <c r="O64" s="61"/>
      <c r="P64" s="61"/>
      <c r="Q64" s="61"/>
      <c r="R64" s="61"/>
      <c r="S64" s="61"/>
      <c r="T64" s="61"/>
      <c r="U64" s="61"/>
      <c r="V64" s="61"/>
      <c r="W64" s="61"/>
      <c r="X64" s="61"/>
      <c r="Y64" s="61"/>
    </row>
    <row r="65" spans="1:25">
      <c r="A65" s="61"/>
      <c r="B65" s="61"/>
      <c r="C65" s="61"/>
      <c r="D65" s="61"/>
      <c r="E65" s="61"/>
      <c r="F65" s="61"/>
      <c r="G65" s="61"/>
      <c r="H65" s="61"/>
      <c r="I65" s="61"/>
      <c r="J65" s="61"/>
      <c r="K65" s="61"/>
      <c r="L65" s="61"/>
      <c r="M65" s="61"/>
      <c r="N65" s="61"/>
      <c r="O65" s="61"/>
      <c r="P65" s="61"/>
      <c r="Q65" s="61"/>
      <c r="R65" s="61"/>
      <c r="S65" s="61"/>
      <c r="T65" s="61"/>
      <c r="U65" s="61"/>
      <c r="V65" s="61"/>
      <c r="W65" s="61"/>
      <c r="X65" s="61"/>
      <c r="Y65" s="61"/>
    </row>
    <row r="66" spans="1:25">
      <c r="A66" s="61"/>
      <c r="B66" s="61"/>
      <c r="C66" s="61"/>
      <c r="D66" s="61"/>
      <c r="E66" s="61"/>
      <c r="F66" s="61"/>
      <c r="G66" s="61"/>
      <c r="H66" s="61"/>
      <c r="I66" s="61"/>
      <c r="J66" s="61"/>
      <c r="K66" s="61"/>
      <c r="L66" s="61"/>
      <c r="M66" s="61"/>
      <c r="N66" s="61"/>
      <c r="O66" s="61"/>
      <c r="P66" s="61"/>
      <c r="Q66" s="61"/>
      <c r="R66" s="61"/>
      <c r="S66" s="61"/>
      <c r="T66" s="61"/>
      <c r="U66" s="61"/>
      <c r="V66" s="61"/>
      <c r="W66" s="61"/>
      <c r="X66" s="61"/>
      <c r="Y66" s="61"/>
    </row>
    <row r="67" spans="1:25">
      <c r="A67" s="61"/>
      <c r="B67" s="61"/>
      <c r="C67" s="61"/>
      <c r="D67" s="61"/>
      <c r="E67" s="61"/>
      <c r="F67" s="61"/>
      <c r="G67" s="61"/>
      <c r="H67" s="61"/>
      <c r="I67" s="61"/>
      <c r="J67" s="61"/>
      <c r="K67" s="61"/>
      <c r="L67" s="61"/>
      <c r="M67" s="61"/>
      <c r="N67" s="61"/>
      <c r="O67" s="61"/>
      <c r="P67" s="61"/>
      <c r="Q67" s="61"/>
      <c r="R67" s="61"/>
      <c r="S67" s="61"/>
      <c r="T67" s="61"/>
      <c r="U67" s="61"/>
      <c r="V67" s="61"/>
      <c r="W67" s="61"/>
      <c r="X67" s="61"/>
      <c r="Y67" s="61"/>
    </row>
    <row r="68" spans="1:25">
      <c r="A68" s="61"/>
      <c r="B68" s="61"/>
      <c r="C68" s="61"/>
      <c r="D68" s="61"/>
      <c r="E68" s="61"/>
      <c r="F68" s="61"/>
      <c r="G68" s="61"/>
      <c r="H68" s="61"/>
      <c r="I68" s="61"/>
      <c r="J68" s="61"/>
      <c r="K68" s="61"/>
      <c r="L68" s="61"/>
      <c r="M68" s="61"/>
      <c r="N68" s="61"/>
      <c r="O68" s="61"/>
      <c r="P68" s="61"/>
      <c r="Q68" s="61"/>
      <c r="R68" s="61"/>
      <c r="S68" s="61"/>
      <c r="T68" s="61"/>
      <c r="U68" s="61"/>
      <c r="V68" s="61"/>
      <c r="W68" s="61"/>
      <c r="X68" s="61"/>
      <c r="Y68" s="61"/>
    </row>
    <row r="69" spans="1:25">
      <c r="A69" s="61"/>
      <c r="B69" s="61"/>
      <c r="C69" s="61"/>
      <c r="D69" s="61"/>
      <c r="E69" s="61"/>
      <c r="F69" s="61"/>
      <c r="G69" s="61"/>
      <c r="H69" s="61"/>
      <c r="I69" s="61"/>
      <c r="J69" s="61"/>
      <c r="K69" s="61"/>
      <c r="L69" s="61"/>
      <c r="M69" s="61"/>
      <c r="N69" s="61"/>
      <c r="O69" s="61"/>
      <c r="P69" s="61"/>
      <c r="Q69" s="61"/>
      <c r="R69" s="61"/>
      <c r="S69" s="61"/>
      <c r="T69" s="61"/>
      <c r="U69" s="61"/>
      <c r="V69" s="61"/>
      <c r="W69" s="61"/>
      <c r="X69" s="61"/>
      <c r="Y69" s="61"/>
    </row>
    <row r="70" spans="1:25">
      <c r="A70" s="61"/>
      <c r="B70" s="61"/>
      <c r="C70" s="61"/>
      <c r="D70" s="61"/>
      <c r="E70" s="61"/>
      <c r="F70" s="61"/>
      <c r="G70" s="61"/>
      <c r="H70" s="61"/>
      <c r="I70" s="61"/>
      <c r="J70" s="61"/>
      <c r="K70" s="61"/>
      <c r="L70" s="61"/>
      <c r="M70" s="61"/>
      <c r="N70" s="61"/>
      <c r="O70" s="61"/>
      <c r="P70" s="61"/>
      <c r="Q70" s="61"/>
      <c r="R70" s="61"/>
      <c r="S70" s="61"/>
      <c r="T70" s="61"/>
      <c r="U70" s="61"/>
      <c r="V70" s="61"/>
      <c r="W70" s="61"/>
      <c r="X70" s="61"/>
      <c r="Y70" s="61"/>
    </row>
    <row r="71" spans="1:25">
      <c r="A71" s="61"/>
      <c r="B71" s="61"/>
      <c r="C71" s="61"/>
      <c r="D71" s="61"/>
      <c r="E71" s="61"/>
      <c r="F71" s="61"/>
      <c r="G71" s="61"/>
      <c r="H71" s="61"/>
      <c r="I71" s="61"/>
      <c r="J71" s="61"/>
      <c r="K71" s="61"/>
      <c r="L71" s="61"/>
      <c r="M71" s="61"/>
      <c r="N71" s="61"/>
      <c r="O71" s="61"/>
      <c r="P71" s="61"/>
      <c r="Q71" s="61"/>
      <c r="R71" s="61"/>
      <c r="S71" s="61"/>
      <c r="T71" s="61"/>
      <c r="U71" s="61"/>
      <c r="V71" s="61"/>
      <c r="W71" s="61"/>
      <c r="X71" s="61"/>
      <c r="Y71" s="61"/>
    </row>
    <row r="72" spans="1:25">
      <c r="A72" s="61"/>
      <c r="B72" s="61"/>
      <c r="C72" s="61"/>
      <c r="D72" s="61"/>
      <c r="E72" s="61"/>
      <c r="F72" s="61"/>
      <c r="G72" s="61"/>
      <c r="H72" s="61"/>
      <c r="I72" s="61"/>
      <c r="J72" s="61"/>
      <c r="K72" s="61"/>
      <c r="L72" s="61"/>
      <c r="M72" s="61"/>
      <c r="N72" s="61"/>
      <c r="O72" s="61"/>
      <c r="P72" s="61"/>
      <c r="Q72" s="61"/>
      <c r="R72" s="61"/>
      <c r="S72" s="61"/>
      <c r="T72" s="61"/>
      <c r="U72" s="61"/>
      <c r="V72" s="61"/>
      <c r="W72" s="61"/>
      <c r="X72" s="61"/>
      <c r="Y72" s="61"/>
    </row>
    <row r="73" spans="1:25">
      <c r="A73" s="61"/>
      <c r="B73" s="61"/>
      <c r="C73" s="61"/>
      <c r="D73" s="61"/>
      <c r="E73" s="61"/>
      <c r="F73" s="61"/>
      <c r="G73" s="61"/>
      <c r="H73" s="61"/>
      <c r="I73" s="61"/>
      <c r="J73" s="61"/>
      <c r="K73" s="61"/>
      <c r="L73" s="61"/>
      <c r="M73" s="61"/>
      <c r="N73" s="61"/>
      <c r="O73" s="61"/>
      <c r="P73" s="61"/>
      <c r="Q73" s="61"/>
      <c r="R73" s="61"/>
      <c r="S73" s="61"/>
      <c r="T73" s="61"/>
      <c r="U73" s="61"/>
      <c r="V73" s="61"/>
      <c r="W73" s="61"/>
      <c r="X73" s="61"/>
      <c r="Y73" s="61"/>
    </row>
    <row r="74" spans="1:25">
      <c r="A74" s="61"/>
      <c r="B74" s="61"/>
      <c r="C74" s="61"/>
      <c r="D74" s="61"/>
      <c r="E74" s="61"/>
      <c r="F74" s="61"/>
      <c r="G74" s="61"/>
      <c r="H74" s="61"/>
      <c r="I74" s="61"/>
      <c r="J74" s="61"/>
      <c r="K74" s="61"/>
      <c r="L74" s="61"/>
      <c r="M74" s="61"/>
      <c r="N74" s="61"/>
      <c r="O74" s="61"/>
      <c r="P74" s="61"/>
      <c r="Q74" s="61"/>
      <c r="R74" s="61"/>
      <c r="S74" s="61"/>
      <c r="T74" s="61"/>
      <c r="U74" s="61"/>
      <c r="V74" s="61"/>
      <c r="W74" s="61"/>
      <c r="X74" s="61"/>
      <c r="Y74" s="61"/>
    </row>
    <row r="75" spans="1:25">
      <c r="A75" s="61"/>
      <c r="B75" s="61"/>
      <c r="C75" s="61"/>
      <c r="D75" s="61"/>
      <c r="E75" s="61"/>
      <c r="F75" s="61"/>
      <c r="G75" s="61"/>
      <c r="H75" s="61"/>
      <c r="I75" s="61"/>
      <c r="J75" s="61"/>
      <c r="K75" s="61"/>
      <c r="L75" s="61"/>
      <c r="M75" s="61"/>
      <c r="N75" s="61"/>
      <c r="O75" s="61"/>
      <c r="P75" s="61"/>
      <c r="Q75" s="61"/>
      <c r="R75" s="61"/>
      <c r="S75" s="61"/>
      <c r="T75" s="61"/>
      <c r="U75" s="61"/>
      <c r="V75" s="61"/>
      <c r="W75" s="61"/>
      <c r="X75" s="61"/>
      <c r="Y75" s="61"/>
    </row>
    <row r="76" spans="1:25">
      <c r="A76" s="61"/>
      <c r="B76" s="61"/>
      <c r="C76" s="61"/>
      <c r="D76" s="61"/>
      <c r="E76" s="61"/>
      <c r="F76" s="61"/>
      <c r="G76" s="61"/>
      <c r="H76" s="61"/>
      <c r="I76" s="61"/>
      <c r="J76" s="61"/>
      <c r="K76" s="61"/>
      <c r="L76" s="61"/>
      <c r="M76" s="61"/>
      <c r="N76" s="61"/>
      <c r="O76" s="61"/>
      <c r="P76" s="61"/>
      <c r="Q76" s="61"/>
      <c r="R76" s="61"/>
      <c r="S76" s="61"/>
      <c r="T76" s="61"/>
      <c r="U76" s="61"/>
      <c r="V76" s="61"/>
      <c r="W76" s="61"/>
      <c r="X76" s="61"/>
      <c r="Y76" s="61"/>
    </row>
    <row r="77" spans="1:25">
      <c r="A77" s="61"/>
      <c r="B77" s="61"/>
      <c r="C77" s="61"/>
      <c r="D77" s="61"/>
      <c r="E77" s="61"/>
      <c r="F77" s="61"/>
      <c r="G77" s="61"/>
      <c r="H77" s="61"/>
      <c r="I77" s="61"/>
      <c r="J77" s="61"/>
      <c r="K77" s="61"/>
      <c r="L77" s="61"/>
      <c r="M77" s="61"/>
      <c r="N77" s="61"/>
      <c r="O77" s="61"/>
      <c r="P77" s="61"/>
      <c r="Q77" s="61"/>
      <c r="R77" s="61"/>
      <c r="S77" s="61"/>
      <c r="T77" s="61"/>
      <c r="U77" s="61"/>
      <c r="V77" s="61"/>
      <c r="W77" s="61"/>
      <c r="X77" s="61"/>
      <c r="Y77" s="61"/>
    </row>
    <row r="78" spans="1:25">
      <c r="A78" s="61"/>
      <c r="B78" s="61"/>
      <c r="C78" s="61"/>
      <c r="D78" s="61"/>
      <c r="E78" s="61"/>
      <c r="F78" s="61"/>
      <c r="G78" s="61"/>
      <c r="H78" s="61"/>
      <c r="I78" s="61"/>
      <c r="J78" s="61"/>
      <c r="K78" s="61"/>
      <c r="L78" s="61"/>
      <c r="M78" s="61"/>
      <c r="N78" s="61"/>
      <c r="O78" s="61"/>
      <c r="P78" s="61"/>
      <c r="Q78" s="61"/>
      <c r="R78" s="61"/>
      <c r="S78" s="61"/>
      <c r="T78" s="61"/>
      <c r="U78" s="61"/>
      <c r="V78" s="61"/>
      <c r="W78" s="61"/>
      <c r="X78" s="61"/>
      <c r="Y78" s="61"/>
    </row>
    <row r="79" spans="1:25">
      <c r="A79" s="61"/>
      <c r="B79" s="61"/>
      <c r="C79" s="61"/>
      <c r="D79" s="61"/>
      <c r="E79" s="61"/>
      <c r="F79" s="61"/>
      <c r="G79" s="61"/>
      <c r="H79" s="61"/>
      <c r="I79" s="61"/>
      <c r="J79" s="61"/>
      <c r="K79" s="61"/>
      <c r="L79" s="61"/>
      <c r="M79" s="61"/>
      <c r="N79" s="61"/>
      <c r="O79" s="61"/>
      <c r="P79" s="61"/>
      <c r="Q79" s="61"/>
      <c r="R79" s="61"/>
      <c r="S79" s="61"/>
      <c r="T79" s="61"/>
      <c r="U79" s="61"/>
      <c r="V79" s="61"/>
      <c r="W79" s="61"/>
      <c r="X79" s="61"/>
      <c r="Y79" s="61"/>
    </row>
    <row r="80" spans="1:25">
      <c r="A80" s="61"/>
      <c r="B80" s="61"/>
      <c r="C80" s="61"/>
      <c r="D80" s="61"/>
      <c r="E80" s="61"/>
      <c r="F80" s="61"/>
      <c r="G80" s="61"/>
      <c r="H80" s="61"/>
      <c r="I80" s="61"/>
      <c r="J80" s="61"/>
      <c r="K80" s="61"/>
      <c r="L80" s="61"/>
      <c r="M80" s="61"/>
      <c r="N80" s="61"/>
      <c r="O80" s="61"/>
      <c r="P80" s="61"/>
      <c r="Q80" s="61"/>
      <c r="R80" s="61"/>
      <c r="S80" s="61"/>
      <c r="T80" s="61"/>
      <c r="U80" s="61"/>
      <c r="V80" s="61"/>
      <c r="W80" s="61"/>
      <c r="X80" s="61"/>
      <c r="Y80" s="61"/>
    </row>
    <row r="81" spans="1:25">
      <c r="A81" s="61"/>
      <c r="B81" s="61"/>
      <c r="C81" s="61"/>
      <c r="D81" s="61"/>
      <c r="E81" s="61"/>
      <c r="F81" s="61"/>
      <c r="G81" s="61"/>
      <c r="H81" s="61"/>
      <c r="I81" s="61"/>
      <c r="J81" s="61"/>
      <c r="K81" s="61"/>
      <c r="L81" s="61"/>
      <c r="M81" s="61"/>
      <c r="N81" s="61"/>
      <c r="O81" s="61"/>
      <c r="P81" s="61"/>
      <c r="Q81" s="61"/>
      <c r="R81" s="61"/>
      <c r="S81" s="61"/>
      <c r="T81" s="61"/>
      <c r="U81" s="61"/>
      <c r="V81" s="61"/>
      <c r="W81" s="61"/>
      <c r="X81" s="61"/>
      <c r="Y81" s="61"/>
    </row>
    <row r="82" spans="1:25">
      <c r="A82" s="61"/>
      <c r="B82" s="61"/>
      <c r="C82" s="61"/>
      <c r="D82" s="61"/>
      <c r="E82" s="61"/>
      <c r="F82" s="61"/>
      <c r="G82" s="61"/>
      <c r="H82" s="61"/>
      <c r="I82" s="61"/>
      <c r="J82" s="61"/>
      <c r="K82" s="61"/>
      <c r="L82" s="61"/>
      <c r="M82" s="61"/>
      <c r="N82" s="61"/>
      <c r="O82" s="61"/>
      <c r="P82" s="61"/>
      <c r="Q82" s="61"/>
      <c r="R82" s="61"/>
      <c r="S82" s="61"/>
      <c r="T82" s="61"/>
      <c r="U82" s="61"/>
      <c r="V82" s="61"/>
      <c r="W82" s="61"/>
      <c r="X82" s="61"/>
      <c r="Y82" s="61"/>
    </row>
    <row r="83" spans="1:25">
      <c r="A83" s="61"/>
      <c r="B83" s="61"/>
      <c r="C83" s="61"/>
      <c r="D83" s="61"/>
      <c r="E83" s="61"/>
      <c r="F83" s="61"/>
      <c r="G83" s="61"/>
      <c r="H83" s="61"/>
      <c r="I83" s="61"/>
      <c r="J83" s="61"/>
      <c r="K83" s="61"/>
      <c r="L83" s="61"/>
      <c r="M83" s="61"/>
      <c r="N83" s="61"/>
      <c r="O83" s="61"/>
      <c r="P83" s="61"/>
      <c r="Q83" s="61"/>
      <c r="R83" s="61"/>
      <c r="S83" s="61"/>
      <c r="T83" s="61"/>
      <c r="U83" s="61"/>
      <c r="V83" s="61"/>
      <c r="W83" s="61"/>
      <c r="X83" s="61"/>
      <c r="Y83" s="61"/>
    </row>
    <row r="84" spans="1:25">
      <c r="A84" s="61"/>
      <c r="B84" s="61"/>
      <c r="C84" s="61"/>
      <c r="D84" s="61"/>
      <c r="E84" s="61"/>
      <c r="F84" s="61"/>
      <c r="G84" s="61"/>
      <c r="H84" s="61"/>
      <c r="I84" s="61"/>
      <c r="J84" s="61"/>
      <c r="K84" s="61"/>
      <c r="L84" s="61"/>
      <c r="M84" s="61"/>
      <c r="N84" s="61"/>
      <c r="O84" s="61"/>
      <c r="P84" s="61"/>
      <c r="Q84" s="61"/>
      <c r="R84" s="61"/>
      <c r="S84" s="61"/>
      <c r="T84" s="61"/>
      <c r="U84" s="61"/>
      <c r="V84" s="61"/>
      <c r="W84" s="61"/>
      <c r="X84" s="61"/>
      <c r="Y84" s="61"/>
    </row>
    <row r="85" spans="1:25">
      <c r="A85" s="61"/>
      <c r="B85" s="61"/>
      <c r="C85" s="61"/>
      <c r="D85" s="61"/>
      <c r="E85" s="61"/>
      <c r="F85" s="61"/>
      <c r="G85" s="61"/>
      <c r="H85" s="61"/>
      <c r="I85" s="61"/>
      <c r="J85" s="61"/>
      <c r="K85" s="61"/>
      <c r="L85" s="61"/>
      <c r="M85" s="61"/>
      <c r="N85" s="61"/>
      <c r="O85" s="61"/>
      <c r="P85" s="61"/>
      <c r="Q85" s="61"/>
      <c r="R85" s="61"/>
      <c r="S85" s="61"/>
      <c r="T85" s="61"/>
      <c r="U85" s="61"/>
      <c r="V85" s="61"/>
      <c r="W85" s="61"/>
      <c r="X85" s="61"/>
      <c r="Y85" s="61"/>
    </row>
    <row r="86" spans="1:25">
      <c r="A86" s="61"/>
      <c r="B86" s="61"/>
      <c r="C86" s="61"/>
      <c r="D86" s="61"/>
      <c r="E86" s="61"/>
      <c r="F86" s="61"/>
      <c r="G86" s="61"/>
      <c r="H86" s="61"/>
      <c r="I86" s="61"/>
      <c r="J86" s="61"/>
      <c r="K86" s="61"/>
      <c r="L86" s="61"/>
      <c r="M86" s="61"/>
      <c r="N86" s="61"/>
      <c r="O86" s="61"/>
      <c r="P86" s="61"/>
      <c r="Q86" s="61"/>
      <c r="R86" s="61"/>
      <c r="S86" s="61"/>
      <c r="T86" s="61"/>
      <c r="U86" s="61"/>
      <c r="V86" s="61"/>
      <c r="W86" s="61"/>
      <c r="X86" s="61"/>
      <c r="Y86" s="61"/>
    </row>
    <row r="87" spans="1:25">
      <c r="A87" s="61"/>
      <c r="B87" s="61"/>
      <c r="C87" s="61"/>
      <c r="D87" s="61"/>
      <c r="E87" s="61"/>
      <c r="F87" s="61"/>
      <c r="G87" s="61"/>
      <c r="H87" s="61"/>
      <c r="I87" s="61"/>
      <c r="J87" s="61"/>
      <c r="K87" s="61"/>
      <c r="L87" s="61"/>
      <c r="M87" s="61"/>
      <c r="N87" s="61"/>
      <c r="O87" s="61"/>
      <c r="P87" s="61"/>
      <c r="Q87" s="61"/>
      <c r="R87" s="61"/>
      <c r="S87" s="61"/>
      <c r="T87" s="61"/>
      <c r="U87" s="61"/>
      <c r="V87" s="61"/>
      <c r="W87" s="61"/>
      <c r="X87" s="61"/>
      <c r="Y87" s="61"/>
    </row>
    <row r="88" spans="1:25">
      <c r="A88" s="61"/>
      <c r="B88" s="61"/>
      <c r="C88" s="61"/>
      <c r="D88" s="61"/>
      <c r="E88" s="61"/>
      <c r="F88" s="61"/>
      <c r="G88" s="61"/>
      <c r="H88" s="61"/>
      <c r="I88" s="61"/>
      <c r="J88" s="61"/>
      <c r="K88" s="61"/>
      <c r="L88" s="61"/>
      <c r="M88" s="61"/>
      <c r="N88" s="61"/>
      <c r="O88" s="61"/>
      <c r="P88" s="61"/>
      <c r="Q88" s="61"/>
      <c r="R88" s="61"/>
      <c r="S88" s="61"/>
      <c r="T88" s="61"/>
      <c r="U88" s="61"/>
      <c r="V88" s="61"/>
      <c r="W88" s="61"/>
      <c r="X88" s="61"/>
      <c r="Y88" s="61"/>
    </row>
    <row r="89" spans="1:25">
      <c r="A89" s="61"/>
      <c r="B89" s="61"/>
      <c r="C89" s="61"/>
      <c r="D89" s="61"/>
      <c r="E89" s="61"/>
      <c r="F89" s="61"/>
      <c r="G89" s="61"/>
      <c r="H89" s="61"/>
      <c r="I89" s="61"/>
      <c r="J89" s="61"/>
      <c r="K89" s="61"/>
      <c r="L89" s="61"/>
      <c r="M89" s="61"/>
      <c r="N89" s="61"/>
      <c r="O89" s="61"/>
      <c r="P89" s="61"/>
      <c r="Q89" s="61"/>
      <c r="R89" s="61"/>
      <c r="S89" s="61"/>
      <c r="T89" s="61"/>
      <c r="U89" s="61"/>
      <c r="V89" s="61"/>
      <c r="W89" s="61"/>
      <c r="X89" s="61"/>
      <c r="Y89" s="61"/>
    </row>
    <row r="90" spans="1:25">
      <c r="A90" s="61"/>
      <c r="B90" s="61"/>
      <c r="C90" s="61"/>
      <c r="D90" s="61"/>
      <c r="E90" s="61"/>
      <c r="F90" s="61"/>
      <c r="G90" s="61"/>
      <c r="H90" s="61"/>
      <c r="I90" s="61"/>
      <c r="J90" s="61"/>
      <c r="K90" s="61"/>
      <c r="L90" s="61"/>
      <c r="M90" s="61"/>
      <c r="N90" s="61"/>
      <c r="O90" s="61"/>
      <c r="P90" s="61"/>
      <c r="Q90" s="61"/>
      <c r="R90" s="61"/>
      <c r="S90" s="61"/>
      <c r="T90" s="61"/>
      <c r="U90" s="61"/>
      <c r="V90" s="61"/>
      <c r="W90" s="61"/>
      <c r="X90" s="61"/>
      <c r="Y90" s="61"/>
    </row>
    <row r="91" spans="1:25">
      <c r="A91" s="61"/>
      <c r="B91" s="61"/>
      <c r="C91" s="61"/>
      <c r="D91" s="61"/>
      <c r="E91" s="61"/>
      <c r="F91" s="61"/>
      <c r="G91" s="61"/>
      <c r="H91" s="61"/>
      <c r="I91" s="61"/>
      <c r="J91" s="61"/>
      <c r="K91" s="61"/>
      <c r="L91" s="61"/>
      <c r="M91" s="61"/>
      <c r="N91" s="61"/>
      <c r="O91" s="61"/>
      <c r="P91" s="61"/>
      <c r="Q91" s="61"/>
      <c r="R91" s="61"/>
      <c r="S91" s="61"/>
      <c r="T91" s="61"/>
      <c r="U91" s="61"/>
      <c r="V91" s="61"/>
      <c r="W91" s="61"/>
      <c r="X91" s="61"/>
      <c r="Y91" s="61"/>
    </row>
    <row r="92" spans="1:25">
      <c r="A92" s="61"/>
      <c r="B92" s="61"/>
      <c r="C92" s="61"/>
      <c r="D92" s="61"/>
      <c r="E92" s="61"/>
      <c r="F92" s="61"/>
      <c r="G92" s="61"/>
      <c r="H92" s="61"/>
      <c r="I92" s="61"/>
      <c r="J92" s="61"/>
      <c r="K92" s="61"/>
      <c r="L92" s="61"/>
      <c r="M92" s="61"/>
      <c r="N92" s="61"/>
      <c r="O92" s="61"/>
      <c r="P92" s="61"/>
      <c r="Q92" s="61"/>
      <c r="R92" s="61"/>
      <c r="S92" s="61"/>
      <c r="T92" s="61"/>
      <c r="U92" s="61"/>
      <c r="V92" s="61"/>
      <c r="W92" s="61"/>
      <c r="X92" s="61"/>
      <c r="Y92" s="61"/>
    </row>
    <row r="93" spans="1:25">
      <c r="A93" s="61"/>
      <c r="B93" s="61"/>
      <c r="C93" s="61"/>
      <c r="D93" s="61"/>
      <c r="E93" s="61"/>
      <c r="F93" s="61"/>
      <c r="G93" s="61"/>
      <c r="H93" s="61"/>
      <c r="I93" s="61"/>
      <c r="J93" s="61"/>
      <c r="K93" s="61"/>
      <c r="L93" s="61"/>
      <c r="M93" s="61"/>
      <c r="N93" s="61"/>
      <c r="O93" s="61"/>
      <c r="P93" s="61"/>
      <c r="Q93" s="61"/>
      <c r="R93" s="61"/>
      <c r="S93" s="61"/>
      <c r="T93" s="61"/>
      <c r="U93" s="61"/>
      <c r="V93" s="61"/>
      <c r="W93" s="61"/>
      <c r="X93" s="61"/>
      <c r="Y93" s="61"/>
    </row>
    <row r="94" spans="1:25">
      <c r="A94" s="61"/>
      <c r="B94" s="61"/>
      <c r="C94" s="61"/>
      <c r="D94" s="61"/>
      <c r="E94" s="61"/>
      <c r="F94" s="61"/>
      <c r="G94" s="61"/>
      <c r="H94" s="61"/>
      <c r="I94" s="61"/>
      <c r="J94" s="61"/>
      <c r="K94" s="61"/>
      <c r="L94" s="61"/>
      <c r="M94" s="61"/>
      <c r="N94" s="61"/>
      <c r="O94" s="61"/>
      <c r="P94" s="61"/>
      <c r="Q94" s="61"/>
      <c r="R94" s="61"/>
      <c r="S94" s="61"/>
      <c r="T94" s="61"/>
      <c r="U94" s="61"/>
      <c r="V94" s="61"/>
      <c r="W94" s="61"/>
      <c r="X94" s="61"/>
      <c r="Y94" s="61"/>
    </row>
    <row r="95" spans="1:25">
      <c r="A95" s="61"/>
      <c r="B95" s="61"/>
      <c r="C95" s="61"/>
      <c r="D95" s="61"/>
      <c r="E95" s="61"/>
      <c r="F95" s="61"/>
      <c r="G95" s="61"/>
      <c r="H95" s="61"/>
      <c r="I95" s="61"/>
      <c r="J95" s="61"/>
      <c r="K95" s="61"/>
      <c r="L95" s="61"/>
      <c r="M95" s="61"/>
      <c r="N95" s="61"/>
      <c r="O95" s="61"/>
      <c r="P95" s="61"/>
      <c r="Q95" s="61"/>
      <c r="R95" s="61"/>
      <c r="S95" s="61"/>
      <c r="T95" s="61"/>
      <c r="U95" s="61"/>
      <c r="V95" s="61"/>
      <c r="W95" s="61"/>
      <c r="X95" s="61"/>
      <c r="Y95" s="61"/>
    </row>
    <row r="96" spans="1:25">
      <c r="A96" s="61"/>
      <c r="B96" s="61"/>
      <c r="C96" s="61"/>
      <c r="D96" s="61"/>
      <c r="E96" s="61"/>
      <c r="F96" s="61"/>
      <c r="G96" s="61"/>
      <c r="H96" s="61"/>
      <c r="I96" s="61"/>
      <c r="J96" s="61"/>
      <c r="K96" s="61"/>
      <c r="L96" s="61"/>
      <c r="M96" s="61"/>
      <c r="N96" s="61"/>
      <c r="O96" s="61"/>
      <c r="P96" s="61"/>
      <c r="Q96" s="61"/>
      <c r="R96" s="61"/>
      <c r="S96" s="61"/>
      <c r="T96" s="61"/>
      <c r="U96" s="61"/>
      <c r="V96" s="61"/>
      <c r="W96" s="61"/>
      <c r="X96" s="61"/>
      <c r="Y96" s="61"/>
    </row>
    <row r="97" spans="1:25">
      <c r="A97" s="61"/>
      <c r="B97" s="61"/>
      <c r="C97" s="61"/>
      <c r="D97" s="61"/>
      <c r="E97" s="61"/>
      <c r="F97" s="61"/>
      <c r="G97" s="61"/>
      <c r="H97" s="61"/>
      <c r="I97" s="61"/>
      <c r="J97" s="61"/>
      <c r="K97" s="61"/>
      <c r="L97" s="61"/>
      <c r="M97" s="61"/>
      <c r="N97" s="61"/>
      <c r="O97" s="61"/>
      <c r="P97" s="61"/>
      <c r="Q97" s="61"/>
      <c r="R97" s="61"/>
      <c r="S97" s="61"/>
      <c r="T97" s="61"/>
      <c r="U97" s="61"/>
      <c r="V97" s="61"/>
      <c r="W97" s="61"/>
      <c r="X97" s="61"/>
      <c r="Y97" s="61"/>
    </row>
    <row r="98" spans="1:25">
      <c r="A98" s="61"/>
      <c r="B98" s="61"/>
      <c r="C98" s="61"/>
      <c r="D98" s="61"/>
      <c r="E98" s="61"/>
      <c r="F98" s="61"/>
      <c r="G98" s="61"/>
      <c r="H98" s="61"/>
      <c r="I98" s="61"/>
      <c r="J98" s="61"/>
      <c r="K98" s="61"/>
      <c r="L98" s="61"/>
      <c r="M98" s="61"/>
      <c r="N98" s="61"/>
      <c r="O98" s="61"/>
      <c r="P98" s="61"/>
      <c r="Q98" s="61"/>
      <c r="R98" s="61"/>
      <c r="S98" s="61"/>
      <c r="T98" s="61"/>
      <c r="U98" s="61"/>
      <c r="V98" s="61"/>
      <c r="W98" s="61"/>
      <c r="X98" s="61"/>
      <c r="Y98" s="61"/>
    </row>
    <row r="99" spans="1:25">
      <c r="A99" s="61"/>
      <c r="B99" s="61"/>
      <c r="C99" s="61"/>
      <c r="D99" s="61"/>
      <c r="E99" s="61"/>
      <c r="F99" s="61"/>
      <c r="G99" s="61"/>
      <c r="H99" s="61"/>
      <c r="I99" s="61"/>
      <c r="J99" s="61"/>
      <c r="K99" s="61"/>
      <c r="L99" s="61"/>
      <c r="M99" s="61"/>
      <c r="N99" s="61"/>
      <c r="O99" s="61"/>
      <c r="P99" s="61"/>
      <c r="Q99" s="61"/>
      <c r="R99" s="61"/>
      <c r="S99" s="61"/>
      <c r="T99" s="61"/>
      <c r="U99" s="61"/>
      <c r="V99" s="61"/>
      <c r="W99" s="61"/>
      <c r="X99" s="61"/>
      <c r="Y99" s="61"/>
    </row>
    <row r="100" spans="1:2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row>
    <row r="101" spans="1:2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row>
    <row r="102" spans="1:2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row>
    <row r="103" spans="1:2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row>
    <row r="104" spans="1:2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row>
    <row r="105" spans="1:2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row>
    <row r="106" spans="1:2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row>
    <row r="107" spans="1:2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row>
    <row r="108" spans="1:2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row>
    <row r="109" spans="1:2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row>
    <row r="110" spans="1:2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row>
    <row r="111" spans="1:2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row>
    <row r="112" spans="1:2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row>
    <row r="113" spans="1:2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row>
    <row r="114" spans="1:2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row>
    <row r="115" spans="1:2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row>
    <row r="116" spans="1:2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row>
    <row r="117" spans="1:2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row>
    <row r="118" spans="1:2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row>
    <row r="119" spans="1:2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row>
    <row r="120" spans="1:2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row>
    <row r="121" spans="1:2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row>
    <row r="122" spans="1:2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row>
    <row r="123" spans="1:2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row>
    <row r="124" spans="1:2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row>
    <row r="125" spans="1:2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row>
    <row r="126" spans="1:2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row>
    <row r="127" spans="1:2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row>
    <row r="128" spans="1:2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row>
    <row r="129" spans="1:2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row>
    <row r="130" spans="1:2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row>
    <row r="131" spans="1:2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row>
    <row r="132" spans="1:2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row>
    <row r="133" spans="1:2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row>
    <row r="134" spans="1:2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row>
    <row r="135" spans="1:2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row>
    <row r="136" spans="1:2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row>
    <row r="137" spans="1:2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row>
    <row r="138" spans="1:2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row>
    <row r="139" spans="1:2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row>
    <row r="140" spans="1:2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row>
    <row r="141" spans="1:2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row>
    <row r="142" spans="1:2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row>
    <row r="143" spans="1:2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row>
    <row r="144" spans="1:2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row>
    <row r="145" spans="1:2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row>
    <row r="146" spans="1:2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row>
    <row r="147" spans="1:2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row>
    <row r="148" spans="1:2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row>
    <row r="149" spans="1:2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row>
    <row r="150" spans="1:2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row>
    <row r="151" spans="1:2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row>
    <row r="152" spans="1:2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row>
    <row r="153" spans="1:2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row>
    <row r="154" spans="1:2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row>
    <row r="155" spans="1:2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row>
    <row r="156" spans="1:2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row>
    <row r="157" spans="1:2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row>
    <row r="158" spans="1:2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row>
    <row r="159" spans="1:2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row>
    <row r="160" spans="1:2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row>
    <row r="161" spans="1:2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row>
    <row r="162" spans="1:2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row>
    <row r="163" spans="1:2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row>
    <row r="164" spans="1:2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row>
    <row r="165" spans="1:2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row>
    <row r="166" spans="1:2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row>
    <row r="167" spans="1:2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row>
    <row r="168" spans="1:2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row>
    <row r="169" spans="1:2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row>
    <row r="170" spans="1:2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row>
    <row r="171" spans="1:2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row>
    <row r="172" spans="1:2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row>
    <row r="173" spans="1:2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row>
    <row r="174" spans="1:2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row>
    <row r="175" spans="1:2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row>
    <row r="176" spans="1:2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row>
    <row r="177" spans="1:2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row>
    <row r="178" spans="1:2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row>
    <row r="179" spans="1:2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row>
    <row r="180" spans="1:2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row>
    <row r="181" spans="1:2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row>
    <row r="182" spans="1:2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row>
    <row r="183" spans="1:2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row>
    <row r="184" spans="1:2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row>
    <row r="185" spans="1:2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row>
    <row r="186" spans="1:2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row>
    <row r="187" spans="1:2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row>
    <row r="188" spans="1:2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row>
    <row r="189" spans="1:2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row>
    <row r="190" spans="1:2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row>
    <row r="191" spans="1:2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row>
    <row r="192" spans="1:2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row>
    <row r="193" spans="1:2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row>
    <row r="194" spans="1:2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row>
    <row r="195" spans="1:2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row>
    <row r="196" spans="1:2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row>
    <row r="197" spans="1:2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row>
    <row r="198" spans="1:2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row>
    <row r="199" spans="1:2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row>
    <row r="200" spans="1:2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row>
    <row r="201" spans="1:2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row>
    <row r="202" spans="1:2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row>
    <row r="203" spans="1:2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row>
    <row r="204" spans="1:2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row>
    <row r="205" spans="1:2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row>
    <row r="206" spans="1:2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row>
    <row r="207" spans="1:2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row>
    <row r="208" spans="1:2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row>
    <row r="209" spans="1:2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row>
    <row r="210" spans="1:2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row>
    <row r="211" spans="1:2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row>
    <row r="212" spans="1:2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row>
    <row r="213" spans="1:2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row>
    <row r="214" spans="1:2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row>
    <row r="215" spans="1:2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row>
    <row r="216" spans="1:2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row>
    <row r="217" spans="1:2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row>
    <row r="218" spans="1:2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row>
    <row r="219" spans="1:2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row>
    <row r="220" spans="1:2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row>
    <row r="221" spans="1:2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row>
    <row r="222" spans="1:2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row>
    <row r="223" spans="1:2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row>
    <row r="224" spans="1:2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row>
    <row r="225" spans="1:2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row>
    <row r="226" spans="1:2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row>
    <row r="227" spans="1:2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row>
    <row r="228" spans="1:2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row>
    <row r="229" spans="1:2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row>
    <row r="230" spans="1:2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row>
    <row r="231" spans="1:2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row>
    <row r="232" spans="1:2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row>
    <row r="233" spans="1:2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row>
    <row r="234" spans="1:2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row>
    <row r="235" spans="1:2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row>
    <row r="236" spans="1:2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row>
    <row r="237" spans="1:2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row>
    <row r="238" spans="1:2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row>
    <row r="239" spans="1:2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row>
    <row r="240" spans="1:2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row>
    <row r="241" spans="1:2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row>
    <row r="242" spans="1:2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row>
    <row r="243" spans="1:2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row>
    <row r="244" spans="1:2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row>
    <row r="245" spans="1:2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row>
    <row r="246" spans="1:2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row>
    <row r="247" spans="1:2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row>
    <row r="248" spans="1:2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row>
    <row r="249" spans="1:2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row>
    <row r="250" spans="1:2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row>
    <row r="251" spans="1:2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row>
    <row r="252" spans="1:2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row>
    <row r="253" spans="1:2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row>
    <row r="254" spans="1:2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row>
    <row r="255" spans="1:2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row>
    <row r="256" spans="1:2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row>
    <row r="257" spans="1:2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row>
    <row r="258" spans="1:2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row>
    <row r="259" spans="1:2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row>
    <row r="260" spans="1:2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row>
    <row r="261" spans="1:2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row>
    <row r="262" spans="1:2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row>
    <row r="263" spans="1:2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row>
    <row r="264" spans="1:2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row>
    <row r="265" spans="1:2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row>
    <row r="266" spans="1:2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row>
    <row r="267" spans="1:2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row>
    <row r="268" spans="1:2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row>
    <row r="269" spans="1:2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row>
    <row r="270" spans="1:2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row>
    <row r="271" spans="1:2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row>
    <row r="272" spans="1:2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row>
    <row r="273" spans="1:2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row>
    <row r="274" spans="1:2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row>
    <row r="275" spans="1:2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row>
    <row r="276" spans="1:2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row>
    <row r="277" spans="1:2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row>
    <row r="278" spans="1:2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row>
    <row r="279" spans="1:2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row>
    <row r="280" spans="1:2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row>
    <row r="281" spans="1:2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row>
    <row r="282" spans="1:2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row>
    <row r="283" spans="1:2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row>
    <row r="284" spans="1:2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row>
    <row r="285" spans="1:2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row>
    <row r="286" spans="1:2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row>
    <row r="287" spans="1:2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row>
    <row r="288" spans="1:2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row>
    <row r="289" spans="1:2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row>
    <row r="290" spans="1:2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row>
    <row r="291" spans="1:2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row>
    <row r="292" spans="1:2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row>
    <row r="293" spans="1:2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row>
    <row r="294" spans="1:2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row>
    <row r="295" spans="1:2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row>
    <row r="296" spans="1:2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row>
    <row r="297" spans="1:2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row>
    <row r="298" spans="1:2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row>
    <row r="299" spans="1:2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row>
    <row r="300" spans="1:2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row>
    <row r="301" spans="1:2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row>
    <row r="302" spans="1:2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row>
    <row r="303" spans="1:2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row>
    <row r="304" spans="1:2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row>
    <row r="305" spans="1:2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row>
    <row r="306" spans="1:2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row>
    <row r="307" spans="1:2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row>
    <row r="308" spans="1:2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row>
    <row r="309" spans="1:2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row>
    <row r="310" spans="1:2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row>
    <row r="311" spans="1:2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row>
    <row r="312" spans="1:2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row>
    <row r="313" spans="1:2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row>
    <row r="314" spans="1:2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row>
    <row r="315" spans="1:2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row>
    <row r="316" spans="1:2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row>
    <row r="317" spans="1:2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row>
    <row r="318" spans="1:2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row>
  </sheetData>
  <mergeCells count="48">
    <mergeCell ref="B27:Y27"/>
    <mergeCell ref="B28:Y28"/>
    <mergeCell ref="B29:Y29"/>
    <mergeCell ref="B30:Y30"/>
    <mergeCell ref="Y6:Y13"/>
    <mergeCell ref="V8:X8"/>
    <mergeCell ref="R9:R13"/>
    <mergeCell ref="S9:U9"/>
    <mergeCell ref="V9:V13"/>
    <mergeCell ref="W9:X9"/>
    <mergeCell ref="S10:S13"/>
    <mergeCell ref="U10:U13"/>
    <mergeCell ref="W10:W13"/>
    <mergeCell ref="X10:X13"/>
    <mergeCell ref="Q7:Q13"/>
    <mergeCell ref="J11:J13"/>
    <mergeCell ref="A1:M1"/>
    <mergeCell ref="H7:H13"/>
    <mergeCell ref="M9:P10"/>
    <mergeCell ref="T10:T13"/>
    <mergeCell ref="A2:M2"/>
    <mergeCell ref="Q1:Y1"/>
    <mergeCell ref="Q2:Y2"/>
    <mergeCell ref="A3:Y3"/>
    <mergeCell ref="A4:Y4"/>
    <mergeCell ref="D6:D13"/>
    <mergeCell ref="E6:E13"/>
    <mergeCell ref="F6:F13"/>
    <mergeCell ref="K11:L11"/>
    <mergeCell ref="M11:M13"/>
    <mergeCell ref="N11:P11"/>
    <mergeCell ref="K12:K13"/>
    <mergeCell ref="G6:G13"/>
    <mergeCell ref="H6:P6"/>
    <mergeCell ref="I7:P7"/>
    <mergeCell ref="A5:Y5"/>
    <mergeCell ref="A6:A13"/>
    <mergeCell ref="B6:B13"/>
    <mergeCell ref="C6:C13"/>
    <mergeCell ref="Q6:X6"/>
    <mergeCell ref="I8:I13"/>
    <mergeCell ref="R8:U8"/>
    <mergeCell ref="R7:X7"/>
    <mergeCell ref="J8:P8"/>
    <mergeCell ref="J9:L10"/>
    <mergeCell ref="L12:L13"/>
    <mergeCell ref="N12:N13"/>
    <mergeCell ref="O12:P12"/>
  </mergeCells>
  <printOptions horizontalCentered="1"/>
  <pageMargins left="0.23622047244094491" right="0.23622047244094491" top="0.74803149606299213" bottom="0.74803149606299213" header="0.31496062992125984" footer="0.31496062992125984"/>
  <pageSetup paperSize="9" scale="50" fitToWidth="0" fitToHeight="0" orientation="landscape" r:id="rId1"/>
  <headerFooter alignWithMargins="0">
    <oddFooter>&amp;R&amp;14&amp;P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A318"/>
  <sheetViews>
    <sheetView zoomScale="85" zoomScaleNormal="85" zoomScaleSheetLayoutView="70" zoomScalePageLayoutView="60" workbookViewId="0">
      <selection sqref="A1:L1"/>
    </sheetView>
  </sheetViews>
  <sheetFormatPr defaultColWidth="7.42578125" defaultRowHeight="18.75"/>
  <cols>
    <col min="1" max="1" width="5.140625" style="81" customWidth="1"/>
    <col min="2" max="2" width="33.28515625" style="82" customWidth="1"/>
    <col min="3" max="5" width="9.85546875" style="83" customWidth="1"/>
    <col min="6" max="9" width="9.85546875" style="84" customWidth="1"/>
    <col min="10" max="10" width="11.7109375" style="84" customWidth="1"/>
    <col min="11" max="13" width="11.28515625" style="84" customWidth="1"/>
    <col min="14" max="23" width="9.5703125" style="84" customWidth="1"/>
    <col min="24" max="226" width="8.7109375" style="61" customWidth="1"/>
    <col min="227" max="227" width="5.140625" style="61" customWidth="1"/>
    <col min="228" max="228" width="24" style="61" customWidth="1"/>
    <col min="229" max="229" width="7.7109375" style="61" customWidth="1"/>
    <col min="230" max="230" width="8.7109375" style="61" customWidth="1"/>
    <col min="231" max="231" width="8.42578125" style="61" customWidth="1"/>
    <col min="232" max="232" width="9.42578125" style="61" customWidth="1"/>
    <col min="233" max="233" width="10.140625" style="61" customWidth="1"/>
    <col min="234" max="234" width="7.7109375" style="61" customWidth="1"/>
    <col min="235" max="236" width="9.42578125" style="61" customWidth="1"/>
    <col min="237" max="238" width="9.7109375" style="61" customWidth="1"/>
    <col min="239" max="239" width="8.7109375" style="61" customWidth="1"/>
    <col min="240" max="240" width="9.42578125" style="61" customWidth="1"/>
    <col min="241" max="241" width="6.7109375" style="61" customWidth="1"/>
    <col min="242" max="242" width="8.140625" style="61" customWidth="1"/>
    <col min="243" max="243" width="10.42578125" style="61" customWidth="1"/>
    <col min="244" max="244" width="8.42578125" style="61" customWidth="1"/>
    <col min="245" max="245" width="9.7109375" style="61" customWidth="1"/>
    <col min="246" max="246" width="9.42578125" style="61" customWidth="1"/>
    <col min="247" max="247" width="7.42578125" style="61" customWidth="1"/>
    <col min="248" max="248" width="8.42578125" style="61" customWidth="1"/>
    <col min="249" max="250" width="8.28515625" style="61" customWidth="1"/>
    <col min="251" max="251" width="11.42578125" style="61" customWidth="1"/>
    <col min="252" max="252" width="10.42578125" style="61" customWidth="1"/>
    <col min="253" max="253" width="9.7109375" style="61" customWidth="1"/>
    <col min="254" max="254" width="9.140625" style="61" customWidth="1"/>
    <col min="255" max="255" width="9.42578125" style="61" customWidth="1"/>
    <col min="256" max="16384" width="7.42578125" style="61"/>
  </cols>
  <sheetData>
    <row r="1" spans="1:27" ht="24" customHeight="1">
      <c r="A1" s="916" t="s">
        <v>227</v>
      </c>
      <c r="B1" s="916"/>
      <c r="C1" s="916"/>
      <c r="D1" s="916"/>
      <c r="E1" s="916"/>
      <c r="F1" s="916"/>
      <c r="G1" s="916"/>
      <c r="H1" s="916"/>
      <c r="I1" s="916"/>
      <c r="J1" s="916"/>
      <c r="N1" s="4"/>
      <c r="O1" s="927" t="s">
        <v>0</v>
      </c>
      <c r="P1" s="927"/>
      <c r="Q1" s="927"/>
      <c r="R1" s="927"/>
      <c r="S1" s="927"/>
      <c r="T1" s="927"/>
      <c r="U1" s="927"/>
      <c r="V1" s="927"/>
      <c r="W1" s="927"/>
    </row>
    <row r="2" spans="1:27" ht="24" customHeight="1">
      <c r="A2" s="928" t="s">
        <v>1</v>
      </c>
      <c r="B2" s="928"/>
      <c r="C2" s="928"/>
      <c r="D2" s="928"/>
      <c r="E2" s="928"/>
      <c r="F2" s="928"/>
      <c r="G2" s="928"/>
      <c r="H2" s="928"/>
      <c r="I2" s="928"/>
      <c r="J2" s="928"/>
      <c r="N2" s="7"/>
      <c r="O2" s="929" t="s">
        <v>2</v>
      </c>
      <c r="P2" s="929"/>
      <c r="Q2" s="929"/>
      <c r="R2" s="929"/>
      <c r="S2" s="929"/>
      <c r="T2" s="929"/>
      <c r="U2" s="929"/>
      <c r="V2" s="929"/>
      <c r="W2" s="929"/>
    </row>
    <row r="3" spans="1:27" s="153" customFormat="1" ht="34.5" customHeight="1">
      <c r="A3" s="1012" t="s">
        <v>204</v>
      </c>
      <c r="B3" s="1012"/>
      <c r="C3" s="1012"/>
      <c r="D3" s="1012"/>
      <c r="E3" s="1012"/>
      <c r="F3" s="1012"/>
      <c r="G3" s="1012"/>
      <c r="H3" s="1012"/>
      <c r="I3" s="1012"/>
      <c r="J3" s="1012"/>
      <c r="K3" s="1012"/>
      <c r="L3" s="1012"/>
      <c r="M3" s="1012"/>
      <c r="N3" s="1012"/>
      <c r="O3" s="1012"/>
      <c r="P3" s="1012"/>
      <c r="Q3" s="1012"/>
      <c r="R3" s="1012"/>
      <c r="S3" s="1012"/>
      <c r="T3" s="1012"/>
      <c r="U3" s="1012"/>
      <c r="V3" s="1012"/>
      <c r="W3" s="1012"/>
    </row>
    <row r="4" spans="1:27" s="89" customFormat="1" ht="27.75">
      <c r="A4" s="1009" t="s">
        <v>228</v>
      </c>
      <c r="B4" s="1009"/>
      <c r="C4" s="1009"/>
      <c r="D4" s="1009"/>
      <c r="E4" s="1009"/>
      <c r="F4" s="1009"/>
      <c r="G4" s="1009"/>
      <c r="H4" s="1009"/>
      <c r="I4" s="1009"/>
      <c r="J4" s="1009"/>
      <c r="K4" s="1009"/>
      <c r="L4" s="1009"/>
      <c r="M4" s="1009"/>
      <c r="N4" s="1009"/>
      <c r="O4" s="1009"/>
      <c r="P4" s="1009"/>
      <c r="Q4" s="1009"/>
      <c r="R4" s="1009"/>
      <c r="S4" s="1009"/>
      <c r="T4" s="1009"/>
      <c r="U4" s="1009"/>
      <c r="V4" s="1009"/>
      <c r="W4" s="1009"/>
      <c r="Y4" s="154"/>
      <c r="AA4" s="154"/>
    </row>
    <row r="5" spans="1:27" s="90" customFormat="1" ht="35.25" customHeight="1">
      <c r="A5" s="1010" t="s">
        <v>4</v>
      </c>
      <c r="B5" s="1010"/>
      <c r="C5" s="1010"/>
      <c r="D5" s="1010"/>
      <c r="E5" s="1010"/>
      <c r="F5" s="1010"/>
      <c r="G5" s="1010"/>
      <c r="H5" s="1010"/>
      <c r="I5" s="1010"/>
      <c r="J5" s="1010"/>
      <c r="K5" s="1010"/>
      <c r="L5" s="1010"/>
      <c r="M5" s="1010"/>
      <c r="N5" s="1010"/>
      <c r="O5" s="1010"/>
      <c r="P5" s="1010"/>
      <c r="Q5" s="1010"/>
      <c r="R5" s="1010"/>
      <c r="S5" s="1010"/>
      <c r="T5" s="1010"/>
      <c r="U5" s="1010"/>
      <c r="V5" s="1010"/>
      <c r="W5" s="1010"/>
      <c r="Y5" s="90" t="s">
        <v>229</v>
      </c>
      <c r="AA5" s="89"/>
    </row>
    <row r="6" spans="1:27" s="49" customFormat="1" ht="47.25" customHeight="1">
      <c r="A6" s="988" t="s">
        <v>117</v>
      </c>
      <c r="B6" s="988" t="s">
        <v>86</v>
      </c>
      <c r="C6" s="988" t="s">
        <v>87</v>
      </c>
      <c r="D6" s="988" t="s">
        <v>88</v>
      </c>
      <c r="E6" s="988" t="s">
        <v>89</v>
      </c>
      <c r="F6" s="989" t="s">
        <v>118</v>
      </c>
      <c r="G6" s="989"/>
      <c r="H6" s="989"/>
      <c r="I6" s="989"/>
      <c r="J6" s="989"/>
      <c r="K6" s="989"/>
      <c r="L6" s="989"/>
      <c r="M6" s="989"/>
      <c r="N6" s="989"/>
      <c r="O6" s="988" t="s">
        <v>224</v>
      </c>
      <c r="P6" s="988"/>
      <c r="Q6" s="988"/>
      <c r="R6" s="988"/>
      <c r="S6" s="988"/>
      <c r="T6" s="988"/>
      <c r="U6" s="988"/>
      <c r="V6" s="988"/>
      <c r="W6" s="988"/>
    </row>
    <row r="7" spans="1:27" s="49" customFormat="1" ht="33.75" customHeight="1">
      <c r="A7" s="988"/>
      <c r="B7" s="988"/>
      <c r="C7" s="988"/>
      <c r="D7" s="988"/>
      <c r="E7" s="988"/>
      <c r="F7" s="989" t="s">
        <v>193</v>
      </c>
      <c r="G7" s="989" t="s">
        <v>92</v>
      </c>
      <c r="H7" s="989"/>
      <c r="I7" s="989"/>
      <c r="J7" s="989"/>
      <c r="K7" s="989"/>
      <c r="L7" s="989"/>
      <c r="M7" s="989"/>
      <c r="N7" s="989"/>
      <c r="O7" s="989" t="s">
        <v>212</v>
      </c>
      <c r="P7" s="988" t="s">
        <v>21</v>
      </c>
      <c r="Q7" s="988"/>
      <c r="R7" s="988"/>
      <c r="S7" s="988"/>
      <c r="T7" s="988"/>
      <c r="U7" s="988"/>
      <c r="V7" s="988"/>
      <c r="W7" s="988"/>
    </row>
    <row r="8" spans="1:27" s="49" customFormat="1" ht="42.6" customHeight="1">
      <c r="A8" s="988"/>
      <c r="B8" s="988"/>
      <c r="C8" s="988"/>
      <c r="D8" s="988"/>
      <c r="E8" s="988"/>
      <c r="F8" s="989"/>
      <c r="G8" s="989" t="s">
        <v>212</v>
      </c>
      <c r="H8" s="989" t="s">
        <v>21</v>
      </c>
      <c r="I8" s="989"/>
      <c r="J8" s="989"/>
      <c r="K8" s="989"/>
      <c r="L8" s="989"/>
      <c r="M8" s="989"/>
      <c r="N8" s="989"/>
      <c r="O8" s="989"/>
      <c r="P8" s="989" t="s">
        <v>213</v>
      </c>
      <c r="Q8" s="989"/>
      <c r="R8" s="989"/>
      <c r="S8" s="989"/>
      <c r="T8" s="989" t="s">
        <v>214</v>
      </c>
      <c r="U8" s="989"/>
      <c r="V8" s="989"/>
      <c r="W8" s="988"/>
    </row>
    <row r="9" spans="1:27" s="49" customFormat="1" ht="30.75" customHeight="1">
      <c r="A9" s="988"/>
      <c r="B9" s="988"/>
      <c r="C9" s="988"/>
      <c r="D9" s="988"/>
      <c r="E9" s="988"/>
      <c r="F9" s="989"/>
      <c r="G9" s="989"/>
      <c r="H9" s="988" t="s">
        <v>215</v>
      </c>
      <c r="I9" s="988"/>
      <c r="J9" s="988"/>
      <c r="K9" s="989" t="s">
        <v>216</v>
      </c>
      <c r="L9" s="989"/>
      <c r="M9" s="989"/>
      <c r="N9" s="989"/>
      <c r="O9" s="989"/>
      <c r="P9" s="989" t="s">
        <v>217</v>
      </c>
      <c r="Q9" s="988" t="s">
        <v>94</v>
      </c>
      <c r="R9" s="988"/>
      <c r="S9" s="988"/>
      <c r="T9" s="988" t="s">
        <v>12</v>
      </c>
      <c r="U9" s="988" t="s">
        <v>94</v>
      </c>
      <c r="V9" s="988"/>
      <c r="W9" s="988"/>
    </row>
    <row r="10" spans="1:27" s="49" customFormat="1" ht="19.5" customHeight="1">
      <c r="A10" s="988"/>
      <c r="B10" s="988"/>
      <c r="C10" s="988"/>
      <c r="D10" s="988"/>
      <c r="E10" s="988"/>
      <c r="F10" s="989"/>
      <c r="G10" s="989"/>
      <c r="H10" s="988"/>
      <c r="I10" s="988"/>
      <c r="J10" s="988"/>
      <c r="K10" s="989"/>
      <c r="L10" s="989"/>
      <c r="M10" s="989"/>
      <c r="N10" s="989"/>
      <c r="O10" s="989"/>
      <c r="P10" s="989"/>
      <c r="Q10" s="989" t="s">
        <v>37</v>
      </c>
      <c r="R10" s="989" t="s">
        <v>38</v>
      </c>
      <c r="S10" s="989" t="s">
        <v>179</v>
      </c>
      <c r="T10" s="988"/>
      <c r="U10" s="989" t="s">
        <v>197</v>
      </c>
      <c r="V10" s="989" t="s">
        <v>198</v>
      </c>
      <c r="W10" s="988"/>
    </row>
    <row r="11" spans="1:27" s="49" customFormat="1" ht="32.25" customHeight="1">
      <c r="A11" s="988"/>
      <c r="B11" s="988"/>
      <c r="C11" s="988"/>
      <c r="D11" s="988"/>
      <c r="E11" s="988"/>
      <c r="F11" s="989"/>
      <c r="G11" s="989"/>
      <c r="H11" s="989" t="s">
        <v>217</v>
      </c>
      <c r="I11" s="989" t="s">
        <v>13</v>
      </c>
      <c r="J11" s="989"/>
      <c r="K11" s="989" t="s">
        <v>199</v>
      </c>
      <c r="L11" s="989" t="s">
        <v>200</v>
      </c>
      <c r="M11" s="989"/>
      <c r="N11" s="989"/>
      <c r="O11" s="989"/>
      <c r="P11" s="989"/>
      <c r="Q11" s="989"/>
      <c r="R11" s="989"/>
      <c r="S11" s="989"/>
      <c r="T11" s="988"/>
      <c r="U11" s="989"/>
      <c r="V11" s="989"/>
      <c r="W11" s="988"/>
    </row>
    <row r="12" spans="1:27" s="49" customFormat="1" ht="30" customHeight="1">
      <c r="A12" s="988"/>
      <c r="B12" s="988"/>
      <c r="C12" s="988"/>
      <c r="D12" s="988"/>
      <c r="E12" s="988"/>
      <c r="F12" s="989"/>
      <c r="G12" s="989"/>
      <c r="H12" s="989"/>
      <c r="I12" s="989" t="s">
        <v>37</v>
      </c>
      <c r="J12" s="989" t="s">
        <v>179</v>
      </c>
      <c r="K12" s="989"/>
      <c r="L12" s="989" t="s">
        <v>12</v>
      </c>
      <c r="M12" s="989" t="s">
        <v>13</v>
      </c>
      <c r="N12" s="989"/>
      <c r="O12" s="989"/>
      <c r="P12" s="989"/>
      <c r="Q12" s="989"/>
      <c r="R12" s="989"/>
      <c r="S12" s="989"/>
      <c r="T12" s="988"/>
      <c r="U12" s="989"/>
      <c r="V12" s="989"/>
      <c r="W12" s="988"/>
    </row>
    <row r="13" spans="1:27" s="49" customFormat="1" ht="56.25">
      <c r="A13" s="988"/>
      <c r="B13" s="988"/>
      <c r="C13" s="988"/>
      <c r="D13" s="988"/>
      <c r="E13" s="988"/>
      <c r="F13" s="989"/>
      <c r="G13" s="989"/>
      <c r="H13" s="989"/>
      <c r="I13" s="989"/>
      <c r="J13" s="989"/>
      <c r="K13" s="989"/>
      <c r="L13" s="989"/>
      <c r="M13" s="95" t="s">
        <v>197</v>
      </c>
      <c r="N13" s="95" t="s">
        <v>198</v>
      </c>
      <c r="O13" s="989"/>
      <c r="P13" s="989"/>
      <c r="Q13" s="989"/>
      <c r="R13" s="989"/>
      <c r="S13" s="989"/>
      <c r="T13" s="988"/>
      <c r="U13" s="989"/>
      <c r="V13" s="989"/>
      <c r="W13" s="988"/>
    </row>
    <row r="14" spans="1:27" s="51" customFormat="1" ht="24" customHeight="1">
      <c r="A14" s="50">
        <v>1</v>
      </c>
      <c r="B14" s="50">
        <f>A14+1</f>
        <v>2</v>
      </c>
      <c r="C14" s="50">
        <f t="shared" ref="C14:W14" si="0">B14+1</f>
        <v>3</v>
      </c>
      <c r="D14" s="50">
        <f t="shared" si="0"/>
        <v>4</v>
      </c>
      <c r="E14" s="50">
        <f t="shared" si="0"/>
        <v>5</v>
      </c>
      <c r="F14" s="50">
        <f t="shared" si="0"/>
        <v>6</v>
      </c>
      <c r="G14" s="50">
        <f t="shared" si="0"/>
        <v>7</v>
      </c>
      <c r="H14" s="50">
        <f t="shared" si="0"/>
        <v>8</v>
      </c>
      <c r="I14" s="50">
        <f t="shared" si="0"/>
        <v>9</v>
      </c>
      <c r="J14" s="50">
        <f t="shared" si="0"/>
        <v>10</v>
      </c>
      <c r="K14" s="50">
        <f t="shared" si="0"/>
        <v>11</v>
      </c>
      <c r="L14" s="50">
        <f t="shared" si="0"/>
        <v>12</v>
      </c>
      <c r="M14" s="50">
        <f t="shared" si="0"/>
        <v>13</v>
      </c>
      <c r="N14" s="50">
        <f t="shared" si="0"/>
        <v>14</v>
      </c>
      <c r="O14" s="50">
        <f t="shared" si="0"/>
        <v>15</v>
      </c>
      <c r="P14" s="50">
        <f t="shared" si="0"/>
        <v>16</v>
      </c>
      <c r="Q14" s="50">
        <f t="shared" si="0"/>
        <v>17</v>
      </c>
      <c r="R14" s="50">
        <f t="shared" si="0"/>
        <v>18</v>
      </c>
      <c r="S14" s="50">
        <f t="shared" si="0"/>
        <v>19</v>
      </c>
      <c r="T14" s="50">
        <f t="shared" si="0"/>
        <v>20</v>
      </c>
      <c r="U14" s="50">
        <f t="shared" si="0"/>
        <v>21</v>
      </c>
      <c r="V14" s="50">
        <f t="shared" si="0"/>
        <v>22</v>
      </c>
      <c r="W14" s="50">
        <f t="shared" si="0"/>
        <v>23</v>
      </c>
    </row>
    <row r="15" spans="1:27" s="51" customFormat="1" ht="36.75" customHeight="1">
      <c r="A15" s="50"/>
      <c r="B15" s="52" t="s">
        <v>17</v>
      </c>
      <c r="C15" s="50"/>
      <c r="D15" s="50"/>
      <c r="E15" s="50"/>
      <c r="F15" s="50"/>
      <c r="G15" s="50"/>
      <c r="H15" s="50"/>
      <c r="I15" s="50"/>
      <c r="J15" s="50"/>
      <c r="K15" s="50"/>
      <c r="L15" s="50"/>
      <c r="M15" s="50"/>
      <c r="N15" s="50"/>
      <c r="O15" s="50"/>
      <c r="P15" s="50"/>
      <c r="Q15" s="50"/>
      <c r="R15" s="50"/>
      <c r="S15" s="50"/>
      <c r="T15" s="50"/>
      <c r="U15" s="50"/>
      <c r="V15" s="50"/>
      <c r="W15" s="50"/>
    </row>
    <row r="16" spans="1:27" s="51" customFormat="1" ht="47.65" customHeight="1">
      <c r="A16" s="52" t="s">
        <v>201</v>
      </c>
      <c r="B16" s="54" t="s">
        <v>202</v>
      </c>
      <c r="C16" s="50"/>
      <c r="D16" s="50"/>
      <c r="E16" s="50"/>
      <c r="F16" s="50"/>
      <c r="G16" s="50"/>
      <c r="H16" s="50"/>
      <c r="I16" s="50"/>
      <c r="J16" s="50"/>
      <c r="K16" s="50"/>
      <c r="L16" s="50"/>
      <c r="M16" s="50"/>
      <c r="N16" s="50"/>
      <c r="O16" s="50"/>
      <c r="P16" s="50"/>
      <c r="Q16" s="50"/>
      <c r="R16" s="50"/>
      <c r="S16" s="50"/>
      <c r="T16" s="50"/>
      <c r="U16" s="50"/>
      <c r="V16" s="50"/>
      <c r="W16" s="50"/>
    </row>
    <row r="17" spans="1:23" s="57" customFormat="1" ht="61.15" customHeight="1">
      <c r="A17" s="53"/>
      <c r="B17" s="58" t="s">
        <v>323</v>
      </c>
      <c r="C17" s="55"/>
      <c r="D17" s="55"/>
      <c r="E17" s="55"/>
      <c r="F17" s="56"/>
      <c r="G17" s="56"/>
      <c r="H17" s="56"/>
      <c r="I17" s="56"/>
      <c r="J17" s="56"/>
      <c r="K17" s="56"/>
      <c r="L17" s="56"/>
      <c r="M17" s="56"/>
      <c r="N17" s="56"/>
      <c r="O17" s="101"/>
      <c r="P17" s="101"/>
      <c r="Q17" s="101"/>
      <c r="R17" s="101"/>
      <c r="S17" s="101"/>
      <c r="T17" s="101"/>
      <c r="U17" s="101"/>
      <c r="V17" s="101"/>
      <c r="W17" s="101"/>
    </row>
    <row r="18" spans="1:23" s="57" customFormat="1" ht="70.150000000000006" customHeight="1">
      <c r="A18" s="53" t="s">
        <v>46</v>
      </c>
      <c r="B18" s="156" t="s">
        <v>326</v>
      </c>
      <c r="C18" s="55"/>
      <c r="D18" s="55"/>
      <c r="E18" s="55"/>
      <c r="F18" s="56"/>
      <c r="G18" s="56"/>
      <c r="H18" s="56"/>
      <c r="I18" s="56"/>
      <c r="J18" s="56"/>
      <c r="K18" s="56"/>
      <c r="L18" s="56"/>
      <c r="M18" s="56"/>
      <c r="N18" s="56"/>
      <c r="O18" s="101"/>
      <c r="P18" s="101"/>
      <c r="Q18" s="101"/>
      <c r="R18" s="101"/>
      <c r="S18" s="101"/>
      <c r="T18" s="101"/>
      <c r="U18" s="101"/>
      <c r="V18" s="101"/>
      <c r="W18" s="101"/>
    </row>
    <row r="19" spans="1:23" ht="30" customHeight="1">
      <c r="A19" s="72" t="s">
        <v>97</v>
      </c>
      <c r="B19" s="73" t="s">
        <v>98</v>
      </c>
      <c r="C19" s="59"/>
      <c r="D19" s="59"/>
      <c r="E19" s="59"/>
      <c r="F19" s="60"/>
      <c r="G19" s="60"/>
      <c r="H19" s="60"/>
      <c r="I19" s="60"/>
      <c r="J19" s="60"/>
      <c r="K19" s="60"/>
      <c r="L19" s="60"/>
      <c r="M19" s="60"/>
      <c r="N19" s="60"/>
      <c r="O19" s="98"/>
      <c r="P19" s="98"/>
      <c r="Q19" s="98"/>
      <c r="R19" s="98"/>
      <c r="S19" s="98"/>
      <c r="T19" s="98"/>
      <c r="U19" s="98"/>
      <c r="V19" s="98"/>
      <c r="W19" s="98"/>
    </row>
    <row r="20" spans="1:23" ht="30" customHeight="1">
      <c r="A20" s="72" t="s">
        <v>99</v>
      </c>
      <c r="B20" s="100" t="s">
        <v>100</v>
      </c>
      <c r="C20" s="59"/>
      <c r="D20" s="59"/>
      <c r="E20" s="59"/>
      <c r="F20" s="60"/>
      <c r="G20" s="60"/>
      <c r="H20" s="60"/>
      <c r="I20" s="60"/>
      <c r="J20" s="60"/>
      <c r="K20" s="60"/>
      <c r="L20" s="60"/>
      <c r="M20" s="60"/>
      <c r="N20" s="60"/>
      <c r="O20" s="98"/>
      <c r="P20" s="98"/>
      <c r="Q20" s="98"/>
      <c r="R20" s="98"/>
      <c r="S20" s="98"/>
      <c r="T20" s="98"/>
      <c r="U20" s="98"/>
      <c r="V20" s="98"/>
      <c r="W20" s="98"/>
    </row>
    <row r="21" spans="1:23" ht="57" customHeight="1">
      <c r="A21" s="53" t="s">
        <v>48</v>
      </c>
      <c r="B21" s="156" t="s">
        <v>322</v>
      </c>
      <c r="C21" s="59"/>
      <c r="D21" s="59"/>
      <c r="E21" s="59"/>
      <c r="F21" s="60"/>
      <c r="G21" s="60"/>
      <c r="H21" s="60"/>
      <c r="I21" s="60"/>
      <c r="J21" s="60"/>
      <c r="K21" s="60"/>
      <c r="L21" s="60"/>
      <c r="M21" s="60"/>
      <c r="N21" s="60"/>
      <c r="O21" s="98"/>
      <c r="P21" s="98"/>
      <c r="Q21" s="98"/>
      <c r="R21" s="98"/>
      <c r="S21" s="98"/>
      <c r="T21" s="98"/>
      <c r="U21" s="98"/>
      <c r="V21" s="98"/>
      <c r="W21" s="98"/>
    </row>
    <row r="22" spans="1:23" ht="30" customHeight="1">
      <c r="A22" s="72" t="s">
        <v>97</v>
      </c>
      <c r="B22" s="73" t="s">
        <v>98</v>
      </c>
      <c r="C22" s="59"/>
      <c r="D22" s="59"/>
      <c r="E22" s="59"/>
      <c r="F22" s="60"/>
      <c r="G22" s="60"/>
      <c r="H22" s="60"/>
      <c r="I22" s="60"/>
      <c r="J22" s="60"/>
      <c r="K22" s="60"/>
      <c r="L22" s="60"/>
      <c r="M22" s="60"/>
      <c r="N22" s="60"/>
      <c r="O22" s="98"/>
      <c r="P22" s="98"/>
      <c r="Q22" s="98"/>
      <c r="R22" s="98"/>
      <c r="S22" s="98"/>
      <c r="T22" s="98"/>
      <c r="U22" s="98"/>
      <c r="V22" s="98"/>
      <c r="W22" s="98"/>
    </row>
    <row r="23" spans="1:23" ht="30" customHeight="1">
      <c r="A23" s="72" t="s">
        <v>99</v>
      </c>
      <c r="B23" s="100" t="s">
        <v>100</v>
      </c>
      <c r="C23" s="59"/>
      <c r="D23" s="59"/>
      <c r="E23" s="59"/>
      <c r="F23" s="60"/>
      <c r="G23" s="60"/>
      <c r="H23" s="60"/>
      <c r="I23" s="60"/>
      <c r="J23" s="60"/>
      <c r="K23" s="60"/>
      <c r="L23" s="60"/>
      <c r="M23" s="60"/>
      <c r="N23" s="60"/>
      <c r="O23" s="98"/>
      <c r="P23" s="98"/>
      <c r="Q23" s="98"/>
      <c r="R23" s="98"/>
      <c r="S23" s="98"/>
      <c r="T23" s="98"/>
      <c r="U23" s="98"/>
      <c r="V23" s="98"/>
      <c r="W23" s="98"/>
    </row>
    <row r="24" spans="1:23" s="51" customFormat="1" ht="36.75" customHeight="1">
      <c r="A24" s="53" t="s">
        <v>113</v>
      </c>
      <c r="B24" s="54" t="s">
        <v>202</v>
      </c>
      <c r="C24" s="50"/>
      <c r="D24" s="50"/>
      <c r="E24" s="50"/>
      <c r="F24" s="50"/>
      <c r="G24" s="50"/>
      <c r="H24" s="50"/>
      <c r="I24" s="50"/>
      <c r="J24" s="50"/>
      <c r="K24" s="50"/>
      <c r="L24" s="50"/>
      <c r="M24" s="50"/>
      <c r="N24" s="50"/>
      <c r="O24" s="50"/>
      <c r="P24" s="50"/>
      <c r="Q24" s="50"/>
      <c r="R24" s="50"/>
      <c r="S24" s="50"/>
      <c r="T24" s="50"/>
      <c r="U24" s="50"/>
      <c r="V24" s="50"/>
      <c r="W24" s="50"/>
    </row>
    <row r="25" spans="1:23" s="51" customFormat="1" ht="41.25" customHeight="1">
      <c r="A25" s="72"/>
      <c r="B25" s="73" t="s">
        <v>114</v>
      </c>
      <c r="C25" s="50"/>
      <c r="D25" s="50"/>
      <c r="E25" s="50"/>
      <c r="F25" s="50"/>
      <c r="G25" s="50"/>
      <c r="H25" s="50"/>
      <c r="I25" s="50"/>
      <c r="J25" s="50"/>
      <c r="K25" s="50"/>
      <c r="L25" s="50"/>
      <c r="M25" s="50"/>
      <c r="N25" s="50"/>
      <c r="O25" s="50"/>
      <c r="P25" s="50"/>
      <c r="Q25" s="50"/>
      <c r="R25" s="50"/>
      <c r="S25" s="50"/>
      <c r="T25" s="50"/>
      <c r="U25" s="50"/>
      <c r="V25" s="50"/>
      <c r="W25" s="50"/>
    </row>
    <row r="26" spans="1:23" s="51" customFormat="1" ht="13.5" customHeight="1">
      <c r="A26" s="50"/>
      <c r="B26" s="150"/>
      <c r="C26" s="50"/>
      <c r="D26" s="50"/>
      <c r="E26" s="50"/>
      <c r="F26" s="50"/>
      <c r="G26" s="50"/>
      <c r="H26" s="50"/>
      <c r="I26" s="50"/>
      <c r="J26" s="50"/>
      <c r="K26" s="50"/>
      <c r="L26" s="50"/>
      <c r="M26" s="50"/>
      <c r="N26" s="50"/>
      <c r="O26" s="50"/>
      <c r="P26" s="50"/>
      <c r="Q26" s="50"/>
      <c r="R26" s="50"/>
      <c r="S26" s="50"/>
      <c r="T26" s="50"/>
      <c r="U26" s="50"/>
      <c r="V26" s="50"/>
      <c r="W26" s="50"/>
    </row>
    <row r="27" spans="1:23" s="105" customFormat="1" ht="26.25" customHeight="1">
      <c r="A27" s="104"/>
      <c r="B27" s="1067" t="s">
        <v>135</v>
      </c>
      <c r="C27" s="1067"/>
      <c r="D27" s="1067"/>
      <c r="E27" s="1067"/>
      <c r="F27" s="1067"/>
      <c r="G27" s="1067"/>
      <c r="H27" s="1067"/>
      <c r="I27" s="1067"/>
      <c r="J27" s="1067"/>
      <c r="K27" s="1067"/>
      <c r="L27" s="1067"/>
      <c r="M27" s="1067"/>
      <c r="N27" s="1067"/>
      <c r="O27" s="1067"/>
      <c r="P27" s="1067"/>
      <c r="Q27" s="1067"/>
      <c r="R27" s="1067"/>
      <c r="S27" s="1067"/>
      <c r="T27" s="1067"/>
      <c r="U27" s="1067"/>
      <c r="V27" s="1067"/>
      <c r="W27" s="1067"/>
    </row>
    <row r="28" spans="1:23" s="105" customFormat="1" ht="70.900000000000006" customHeight="1">
      <c r="A28" s="104"/>
      <c r="B28" s="1064" t="s">
        <v>218</v>
      </c>
      <c r="C28" s="1064"/>
      <c r="D28" s="1064"/>
      <c r="E28" s="1064"/>
      <c r="F28" s="1064"/>
      <c r="G28" s="1064"/>
      <c r="H28" s="1064"/>
      <c r="I28" s="1064"/>
      <c r="J28" s="1064"/>
      <c r="K28" s="1064"/>
      <c r="L28" s="1064"/>
      <c r="M28" s="1064"/>
      <c r="N28" s="1064"/>
      <c r="O28" s="1064"/>
      <c r="P28" s="1064"/>
      <c r="Q28" s="1064"/>
      <c r="R28" s="1064"/>
      <c r="S28" s="1064"/>
      <c r="T28" s="1064"/>
      <c r="U28" s="1064"/>
      <c r="V28" s="1064"/>
      <c r="W28" s="1064"/>
    </row>
    <row r="29" spans="1:23" s="105" customFormat="1" ht="31.9" customHeight="1">
      <c r="A29" s="151"/>
      <c r="B29" s="1065" t="s">
        <v>219</v>
      </c>
      <c r="C29" s="1065"/>
      <c r="D29" s="1065"/>
      <c r="E29" s="1065"/>
      <c r="F29" s="1065"/>
      <c r="G29" s="1065"/>
      <c r="H29" s="1065"/>
      <c r="I29" s="1065"/>
      <c r="J29" s="1065"/>
      <c r="K29" s="1065"/>
      <c r="L29" s="1065"/>
      <c r="M29" s="1065"/>
      <c r="N29" s="1065"/>
      <c r="O29" s="1065"/>
      <c r="P29" s="1065"/>
      <c r="Q29" s="1065"/>
      <c r="R29" s="1065"/>
      <c r="S29" s="1065"/>
      <c r="T29" s="1065"/>
      <c r="U29" s="1065"/>
      <c r="V29" s="1065"/>
      <c r="W29" s="1065"/>
    </row>
    <row r="30" spans="1:23" s="105" customFormat="1" ht="69" customHeight="1">
      <c r="A30" s="151"/>
      <c r="B30" s="1066" t="s">
        <v>225</v>
      </c>
      <c r="C30" s="1066"/>
      <c r="D30" s="1066"/>
      <c r="E30" s="1066"/>
      <c r="F30" s="1066"/>
      <c r="G30" s="1066"/>
      <c r="H30" s="1066"/>
      <c r="I30" s="1066"/>
      <c r="J30" s="1066"/>
      <c r="K30" s="1066"/>
      <c r="L30" s="1066"/>
      <c r="M30" s="1066"/>
      <c r="N30" s="1066"/>
      <c r="O30" s="1066"/>
      <c r="P30" s="1066"/>
      <c r="Q30" s="1066"/>
      <c r="R30" s="1066"/>
      <c r="S30" s="1066"/>
      <c r="T30" s="1066"/>
      <c r="U30" s="1066"/>
      <c r="V30" s="1066"/>
      <c r="W30" s="1066"/>
    </row>
    <row r="31" spans="1:23" ht="20.25">
      <c r="A31" s="61"/>
      <c r="B31" s="155" t="s">
        <v>226</v>
      </c>
      <c r="C31" s="61"/>
      <c r="D31" s="61"/>
      <c r="E31" s="61"/>
      <c r="F31" s="61"/>
      <c r="G31" s="61"/>
      <c r="H31" s="61"/>
      <c r="I31" s="61"/>
      <c r="J31" s="61"/>
      <c r="K31" s="61"/>
      <c r="L31" s="61"/>
      <c r="M31" s="61"/>
      <c r="N31" s="61"/>
      <c r="O31" s="61"/>
      <c r="P31" s="61"/>
      <c r="Q31" s="61"/>
      <c r="R31" s="61"/>
      <c r="S31" s="61"/>
      <c r="T31" s="61"/>
      <c r="U31" s="61"/>
      <c r="V31" s="61"/>
      <c r="W31" s="61"/>
    </row>
    <row r="32" spans="1:23">
      <c r="A32" s="61"/>
      <c r="B32" s="61"/>
      <c r="C32" s="61"/>
      <c r="D32" s="61"/>
      <c r="E32" s="61"/>
      <c r="F32" s="61"/>
      <c r="G32" s="61"/>
      <c r="H32" s="61"/>
      <c r="I32" s="61"/>
      <c r="J32" s="61"/>
      <c r="K32" s="61"/>
      <c r="L32" s="61"/>
      <c r="M32" s="61"/>
      <c r="N32" s="61"/>
      <c r="O32" s="61"/>
      <c r="P32" s="61"/>
      <c r="Q32" s="61"/>
      <c r="R32" s="61"/>
      <c r="S32" s="61"/>
      <c r="T32" s="61"/>
      <c r="U32" s="61"/>
      <c r="V32" s="61"/>
      <c r="W32" s="61"/>
    </row>
    <row r="33" spans="1:23">
      <c r="A33" s="61"/>
      <c r="B33" s="61"/>
      <c r="C33" s="61"/>
      <c r="D33" s="61"/>
      <c r="E33" s="61"/>
      <c r="F33" s="61"/>
      <c r="G33" s="61"/>
      <c r="H33" s="61"/>
      <c r="I33" s="61"/>
      <c r="J33" s="61"/>
      <c r="K33" s="61"/>
      <c r="L33" s="61"/>
      <c r="M33" s="61"/>
      <c r="N33" s="61"/>
      <c r="O33" s="61"/>
      <c r="P33" s="61"/>
      <c r="Q33" s="61"/>
      <c r="R33" s="61"/>
      <c r="S33" s="61"/>
      <c r="T33" s="61"/>
      <c r="U33" s="61"/>
      <c r="V33" s="61"/>
      <c r="W33" s="61"/>
    </row>
    <row r="34" spans="1:23">
      <c r="A34" s="61"/>
      <c r="B34" s="61"/>
      <c r="C34" s="61"/>
      <c r="D34" s="61"/>
      <c r="E34" s="61"/>
      <c r="F34" s="61"/>
      <c r="G34" s="61"/>
      <c r="H34" s="61"/>
      <c r="I34" s="61"/>
      <c r="J34" s="61"/>
      <c r="K34" s="61"/>
      <c r="L34" s="61"/>
      <c r="M34" s="61"/>
      <c r="N34" s="61"/>
      <c r="O34" s="61"/>
      <c r="P34" s="61"/>
      <c r="Q34" s="61"/>
      <c r="R34" s="61"/>
      <c r="S34" s="61"/>
      <c r="T34" s="61"/>
      <c r="U34" s="61"/>
      <c r="V34" s="61"/>
      <c r="W34" s="61"/>
    </row>
    <row r="35" spans="1:23">
      <c r="A35" s="61"/>
      <c r="B35" s="61"/>
      <c r="C35" s="61"/>
      <c r="D35" s="61"/>
      <c r="E35" s="61"/>
      <c r="F35" s="61"/>
      <c r="G35" s="61"/>
      <c r="H35" s="61"/>
      <c r="I35" s="61"/>
      <c r="J35" s="61"/>
      <c r="K35" s="61"/>
      <c r="L35" s="61"/>
      <c r="M35" s="61"/>
      <c r="N35" s="61"/>
      <c r="O35" s="61"/>
      <c r="P35" s="61"/>
      <c r="Q35" s="61"/>
      <c r="R35" s="61"/>
      <c r="S35" s="61"/>
      <c r="T35" s="61"/>
      <c r="U35" s="61"/>
      <c r="V35" s="61"/>
      <c r="W35" s="61"/>
    </row>
    <row r="36" spans="1:23">
      <c r="A36" s="61"/>
      <c r="B36" s="61"/>
      <c r="C36" s="61"/>
      <c r="D36" s="61"/>
      <c r="E36" s="61"/>
      <c r="F36" s="61"/>
      <c r="G36" s="61"/>
      <c r="H36" s="61"/>
      <c r="I36" s="61"/>
      <c r="J36" s="61"/>
      <c r="K36" s="61"/>
      <c r="L36" s="61"/>
      <c r="M36" s="61"/>
      <c r="N36" s="61"/>
      <c r="O36" s="61"/>
      <c r="P36" s="61"/>
      <c r="Q36" s="61"/>
      <c r="R36" s="61"/>
      <c r="S36" s="61"/>
      <c r="T36" s="61"/>
      <c r="U36" s="61"/>
      <c r="V36" s="61"/>
      <c r="W36" s="61"/>
    </row>
    <row r="37" spans="1:23">
      <c r="A37" s="61"/>
      <c r="B37" s="61"/>
      <c r="C37" s="61"/>
      <c r="D37" s="61"/>
      <c r="E37" s="61"/>
      <c r="F37" s="61"/>
      <c r="G37" s="61"/>
      <c r="H37" s="61"/>
      <c r="I37" s="61"/>
      <c r="J37" s="61"/>
      <c r="K37" s="61"/>
      <c r="L37" s="61"/>
      <c r="M37" s="61"/>
      <c r="N37" s="61"/>
      <c r="O37" s="61"/>
      <c r="P37" s="61"/>
      <c r="Q37" s="61"/>
      <c r="R37" s="61"/>
      <c r="S37" s="61"/>
      <c r="T37" s="61"/>
      <c r="U37" s="61"/>
      <c r="V37" s="61"/>
      <c r="W37" s="61"/>
    </row>
    <row r="38" spans="1:23">
      <c r="A38" s="61"/>
      <c r="B38" s="61"/>
      <c r="C38" s="61"/>
      <c r="D38" s="61"/>
      <c r="E38" s="61"/>
      <c r="F38" s="61"/>
      <c r="G38" s="61"/>
      <c r="H38" s="61"/>
      <c r="I38" s="61"/>
      <c r="J38" s="61"/>
      <c r="K38" s="61"/>
      <c r="L38" s="61"/>
      <c r="M38" s="61"/>
      <c r="N38" s="61"/>
      <c r="O38" s="61"/>
      <c r="P38" s="61"/>
      <c r="Q38" s="61"/>
      <c r="R38" s="61"/>
      <c r="S38" s="61"/>
      <c r="T38" s="61"/>
      <c r="U38" s="61"/>
      <c r="V38" s="61"/>
      <c r="W38" s="61"/>
    </row>
    <row r="39" spans="1:23">
      <c r="A39" s="61"/>
      <c r="B39" s="61"/>
      <c r="C39" s="61"/>
      <c r="D39" s="61"/>
      <c r="E39" s="61"/>
      <c r="F39" s="61"/>
      <c r="G39" s="61"/>
      <c r="H39" s="61"/>
      <c r="I39" s="61"/>
      <c r="J39" s="61"/>
      <c r="K39" s="61"/>
      <c r="L39" s="61"/>
      <c r="M39" s="61"/>
      <c r="N39" s="61"/>
      <c r="O39" s="61"/>
      <c r="P39" s="61"/>
      <c r="Q39" s="61"/>
      <c r="R39" s="61"/>
      <c r="S39" s="61"/>
      <c r="T39" s="61"/>
      <c r="U39" s="61"/>
      <c r="V39" s="61"/>
      <c r="W39" s="61"/>
    </row>
    <row r="40" spans="1:23">
      <c r="A40" s="61"/>
      <c r="B40" s="61"/>
      <c r="C40" s="61"/>
      <c r="D40" s="61"/>
      <c r="E40" s="61"/>
      <c r="F40" s="61"/>
      <c r="G40" s="61"/>
      <c r="H40" s="61"/>
      <c r="I40" s="61"/>
      <c r="J40" s="61"/>
      <c r="K40" s="61"/>
      <c r="L40" s="61"/>
      <c r="M40" s="61"/>
      <c r="N40" s="61"/>
      <c r="O40" s="61"/>
      <c r="P40" s="61"/>
      <c r="Q40" s="61"/>
      <c r="R40" s="61"/>
      <c r="S40" s="61"/>
      <c r="T40" s="61"/>
      <c r="U40" s="61"/>
      <c r="V40" s="61"/>
      <c r="W40" s="61"/>
    </row>
    <row r="41" spans="1:23">
      <c r="A41" s="61"/>
      <c r="B41" s="61"/>
      <c r="C41" s="61"/>
      <c r="D41" s="61"/>
      <c r="E41" s="61"/>
      <c r="F41" s="61"/>
      <c r="G41" s="61"/>
      <c r="H41" s="61"/>
      <c r="I41" s="61"/>
      <c r="J41" s="61"/>
      <c r="K41" s="61"/>
      <c r="L41" s="61"/>
      <c r="M41" s="61"/>
      <c r="N41" s="61"/>
      <c r="O41" s="61"/>
      <c r="P41" s="61"/>
      <c r="Q41" s="61"/>
      <c r="R41" s="61"/>
      <c r="S41" s="61"/>
      <c r="T41" s="61"/>
      <c r="U41" s="61"/>
      <c r="V41" s="61"/>
      <c r="W41" s="61"/>
    </row>
    <row r="42" spans="1:23">
      <c r="A42" s="61"/>
      <c r="B42" s="61"/>
      <c r="C42" s="61"/>
      <c r="D42" s="61"/>
      <c r="E42" s="61"/>
      <c r="F42" s="61"/>
      <c r="G42" s="61"/>
      <c r="H42" s="61"/>
      <c r="I42" s="61"/>
      <c r="J42" s="61"/>
      <c r="K42" s="61"/>
      <c r="L42" s="61"/>
      <c r="M42" s="61"/>
      <c r="N42" s="61"/>
      <c r="O42" s="61"/>
      <c r="P42" s="61"/>
      <c r="Q42" s="61"/>
      <c r="R42" s="61"/>
      <c r="S42" s="61"/>
      <c r="T42" s="61"/>
      <c r="U42" s="61"/>
      <c r="V42" s="61"/>
      <c r="W42" s="61"/>
    </row>
    <row r="43" spans="1:23">
      <c r="A43" s="61"/>
      <c r="B43" s="61"/>
      <c r="C43" s="61"/>
      <c r="D43" s="61"/>
      <c r="E43" s="61"/>
      <c r="F43" s="61"/>
      <c r="G43" s="61"/>
      <c r="H43" s="61"/>
      <c r="I43" s="61"/>
      <c r="J43" s="61"/>
      <c r="K43" s="61"/>
      <c r="L43" s="61"/>
      <c r="M43" s="61"/>
      <c r="N43" s="61"/>
      <c r="O43" s="61"/>
      <c r="P43" s="61"/>
      <c r="Q43" s="61"/>
      <c r="R43" s="61"/>
      <c r="S43" s="61"/>
      <c r="T43" s="61"/>
      <c r="U43" s="61"/>
      <c r="V43" s="61"/>
      <c r="W43" s="61"/>
    </row>
    <row r="44" spans="1:23">
      <c r="A44" s="61"/>
      <c r="B44" s="61"/>
      <c r="C44" s="61"/>
      <c r="D44" s="61"/>
      <c r="E44" s="61"/>
      <c r="F44" s="61"/>
      <c r="G44" s="61"/>
      <c r="H44" s="61"/>
      <c r="I44" s="61"/>
      <c r="J44" s="61"/>
      <c r="K44" s="61"/>
      <c r="L44" s="61"/>
      <c r="M44" s="61"/>
      <c r="N44" s="61"/>
      <c r="O44" s="61"/>
      <c r="P44" s="61"/>
      <c r="Q44" s="61"/>
      <c r="R44" s="61"/>
      <c r="S44" s="61"/>
      <c r="T44" s="61"/>
      <c r="U44" s="61"/>
      <c r="V44" s="61"/>
      <c r="W44" s="61"/>
    </row>
    <row r="45" spans="1:23">
      <c r="A45" s="61"/>
      <c r="B45" s="61"/>
      <c r="C45" s="61"/>
      <c r="D45" s="61"/>
      <c r="E45" s="61"/>
      <c r="F45" s="61"/>
      <c r="G45" s="61"/>
      <c r="H45" s="61"/>
      <c r="I45" s="61"/>
      <c r="J45" s="61"/>
      <c r="K45" s="61"/>
      <c r="L45" s="61"/>
      <c r="M45" s="61"/>
      <c r="N45" s="61"/>
      <c r="O45" s="61"/>
      <c r="P45" s="61"/>
      <c r="Q45" s="61"/>
      <c r="R45" s="61"/>
      <c r="S45" s="61"/>
      <c r="T45" s="61"/>
      <c r="U45" s="61"/>
      <c r="V45" s="61"/>
      <c r="W45" s="61"/>
    </row>
    <row r="46" spans="1:23">
      <c r="A46" s="61"/>
      <c r="B46" s="61"/>
      <c r="C46" s="61"/>
      <c r="D46" s="61"/>
      <c r="E46" s="61"/>
      <c r="F46" s="61"/>
      <c r="G46" s="61"/>
      <c r="H46" s="61"/>
      <c r="I46" s="61"/>
      <c r="J46" s="61"/>
      <c r="K46" s="61"/>
      <c r="L46" s="61"/>
      <c r="M46" s="61"/>
      <c r="N46" s="61"/>
      <c r="O46" s="61"/>
      <c r="P46" s="61"/>
      <c r="Q46" s="61"/>
      <c r="R46" s="61"/>
      <c r="S46" s="61"/>
      <c r="T46" s="61"/>
      <c r="U46" s="61"/>
      <c r="V46" s="61"/>
      <c r="W46" s="61"/>
    </row>
    <row r="47" spans="1:23">
      <c r="A47" s="61"/>
      <c r="B47" s="61"/>
      <c r="C47" s="61"/>
      <c r="D47" s="61"/>
      <c r="E47" s="61"/>
      <c r="F47" s="61"/>
      <c r="G47" s="61"/>
      <c r="H47" s="61"/>
      <c r="I47" s="61"/>
      <c r="J47" s="61"/>
      <c r="K47" s="61"/>
      <c r="L47" s="61"/>
      <c r="M47" s="61"/>
      <c r="N47" s="61"/>
      <c r="O47" s="61"/>
      <c r="P47" s="61"/>
      <c r="Q47" s="61"/>
      <c r="R47" s="61"/>
      <c r="S47" s="61"/>
      <c r="T47" s="61"/>
      <c r="U47" s="61"/>
      <c r="V47" s="61"/>
      <c r="W47" s="61"/>
    </row>
    <row r="48" spans="1:23">
      <c r="A48" s="61"/>
      <c r="B48" s="61"/>
      <c r="C48" s="61"/>
      <c r="D48" s="61"/>
      <c r="E48" s="61"/>
      <c r="F48" s="61"/>
      <c r="G48" s="61"/>
      <c r="H48" s="61"/>
      <c r="I48" s="61"/>
      <c r="J48" s="61"/>
      <c r="K48" s="61"/>
      <c r="L48" s="61"/>
      <c r="M48" s="61"/>
      <c r="N48" s="61"/>
      <c r="O48" s="61"/>
      <c r="P48" s="61"/>
      <c r="Q48" s="61"/>
      <c r="R48" s="61"/>
      <c r="S48" s="61"/>
      <c r="T48" s="61"/>
      <c r="U48" s="61"/>
      <c r="V48" s="61"/>
      <c r="W48" s="61"/>
    </row>
    <row r="49" spans="1:23">
      <c r="A49" s="61"/>
      <c r="B49" s="61"/>
      <c r="C49" s="61"/>
      <c r="D49" s="61"/>
      <c r="E49" s="61"/>
      <c r="F49" s="61"/>
      <c r="G49" s="61"/>
      <c r="H49" s="61"/>
      <c r="I49" s="61"/>
      <c r="J49" s="61"/>
      <c r="K49" s="61"/>
      <c r="L49" s="61"/>
      <c r="M49" s="61"/>
      <c r="N49" s="61"/>
      <c r="O49" s="61"/>
      <c r="P49" s="61"/>
      <c r="Q49" s="61"/>
      <c r="R49" s="61"/>
      <c r="S49" s="61"/>
      <c r="T49" s="61"/>
      <c r="U49" s="61"/>
      <c r="V49" s="61"/>
      <c r="W49" s="61"/>
    </row>
    <row r="50" spans="1:23">
      <c r="A50" s="61"/>
      <c r="B50" s="61"/>
      <c r="C50" s="61"/>
      <c r="D50" s="61"/>
      <c r="E50" s="61"/>
      <c r="F50" s="61"/>
      <c r="G50" s="61"/>
      <c r="H50" s="61"/>
      <c r="I50" s="61"/>
      <c r="J50" s="61"/>
      <c r="K50" s="61"/>
      <c r="L50" s="61"/>
      <c r="M50" s="61"/>
      <c r="N50" s="61"/>
      <c r="O50" s="61"/>
      <c r="P50" s="61"/>
      <c r="Q50" s="61"/>
      <c r="R50" s="61"/>
      <c r="S50" s="61"/>
      <c r="T50" s="61"/>
      <c r="U50" s="61"/>
      <c r="V50" s="61"/>
      <c r="W50" s="61"/>
    </row>
    <row r="51" spans="1:23">
      <c r="A51" s="61"/>
      <c r="B51" s="61"/>
      <c r="C51" s="61"/>
      <c r="D51" s="61"/>
      <c r="E51" s="61"/>
      <c r="F51" s="61"/>
      <c r="G51" s="61"/>
      <c r="H51" s="61"/>
      <c r="I51" s="61"/>
      <c r="J51" s="61"/>
      <c r="K51" s="61"/>
      <c r="L51" s="61"/>
      <c r="M51" s="61"/>
      <c r="N51" s="61"/>
      <c r="O51" s="61"/>
      <c r="P51" s="61"/>
      <c r="Q51" s="61"/>
      <c r="R51" s="61"/>
      <c r="S51" s="61"/>
      <c r="T51" s="61"/>
      <c r="U51" s="61"/>
      <c r="V51" s="61"/>
      <c r="W51" s="61"/>
    </row>
    <row r="52" spans="1:23">
      <c r="A52" s="61"/>
      <c r="B52" s="61"/>
      <c r="C52" s="61"/>
      <c r="D52" s="61"/>
      <c r="E52" s="61"/>
      <c r="F52" s="61"/>
      <c r="G52" s="61"/>
      <c r="H52" s="61"/>
      <c r="I52" s="61"/>
      <c r="J52" s="61"/>
      <c r="K52" s="61"/>
      <c r="L52" s="61"/>
      <c r="M52" s="61"/>
      <c r="N52" s="61"/>
      <c r="O52" s="61"/>
      <c r="P52" s="61"/>
      <c r="Q52" s="61"/>
      <c r="R52" s="61"/>
      <c r="S52" s="61"/>
      <c r="T52" s="61"/>
      <c r="U52" s="61"/>
      <c r="V52" s="61"/>
      <c r="W52" s="61"/>
    </row>
    <row r="53" spans="1:23">
      <c r="A53" s="61"/>
      <c r="B53" s="61"/>
      <c r="C53" s="61"/>
      <c r="D53" s="61"/>
      <c r="E53" s="61"/>
      <c r="F53" s="61"/>
      <c r="G53" s="61"/>
      <c r="H53" s="61"/>
      <c r="I53" s="61"/>
      <c r="J53" s="61"/>
      <c r="K53" s="61"/>
      <c r="L53" s="61"/>
      <c r="M53" s="61"/>
      <c r="N53" s="61"/>
      <c r="O53" s="61"/>
      <c r="P53" s="61"/>
      <c r="Q53" s="61"/>
      <c r="R53" s="61"/>
      <c r="S53" s="61"/>
      <c r="T53" s="61"/>
      <c r="U53" s="61"/>
      <c r="V53" s="61"/>
      <c r="W53" s="61"/>
    </row>
    <row r="54" spans="1:23">
      <c r="A54" s="61"/>
      <c r="B54" s="61"/>
      <c r="C54" s="61"/>
      <c r="D54" s="61"/>
      <c r="E54" s="61"/>
      <c r="F54" s="61"/>
      <c r="G54" s="61"/>
      <c r="H54" s="61"/>
      <c r="I54" s="61"/>
      <c r="J54" s="61"/>
      <c r="K54" s="61"/>
      <c r="L54" s="61"/>
      <c r="M54" s="61"/>
      <c r="N54" s="61"/>
      <c r="O54" s="61"/>
      <c r="P54" s="61"/>
      <c r="Q54" s="61"/>
      <c r="R54" s="61"/>
      <c r="S54" s="61"/>
      <c r="T54" s="61"/>
      <c r="U54" s="61"/>
      <c r="V54" s="61"/>
      <c r="W54" s="61"/>
    </row>
    <row r="55" spans="1:23">
      <c r="A55" s="61"/>
      <c r="B55" s="61"/>
      <c r="C55" s="61"/>
      <c r="D55" s="61"/>
      <c r="E55" s="61"/>
      <c r="F55" s="61"/>
      <c r="G55" s="61"/>
      <c r="H55" s="61"/>
      <c r="I55" s="61"/>
      <c r="J55" s="61"/>
      <c r="K55" s="61"/>
      <c r="L55" s="61"/>
      <c r="M55" s="61"/>
      <c r="N55" s="61"/>
      <c r="O55" s="61"/>
      <c r="P55" s="61"/>
      <c r="Q55" s="61"/>
      <c r="R55" s="61"/>
      <c r="S55" s="61"/>
      <c r="T55" s="61"/>
      <c r="U55" s="61"/>
      <c r="V55" s="61"/>
      <c r="W55" s="61"/>
    </row>
    <row r="56" spans="1:23">
      <c r="A56" s="61"/>
      <c r="B56" s="61"/>
      <c r="C56" s="61"/>
      <c r="D56" s="61"/>
      <c r="E56" s="61"/>
      <c r="F56" s="61"/>
      <c r="G56" s="61"/>
      <c r="H56" s="61"/>
      <c r="I56" s="61"/>
      <c r="J56" s="61"/>
      <c r="K56" s="61"/>
      <c r="L56" s="61"/>
      <c r="M56" s="61"/>
      <c r="N56" s="61"/>
      <c r="O56" s="61"/>
      <c r="P56" s="61"/>
      <c r="Q56" s="61"/>
      <c r="R56" s="61"/>
      <c r="S56" s="61"/>
      <c r="T56" s="61"/>
      <c r="U56" s="61"/>
      <c r="V56" s="61"/>
      <c r="W56" s="61"/>
    </row>
    <row r="57" spans="1:23">
      <c r="A57" s="61"/>
      <c r="B57" s="61"/>
      <c r="C57" s="61"/>
      <c r="D57" s="61"/>
      <c r="E57" s="61"/>
      <c r="F57" s="61"/>
      <c r="G57" s="61"/>
      <c r="H57" s="61"/>
      <c r="I57" s="61"/>
      <c r="J57" s="61"/>
      <c r="K57" s="61"/>
      <c r="L57" s="61"/>
      <c r="M57" s="61"/>
      <c r="N57" s="61"/>
      <c r="O57" s="61"/>
      <c r="P57" s="61"/>
      <c r="Q57" s="61"/>
      <c r="R57" s="61"/>
      <c r="S57" s="61"/>
      <c r="T57" s="61"/>
      <c r="U57" s="61"/>
      <c r="V57" s="61"/>
      <c r="W57" s="61"/>
    </row>
    <row r="58" spans="1:23">
      <c r="A58" s="61"/>
      <c r="B58" s="61"/>
      <c r="C58" s="61"/>
      <c r="D58" s="61"/>
      <c r="E58" s="61"/>
      <c r="F58" s="61"/>
      <c r="G58" s="61"/>
      <c r="H58" s="61"/>
      <c r="I58" s="61"/>
      <c r="J58" s="61"/>
      <c r="K58" s="61"/>
      <c r="L58" s="61"/>
      <c r="M58" s="61"/>
      <c r="N58" s="61"/>
      <c r="O58" s="61"/>
      <c r="P58" s="61"/>
      <c r="Q58" s="61"/>
      <c r="R58" s="61"/>
      <c r="S58" s="61"/>
      <c r="T58" s="61"/>
      <c r="U58" s="61"/>
      <c r="V58" s="61"/>
      <c r="W58" s="61"/>
    </row>
    <row r="59" spans="1:23">
      <c r="A59" s="61"/>
      <c r="B59" s="61"/>
      <c r="C59" s="61"/>
      <c r="D59" s="61"/>
      <c r="E59" s="61"/>
      <c r="F59" s="61"/>
      <c r="G59" s="61"/>
      <c r="H59" s="61"/>
      <c r="I59" s="61"/>
      <c r="J59" s="61"/>
      <c r="K59" s="61"/>
      <c r="L59" s="61"/>
      <c r="M59" s="61"/>
      <c r="N59" s="61"/>
      <c r="O59" s="61"/>
      <c r="P59" s="61"/>
      <c r="Q59" s="61"/>
      <c r="R59" s="61"/>
      <c r="S59" s="61"/>
      <c r="T59" s="61"/>
      <c r="U59" s="61"/>
      <c r="V59" s="61"/>
      <c r="W59" s="61"/>
    </row>
    <row r="60" spans="1:23">
      <c r="A60" s="61"/>
      <c r="B60" s="61"/>
      <c r="C60" s="61"/>
      <c r="D60" s="61"/>
      <c r="E60" s="61"/>
      <c r="F60" s="61"/>
      <c r="G60" s="61"/>
      <c r="H60" s="61"/>
      <c r="I60" s="61"/>
      <c r="J60" s="61"/>
      <c r="K60" s="61"/>
      <c r="L60" s="61"/>
      <c r="M60" s="61"/>
      <c r="N60" s="61"/>
      <c r="O60" s="61"/>
      <c r="P60" s="61"/>
      <c r="Q60" s="61"/>
      <c r="R60" s="61"/>
      <c r="S60" s="61"/>
      <c r="T60" s="61"/>
      <c r="U60" s="61"/>
      <c r="V60" s="61"/>
      <c r="W60" s="61"/>
    </row>
    <row r="61" spans="1:23">
      <c r="A61" s="61"/>
      <c r="B61" s="61"/>
      <c r="C61" s="61"/>
      <c r="D61" s="61"/>
      <c r="E61" s="61"/>
      <c r="F61" s="61"/>
      <c r="G61" s="61"/>
      <c r="H61" s="61"/>
      <c r="I61" s="61"/>
      <c r="J61" s="61"/>
      <c r="K61" s="61"/>
      <c r="L61" s="61"/>
      <c r="M61" s="61"/>
      <c r="N61" s="61"/>
      <c r="O61" s="61"/>
      <c r="P61" s="61"/>
      <c r="Q61" s="61"/>
      <c r="R61" s="61"/>
      <c r="S61" s="61"/>
      <c r="T61" s="61"/>
      <c r="U61" s="61"/>
      <c r="V61" s="61"/>
      <c r="W61" s="61"/>
    </row>
    <row r="62" spans="1:23">
      <c r="A62" s="61"/>
      <c r="B62" s="61"/>
      <c r="C62" s="61"/>
      <c r="D62" s="61"/>
      <c r="E62" s="61"/>
      <c r="F62" s="61"/>
      <c r="G62" s="61"/>
      <c r="H62" s="61"/>
      <c r="I62" s="61"/>
      <c r="J62" s="61"/>
      <c r="K62" s="61"/>
      <c r="L62" s="61"/>
      <c r="M62" s="61"/>
      <c r="N62" s="61"/>
      <c r="O62" s="61"/>
      <c r="P62" s="61"/>
      <c r="Q62" s="61"/>
      <c r="R62" s="61"/>
      <c r="S62" s="61"/>
      <c r="T62" s="61"/>
      <c r="U62" s="61"/>
      <c r="V62" s="61"/>
      <c r="W62" s="61"/>
    </row>
    <row r="63" spans="1:23">
      <c r="A63" s="61"/>
      <c r="B63" s="61"/>
      <c r="C63" s="61"/>
      <c r="D63" s="61"/>
      <c r="E63" s="61"/>
      <c r="F63" s="61"/>
      <c r="G63" s="61"/>
      <c r="H63" s="61"/>
      <c r="I63" s="61"/>
      <c r="J63" s="61"/>
      <c r="K63" s="61"/>
      <c r="L63" s="61"/>
      <c r="M63" s="61"/>
      <c r="N63" s="61"/>
      <c r="O63" s="61"/>
      <c r="P63" s="61"/>
      <c r="Q63" s="61"/>
      <c r="R63" s="61"/>
      <c r="S63" s="61"/>
      <c r="T63" s="61"/>
      <c r="U63" s="61"/>
      <c r="V63" s="61"/>
      <c r="W63" s="61"/>
    </row>
    <row r="64" spans="1:23">
      <c r="A64" s="61"/>
      <c r="B64" s="61"/>
      <c r="C64" s="61"/>
      <c r="D64" s="61"/>
      <c r="E64" s="61"/>
      <c r="F64" s="61"/>
      <c r="G64" s="61"/>
      <c r="H64" s="61"/>
      <c r="I64" s="61"/>
      <c r="J64" s="61"/>
      <c r="K64" s="61"/>
      <c r="L64" s="61"/>
      <c r="M64" s="61"/>
      <c r="N64" s="61"/>
      <c r="O64" s="61"/>
      <c r="P64" s="61"/>
      <c r="Q64" s="61"/>
      <c r="R64" s="61"/>
      <c r="S64" s="61"/>
      <c r="T64" s="61"/>
      <c r="U64" s="61"/>
      <c r="V64" s="61"/>
      <c r="W64" s="61"/>
    </row>
    <row r="65" spans="1:23">
      <c r="A65" s="61"/>
      <c r="B65" s="61"/>
      <c r="C65" s="61"/>
      <c r="D65" s="61"/>
      <c r="E65" s="61"/>
      <c r="F65" s="61"/>
      <c r="G65" s="61"/>
      <c r="H65" s="61"/>
      <c r="I65" s="61"/>
      <c r="J65" s="61"/>
      <c r="K65" s="61"/>
      <c r="L65" s="61"/>
      <c r="M65" s="61"/>
      <c r="N65" s="61"/>
      <c r="O65" s="61"/>
      <c r="P65" s="61"/>
      <c r="Q65" s="61"/>
      <c r="R65" s="61"/>
      <c r="S65" s="61"/>
      <c r="T65" s="61"/>
      <c r="U65" s="61"/>
      <c r="V65" s="61"/>
      <c r="W65" s="61"/>
    </row>
    <row r="66" spans="1:23">
      <c r="A66" s="61"/>
      <c r="B66" s="61"/>
      <c r="C66" s="61"/>
      <c r="D66" s="61"/>
      <c r="E66" s="61"/>
      <c r="F66" s="61"/>
      <c r="G66" s="61"/>
      <c r="H66" s="61"/>
      <c r="I66" s="61"/>
      <c r="J66" s="61"/>
      <c r="K66" s="61"/>
      <c r="L66" s="61"/>
      <c r="M66" s="61"/>
      <c r="N66" s="61"/>
      <c r="O66" s="61"/>
      <c r="P66" s="61"/>
      <c r="Q66" s="61"/>
      <c r="R66" s="61"/>
      <c r="S66" s="61"/>
      <c r="T66" s="61"/>
      <c r="U66" s="61"/>
      <c r="V66" s="61"/>
      <c r="W66" s="61"/>
    </row>
    <row r="67" spans="1:23">
      <c r="A67" s="61"/>
      <c r="B67" s="61"/>
      <c r="C67" s="61"/>
      <c r="D67" s="61"/>
      <c r="E67" s="61"/>
      <c r="F67" s="61"/>
      <c r="G67" s="61"/>
      <c r="H67" s="61"/>
      <c r="I67" s="61"/>
      <c r="J67" s="61"/>
      <c r="K67" s="61"/>
      <c r="L67" s="61"/>
      <c r="M67" s="61"/>
      <c r="N67" s="61"/>
      <c r="O67" s="61"/>
      <c r="P67" s="61"/>
      <c r="Q67" s="61"/>
      <c r="R67" s="61"/>
      <c r="S67" s="61"/>
      <c r="T67" s="61"/>
      <c r="U67" s="61"/>
      <c r="V67" s="61"/>
      <c r="W67" s="61"/>
    </row>
    <row r="68" spans="1:23">
      <c r="A68" s="61"/>
      <c r="B68" s="61"/>
      <c r="C68" s="61"/>
      <c r="D68" s="61"/>
      <c r="E68" s="61"/>
      <c r="F68" s="61"/>
      <c r="G68" s="61"/>
      <c r="H68" s="61"/>
      <c r="I68" s="61"/>
      <c r="J68" s="61"/>
      <c r="K68" s="61"/>
      <c r="L68" s="61"/>
      <c r="M68" s="61"/>
      <c r="N68" s="61"/>
      <c r="O68" s="61"/>
      <c r="P68" s="61"/>
      <c r="Q68" s="61"/>
      <c r="R68" s="61"/>
      <c r="S68" s="61"/>
      <c r="T68" s="61"/>
      <c r="U68" s="61"/>
      <c r="V68" s="61"/>
      <c r="W68" s="61"/>
    </row>
    <row r="69" spans="1:23">
      <c r="A69" s="61"/>
      <c r="B69" s="61"/>
      <c r="C69" s="61"/>
      <c r="D69" s="61"/>
      <c r="E69" s="61"/>
      <c r="F69" s="61"/>
      <c r="G69" s="61"/>
      <c r="H69" s="61"/>
      <c r="I69" s="61"/>
      <c r="J69" s="61"/>
      <c r="K69" s="61"/>
      <c r="L69" s="61"/>
      <c r="M69" s="61"/>
      <c r="N69" s="61"/>
      <c r="O69" s="61"/>
      <c r="P69" s="61"/>
      <c r="Q69" s="61"/>
      <c r="R69" s="61"/>
      <c r="S69" s="61"/>
      <c r="T69" s="61"/>
      <c r="U69" s="61"/>
      <c r="V69" s="61"/>
      <c r="W69" s="61"/>
    </row>
    <row r="70" spans="1:23">
      <c r="A70" s="61"/>
      <c r="B70" s="61"/>
      <c r="C70" s="61"/>
      <c r="D70" s="61"/>
      <c r="E70" s="61"/>
      <c r="F70" s="61"/>
      <c r="G70" s="61"/>
      <c r="H70" s="61"/>
      <c r="I70" s="61"/>
      <c r="J70" s="61"/>
      <c r="K70" s="61"/>
      <c r="L70" s="61"/>
      <c r="M70" s="61"/>
      <c r="N70" s="61"/>
      <c r="O70" s="61"/>
      <c r="P70" s="61"/>
      <c r="Q70" s="61"/>
      <c r="R70" s="61"/>
      <c r="S70" s="61"/>
      <c r="T70" s="61"/>
      <c r="U70" s="61"/>
      <c r="V70" s="61"/>
      <c r="W70" s="61"/>
    </row>
    <row r="71" spans="1:23">
      <c r="A71" s="61"/>
      <c r="B71" s="61"/>
      <c r="C71" s="61"/>
      <c r="D71" s="61"/>
      <c r="E71" s="61"/>
      <c r="F71" s="61"/>
      <c r="G71" s="61"/>
      <c r="H71" s="61"/>
      <c r="I71" s="61"/>
      <c r="J71" s="61"/>
      <c r="K71" s="61"/>
      <c r="L71" s="61"/>
      <c r="M71" s="61"/>
      <c r="N71" s="61"/>
      <c r="O71" s="61"/>
      <c r="P71" s="61"/>
      <c r="Q71" s="61"/>
      <c r="R71" s="61"/>
      <c r="S71" s="61"/>
      <c r="T71" s="61"/>
      <c r="U71" s="61"/>
      <c r="V71" s="61"/>
      <c r="W71" s="61"/>
    </row>
    <row r="72" spans="1:23">
      <c r="A72" s="61"/>
      <c r="B72" s="61"/>
      <c r="C72" s="61"/>
      <c r="D72" s="61"/>
      <c r="E72" s="61"/>
      <c r="F72" s="61"/>
      <c r="G72" s="61"/>
      <c r="H72" s="61"/>
      <c r="I72" s="61"/>
      <c r="J72" s="61"/>
      <c r="K72" s="61"/>
      <c r="L72" s="61"/>
      <c r="M72" s="61"/>
      <c r="N72" s="61"/>
      <c r="O72" s="61"/>
      <c r="P72" s="61"/>
      <c r="Q72" s="61"/>
      <c r="R72" s="61"/>
      <c r="S72" s="61"/>
      <c r="T72" s="61"/>
      <c r="U72" s="61"/>
      <c r="V72" s="61"/>
      <c r="W72" s="61"/>
    </row>
    <row r="73" spans="1:23">
      <c r="A73" s="61"/>
      <c r="B73" s="61"/>
      <c r="C73" s="61"/>
      <c r="D73" s="61"/>
      <c r="E73" s="61"/>
      <c r="F73" s="61"/>
      <c r="G73" s="61"/>
      <c r="H73" s="61"/>
      <c r="I73" s="61"/>
      <c r="J73" s="61"/>
      <c r="K73" s="61"/>
      <c r="L73" s="61"/>
      <c r="M73" s="61"/>
      <c r="N73" s="61"/>
      <c r="O73" s="61"/>
      <c r="P73" s="61"/>
      <c r="Q73" s="61"/>
      <c r="R73" s="61"/>
      <c r="S73" s="61"/>
      <c r="T73" s="61"/>
      <c r="U73" s="61"/>
      <c r="V73" s="61"/>
      <c r="W73" s="61"/>
    </row>
    <row r="74" spans="1:23">
      <c r="A74" s="61"/>
      <c r="B74" s="61"/>
      <c r="C74" s="61"/>
      <c r="D74" s="61"/>
      <c r="E74" s="61"/>
      <c r="F74" s="61"/>
      <c r="G74" s="61"/>
      <c r="H74" s="61"/>
      <c r="I74" s="61"/>
      <c r="J74" s="61"/>
      <c r="K74" s="61"/>
      <c r="L74" s="61"/>
      <c r="M74" s="61"/>
      <c r="N74" s="61"/>
      <c r="O74" s="61"/>
      <c r="P74" s="61"/>
      <c r="Q74" s="61"/>
      <c r="R74" s="61"/>
      <c r="S74" s="61"/>
      <c r="T74" s="61"/>
      <c r="U74" s="61"/>
      <c r="V74" s="61"/>
      <c r="W74" s="61"/>
    </row>
    <row r="75" spans="1:23">
      <c r="A75" s="61"/>
      <c r="B75" s="61"/>
      <c r="C75" s="61"/>
      <c r="D75" s="61"/>
      <c r="E75" s="61"/>
      <c r="F75" s="61"/>
      <c r="G75" s="61"/>
      <c r="H75" s="61"/>
      <c r="I75" s="61"/>
      <c r="J75" s="61"/>
      <c r="K75" s="61"/>
      <c r="L75" s="61"/>
      <c r="M75" s="61"/>
      <c r="N75" s="61"/>
      <c r="O75" s="61"/>
      <c r="P75" s="61"/>
      <c r="Q75" s="61"/>
      <c r="R75" s="61"/>
      <c r="S75" s="61"/>
      <c r="T75" s="61"/>
      <c r="U75" s="61"/>
      <c r="V75" s="61"/>
      <c r="W75" s="61"/>
    </row>
    <row r="76" spans="1:23">
      <c r="A76" s="61"/>
      <c r="B76" s="61"/>
      <c r="C76" s="61"/>
      <c r="D76" s="61"/>
      <c r="E76" s="61"/>
      <c r="F76" s="61"/>
      <c r="G76" s="61"/>
      <c r="H76" s="61"/>
      <c r="I76" s="61"/>
      <c r="J76" s="61"/>
      <c r="K76" s="61"/>
      <c r="L76" s="61"/>
      <c r="M76" s="61"/>
      <c r="N76" s="61"/>
      <c r="O76" s="61"/>
      <c r="P76" s="61"/>
      <c r="Q76" s="61"/>
      <c r="R76" s="61"/>
      <c r="S76" s="61"/>
      <c r="T76" s="61"/>
      <c r="U76" s="61"/>
      <c r="V76" s="61"/>
      <c r="W76" s="61"/>
    </row>
    <row r="77" spans="1:23">
      <c r="A77" s="61"/>
      <c r="B77" s="61"/>
      <c r="C77" s="61"/>
      <c r="D77" s="61"/>
      <c r="E77" s="61"/>
      <c r="F77" s="61"/>
      <c r="G77" s="61"/>
      <c r="H77" s="61"/>
      <c r="I77" s="61"/>
      <c r="J77" s="61"/>
      <c r="K77" s="61"/>
      <c r="L77" s="61"/>
      <c r="M77" s="61"/>
      <c r="N77" s="61"/>
      <c r="O77" s="61"/>
      <c r="P77" s="61"/>
      <c r="Q77" s="61"/>
      <c r="R77" s="61"/>
      <c r="S77" s="61"/>
      <c r="T77" s="61"/>
      <c r="U77" s="61"/>
      <c r="V77" s="61"/>
      <c r="W77" s="61"/>
    </row>
    <row r="78" spans="1:23">
      <c r="A78" s="61"/>
      <c r="B78" s="61"/>
      <c r="C78" s="61"/>
      <c r="D78" s="61"/>
      <c r="E78" s="61"/>
      <c r="F78" s="61"/>
      <c r="G78" s="61"/>
      <c r="H78" s="61"/>
      <c r="I78" s="61"/>
      <c r="J78" s="61"/>
      <c r="K78" s="61"/>
      <c r="L78" s="61"/>
      <c r="M78" s="61"/>
      <c r="N78" s="61"/>
      <c r="O78" s="61"/>
      <c r="P78" s="61"/>
      <c r="Q78" s="61"/>
      <c r="R78" s="61"/>
      <c r="S78" s="61"/>
      <c r="T78" s="61"/>
      <c r="U78" s="61"/>
      <c r="V78" s="61"/>
      <c r="W78" s="61"/>
    </row>
    <row r="79" spans="1:23">
      <c r="A79" s="61"/>
      <c r="B79" s="61"/>
      <c r="C79" s="61"/>
      <c r="D79" s="61"/>
      <c r="E79" s="61"/>
      <c r="F79" s="61"/>
      <c r="G79" s="61"/>
      <c r="H79" s="61"/>
      <c r="I79" s="61"/>
      <c r="J79" s="61"/>
      <c r="K79" s="61"/>
      <c r="L79" s="61"/>
      <c r="M79" s="61"/>
      <c r="N79" s="61"/>
      <c r="O79" s="61"/>
      <c r="P79" s="61"/>
      <c r="Q79" s="61"/>
      <c r="R79" s="61"/>
      <c r="S79" s="61"/>
      <c r="T79" s="61"/>
      <c r="U79" s="61"/>
      <c r="V79" s="61"/>
      <c r="W79" s="61"/>
    </row>
    <row r="80" spans="1:23">
      <c r="A80" s="61"/>
      <c r="B80" s="61"/>
      <c r="C80" s="61"/>
      <c r="D80" s="61"/>
      <c r="E80" s="61"/>
      <c r="F80" s="61"/>
      <c r="G80" s="61"/>
      <c r="H80" s="61"/>
      <c r="I80" s="61"/>
      <c r="J80" s="61"/>
      <c r="K80" s="61"/>
      <c r="L80" s="61"/>
      <c r="M80" s="61"/>
      <c r="N80" s="61"/>
      <c r="O80" s="61"/>
      <c r="P80" s="61"/>
      <c r="Q80" s="61"/>
      <c r="R80" s="61"/>
      <c r="S80" s="61"/>
      <c r="T80" s="61"/>
      <c r="U80" s="61"/>
      <c r="V80" s="61"/>
      <c r="W80" s="61"/>
    </row>
    <row r="81" spans="1:23">
      <c r="A81" s="61"/>
      <c r="B81" s="61"/>
      <c r="C81" s="61"/>
      <c r="D81" s="61"/>
      <c r="E81" s="61"/>
      <c r="F81" s="61"/>
      <c r="G81" s="61"/>
      <c r="H81" s="61"/>
      <c r="I81" s="61"/>
      <c r="J81" s="61"/>
      <c r="K81" s="61"/>
      <c r="L81" s="61"/>
      <c r="M81" s="61"/>
      <c r="N81" s="61"/>
      <c r="O81" s="61"/>
      <c r="P81" s="61"/>
      <c r="Q81" s="61"/>
      <c r="R81" s="61"/>
      <c r="S81" s="61"/>
      <c r="T81" s="61"/>
      <c r="U81" s="61"/>
      <c r="V81" s="61"/>
      <c r="W81" s="61"/>
    </row>
    <row r="82" spans="1:23">
      <c r="A82" s="61"/>
      <c r="B82" s="61"/>
      <c r="C82" s="61"/>
      <c r="D82" s="61"/>
      <c r="E82" s="61"/>
      <c r="F82" s="61"/>
      <c r="G82" s="61"/>
      <c r="H82" s="61"/>
      <c r="I82" s="61"/>
      <c r="J82" s="61"/>
      <c r="K82" s="61"/>
      <c r="L82" s="61"/>
      <c r="M82" s="61"/>
      <c r="N82" s="61"/>
      <c r="O82" s="61"/>
      <c r="P82" s="61"/>
      <c r="Q82" s="61"/>
      <c r="R82" s="61"/>
      <c r="S82" s="61"/>
      <c r="T82" s="61"/>
      <c r="U82" s="61"/>
      <c r="V82" s="61"/>
      <c r="W82" s="61"/>
    </row>
    <row r="83" spans="1:23">
      <c r="A83" s="61"/>
      <c r="B83" s="61"/>
      <c r="C83" s="61"/>
      <c r="D83" s="61"/>
      <c r="E83" s="61"/>
      <c r="F83" s="61"/>
      <c r="G83" s="61"/>
      <c r="H83" s="61"/>
      <c r="I83" s="61"/>
      <c r="J83" s="61"/>
      <c r="K83" s="61"/>
      <c r="L83" s="61"/>
      <c r="M83" s="61"/>
      <c r="N83" s="61"/>
      <c r="O83" s="61"/>
      <c r="P83" s="61"/>
      <c r="Q83" s="61"/>
      <c r="R83" s="61"/>
      <c r="S83" s="61"/>
      <c r="T83" s="61"/>
      <c r="U83" s="61"/>
      <c r="V83" s="61"/>
      <c r="W83" s="61"/>
    </row>
    <row r="84" spans="1:23">
      <c r="A84" s="61"/>
      <c r="B84" s="61"/>
      <c r="C84" s="61"/>
      <c r="D84" s="61"/>
      <c r="E84" s="61"/>
      <c r="F84" s="61"/>
      <c r="G84" s="61"/>
      <c r="H84" s="61"/>
      <c r="I84" s="61"/>
      <c r="J84" s="61"/>
      <c r="K84" s="61"/>
      <c r="L84" s="61"/>
      <c r="M84" s="61"/>
      <c r="N84" s="61"/>
      <c r="O84" s="61"/>
      <c r="P84" s="61"/>
      <c r="Q84" s="61"/>
      <c r="R84" s="61"/>
      <c r="S84" s="61"/>
      <c r="T84" s="61"/>
      <c r="U84" s="61"/>
      <c r="V84" s="61"/>
      <c r="W84" s="61"/>
    </row>
    <row r="85" spans="1:23">
      <c r="A85" s="61"/>
      <c r="B85" s="61"/>
      <c r="C85" s="61"/>
      <c r="D85" s="61"/>
      <c r="E85" s="61"/>
      <c r="F85" s="61"/>
      <c r="G85" s="61"/>
      <c r="H85" s="61"/>
      <c r="I85" s="61"/>
      <c r="J85" s="61"/>
      <c r="K85" s="61"/>
      <c r="L85" s="61"/>
      <c r="M85" s="61"/>
      <c r="N85" s="61"/>
      <c r="O85" s="61"/>
      <c r="P85" s="61"/>
      <c r="Q85" s="61"/>
      <c r="R85" s="61"/>
      <c r="S85" s="61"/>
      <c r="T85" s="61"/>
      <c r="U85" s="61"/>
      <c r="V85" s="61"/>
      <c r="W85" s="61"/>
    </row>
    <row r="86" spans="1:23">
      <c r="A86" s="61"/>
      <c r="B86" s="61"/>
      <c r="C86" s="61"/>
      <c r="D86" s="61"/>
      <c r="E86" s="61"/>
      <c r="F86" s="61"/>
      <c r="G86" s="61"/>
      <c r="H86" s="61"/>
      <c r="I86" s="61"/>
      <c r="J86" s="61"/>
      <c r="K86" s="61"/>
      <c r="L86" s="61"/>
      <c r="M86" s="61"/>
      <c r="N86" s="61"/>
      <c r="O86" s="61"/>
      <c r="P86" s="61"/>
      <c r="Q86" s="61"/>
      <c r="R86" s="61"/>
      <c r="S86" s="61"/>
      <c r="T86" s="61"/>
      <c r="U86" s="61"/>
      <c r="V86" s="61"/>
      <c r="W86" s="61"/>
    </row>
    <row r="87" spans="1:23">
      <c r="A87" s="61"/>
      <c r="B87" s="61"/>
      <c r="C87" s="61"/>
      <c r="D87" s="61"/>
      <c r="E87" s="61"/>
      <c r="F87" s="61"/>
      <c r="G87" s="61"/>
      <c r="H87" s="61"/>
      <c r="I87" s="61"/>
      <c r="J87" s="61"/>
      <c r="K87" s="61"/>
      <c r="L87" s="61"/>
      <c r="M87" s="61"/>
      <c r="N87" s="61"/>
      <c r="O87" s="61"/>
      <c r="P87" s="61"/>
      <c r="Q87" s="61"/>
      <c r="R87" s="61"/>
      <c r="S87" s="61"/>
      <c r="T87" s="61"/>
      <c r="U87" s="61"/>
      <c r="V87" s="61"/>
      <c r="W87" s="61"/>
    </row>
    <row r="88" spans="1:23">
      <c r="A88" s="61"/>
      <c r="B88" s="61"/>
      <c r="C88" s="61"/>
      <c r="D88" s="61"/>
      <c r="E88" s="61"/>
      <c r="F88" s="61"/>
      <c r="G88" s="61"/>
      <c r="H88" s="61"/>
      <c r="I88" s="61"/>
      <c r="J88" s="61"/>
      <c r="K88" s="61"/>
      <c r="L88" s="61"/>
      <c r="M88" s="61"/>
      <c r="N88" s="61"/>
      <c r="O88" s="61"/>
      <c r="P88" s="61"/>
      <c r="Q88" s="61"/>
      <c r="R88" s="61"/>
      <c r="S88" s="61"/>
      <c r="T88" s="61"/>
      <c r="U88" s="61"/>
      <c r="V88" s="61"/>
      <c r="W88" s="61"/>
    </row>
    <row r="89" spans="1:23">
      <c r="A89" s="61"/>
      <c r="B89" s="61"/>
      <c r="C89" s="61"/>
      <c r="D89" s="61"/>
      <c r="E89" s="61"/>
      <c r="F89" s="61"/>
      <c r="G89" s="61"/>
      <c r="H89" s="61"/>
      <c r="I89" s="61"/>
      <c r="J89" s="61"/>
      <c r="K89" s="61"/>
      <c r="L89" s="61"/>
      <c r="M89" s="61"/>
      <c r="N89" s="61"/>
      <c r="O89" s="61"/>
      <c r="P89" s="61"/>
      <c r="Q89" s="61"/>
      <c r="R89" s="61"/>
      <c r="S89" s="61"/>
      <c r="T89" s="61"/>
      <c r="U89" s="61"/>
      <c r="V89" s="61"/>
      <c r="W89" s="61"/>
    </row>
    <row r="90" spans="1:23">
      <c r="A90" s="61"/>
      <c r="B90" s="61"/>
      <c r="C90" s="61"/>
      <c r="D90" s="61"/>
      <c r="E90" s="61"/>
      <c r="F90" s="61"/>
      <c r="G90" s="61"/>
      <c r="H90" s="61"/>
      <c r="I90" s="61"/>
      <c r="J90" s="61"/>
      <c r="K90" s="61"/>
      <c r="L90" s="61"/>
      <c r="M90" s="61"/>
      <c r="N90" s="61"/>
      <c r="O90" s="61"/>
      <c r="P90" s="61"/>
      <c r="Q90" s="61"/>
      <c r="R90" s="61"/>
      <c r="S90" s="61"/>
      <c r="T90" s="61"/>
      <c r="U90" s="61"/>
      <c r="V90" s="61"/>
      <c r="W90" s="61"/>
    </row>
    <row r="91" spans="1:23">
      <c r="A91" s="61"/>
      <c r="B91" s="61"/>
      <c r="C91" s="61"/>
      <c r="D91" s="61"/>
      <c r="E91" s="61"/>
      <c r="F91" s="61"/>
      <c r="G91" s="61"/>
      <c r="H91" s="61"/>
      <c r="I91" s="61"/>
      <c r="J91" s="61"/>
      <c r="K91" s="61"/>
      <c r="L91" s="61"/>
      <c r="M91" s="61"/>
      <c r="N91" s="61"/>
      <c r="O91" s="61"/>
      <c r="P91" s="61"/>
      <c r="Q91" s="61"/>
      <c r="R91" s="61"/>
      <c r="S91" s="61"/>
      <c r="T91" s="61"/>
      <c r="U91" s="61"/>
      <c r="V91" s="61"/>
      <c r="W91" s="61"/>
    </row>
    <row r="92" spans="1:23">
      <c r="A92" s="61"/>
      <c r="B92" s="61"/>
      <c r="C92" s="61"/>
      <c r="D92" s="61"/>
      <c r="E92" s="61"/>
      <c r="F92" s="61"/>
      <c r="G92" s="61"/>
      <c r="H92" s="61"/>
      <c r="I92" s="61"/>
      <c r="J92" s="61"/>
      <c r="K92" s="61"/>
      <c r="L92" s="61"/>
      <c r="M92" s="61"/>
      <c r="N92" s="61"/>
      <c r="O92" s="61"/>
      <c r="P92" s="61"/>
      <c r="Q92" s="61"/>
      <c r="R92" s="61"/>
      <c r="S92" s="61"/>
      <c r="T92" s="61"/>
      <c r="U92" s="61"/>
      <c r="V92" s="61"/>
      <c r="W92" s="61"/>
    </row>
    <row r="93" spans="1:23">
      <c r="A93" s="61"/>
      <c r="B93" s="61"/>
      <c r="C93" s="61"/>
      <c r="D93" s="61"/>
      <c r="E93" s="61"/>
      <c r="F93" s="61"/>
      <c r="G93" s="61"/>
      <c r="H93" s="61"/>
      <c r="I93" s="61"/>
      <c r="J93" s="61"/>
      <c r="K93" s="61"/>
      <c r="L93" s="61"/>
      <c r="M93" s="61"/>
      <c r="N93" s="61"/>
      <c r="O93" s="61"/>
      <c r="P93" s="61"/>
      <c r="Q93" s="61"/>
      <c r="R93" s="61"/>
      <c r="S93" s="61"/>
      <c r="T93" s="61"/>
      <c r="U93" s="61"/>
      <c r="V93" s="61"/>
      <c r="W93" s="61"/>
    </row>
    <row r="94" spans="1:23">
      <c r="A94" s="61"/>
      <c r="B94" s="61"/>
      <c r="C94" s="61"/>
      <c r="D94" s="61"/>
      <c r="E94" s="61"/>
      <c r="F94" s="61"/>
      <c r="G94" s="61"/>
      <c r="H94" s="61"/>
      <c r="I94" s="61"/>
      <c r="J94" s="61"/>
      <c r="K94" s="61"/>
      <c r="L94" s="61"/>
      <c r="M94" s="61"/>
      <c r="N94" s="61"/>
      <c r="O94" s="61"/>
      <c r="P94" s="61"/>
      <c r="Q94" s="61"/>
      <c r="R94" s="61"/>
      <c r="S94" s="61"/>
      <c r="T94" s="61"/>
      <c r="U94" s="61"/>
      <c r="V94" s="61"/>
      <c r="W94" s="61"/>
    </row>
    <row r="95" spans="1:23">
      <c r="A95" s="61"/>
      <c r="B95" s="61"/>
      <c r="C95" s="61"/>
      <c r="D95" s="61"/>
      <c r="E95" s="61"/>
      <c r="F95" s="61"/>
      <c r="G95" s="61"/>
      <c r="H95" s="61"/>
      <c r="I95" s="61"/>
      <c r="J95" s="61"/>
      <c r="K95" s="61"/>
      <c r="L95" s="61"/>
      <c r="M95" s="61"/>
      <c r="N95" s="61"/>
      <c r="O95" s="61"/>
      <c r="P95" s="61"/>
      <c r="Q95" s="61"/>
      <c r="R95" s="61"/>
      <c r="S95" s="61"/>
      <c r="T95" s="61"/>
      <c r="U95" s="61"/>
      <c r="V95" s="61"/>
      <c r="W95" s="61"/>
    </row>
    <row r="96" spans="1:23">
      <c r="A96" s="61"/>
      <c r="B96" s="61"/>
      <c r="C96" s="61"/>
      <c r="D96" s="61"/>
      <c r="E96" s="61"/>
      <c r="F96" s="61"/>
      <c r="G96" s="61"/>
      <c r="H96" s="61"/>
      <c r="I96" s="61"/>
      <c r="J96" s="61"/>
      <c r="K96" s="61"/>
      <c r="L96" s="61"/>
      <c r="M96" s="61"/>
      <c r="N96" s="61"/>
      <c r="O96" s="61"/>
      <c r="P96" s="61"/>
      <c r="Q96" s="61"/>
      <c r="R96" s="61"/>
      <c r="S96" s="61"/>
      <c r="T96" s="61"/>
      <c r="U96" s="61"/>
      <c r="V96" s="61"/>
      <c r="W96" s="61"/>
    </row>
    <row r="97" spans="1:23">
      <c r="A97" s="61"/>
      <c r="B97" s="61"/>
      <c r="C97" s="61"/>
      <c r="D97" s="61"/>
      <c r="E97" s="61"/>
      <c r="F97" s="61"/>
      <c r="G97" s="61"/>
      <c r="H97" s="61"/>
      <c r="I97" s="61"/>
      <c r="J97" s="61"/>
      <c r="K97" s="61"/>
      <c r="L97" s="61"/>
      <c r="M97" s="61"/>
      <c r="N97" s="61"/>
      <c r="O97" s="61"/>
      <c r="P97" s="61"/>
      <c r="Q97" s="61"/>
      <c r="R97" s="61"/>
      <c r="S97" s="61"/>
      <c r="T97" s="61"/>
      <c r="U97" s="61"/>
      <c r="V97" s="61"/>
      <c r="W97" s="61"/>
    </row>
    <row r="98" spans="1:23">
      <c r="A98" s="61"/>
      <c r="B98" s="61"/>
      <c r="C98" s="61"/>
      <c r="D98" s="61"/>
      <c r="E98" s="61"/>
      <c r="F98" s="61"/>
      <c r="G98" s="61"/>
      <c r="H98" s="61"/>
      <c r="I98" s="61"/>
      <c r="J98" s="61"/>
      <c r="K98" s="61"/>
      <c r="L98" s="61"/>
      <c r="M98" s="61"/>
      <c r="N98" s="61"/>
      <c r="O98" s="61"/>
      <c r="P98" s="61"/>
      <c r="Q98" s="61"/>
      <c r="R98" s="61"/>
      <c r="S98" s="61"/>
      <c r="T98" s="61"/>
      <c r="U98" s="61"/>
      <c r="V98" s="61"/>
      <c r="W98" s="61"/>
    </row>
    <row r="99" spans="1:23">
      <c r="A99" s="61"/>
      <c r="B99" s="61"/>
      <c r="C99" s="61"/>
      <c r="D99" s="61"/>
      <c r="E99" s="61"/>
      <c r="F99" s="61"/>
      <c r="G99" s="61"/>
      <c r="H99" s="61"/>
      <c r="I99" s="61"/>
      <c r="J99" s="61"/>
      <c r="K99" s="61"/>
      <c r="L99" s="61"/>
      <c r="M99" s="61"/>
      <c r="N99" s="61"/>
      <c r="O99" s="61"/>
      <c r="P99" s="61"/>
      <c r="Q99" s="61"/>
      <c r="R99" s="61"/>
      <c r="S99" s="61"/>
      <c r="T99" s="61"/>
      <c r="U99" s="61"/>
      <c r="V99" s="61"/>
      <c r="W99" s="61"/>
    </row>
    <row r="100" spans="1:23">
      <c r="A100" s="61"/>
      <c r="B100" s="61"/>
      <c r="C100" s="61"/>
      <c r="D100" s="61"/>
      <c r="E100" s="61"/>
      <c r="F100" s="61"/>
      <c r="G100" s="61"/>
      <c r="H100" s="61"/>
      <c r="I100" s="61"/>
      <c r="J100" s="61"/>
      <c r="K100" s="61"/>
      <c r="L100" s="61"/>
      <c r="M100" s="61"/>
      <c r="N100" s="61"/>
      <c r="O100" s="61"/>
      <c r="P100" s="61"/>
      <c r="Q100" s="61"/>
      <c r="R100" s="61"/>
      <c r="S100" s="61"/>
      <c r="T100" s="61"/>
      <c r="U100" s="61"/>
      <c r="V100" s="61"/>
      <c r="W100" s="61"/>
    </row>
    <row r="101" spans="1:23">
      <c r="A101" s="61"/>
      <c r="B101" s="61"/>
      <c r="C101" s="61"/>
      <c r="D101" s="61"/>
      <c r="E101" s="61"/>
      <c r="F101" s="61"/>
      <c r="G101" s="61"/>
      <c r="H101" s="61"/>
      <c r="I101" s="61"/>
      <c r="J101" s="61"/>
      <c r="K101" s="61"/>
      <c r="L101" s="61"/>
      <c r="M101" s="61"/>
      <c r="N101" s="61"/>
      <c r="O101" s="61"/>
      <c r="P101" s="61"/>
      <c r="Q101" s="61"/>
      <c r="R101" s="61"/>
      <c r="S101" s="61"/>
      <c r="T101" s="61"/>
      <c r="U101" s="61"/>
      <c r="V101" s="61"/>
      <c r="W101" s="61"/>
    </row>
    <row r="102" spans="1:23">
      <c r="A102" s="61"/>
      <c r="B102" s="61"/>
      <c r="C102" s="61"/>
      <c r="D102" s="61"/>
      <c r="E102" s="61"/>
      <c r="F102" s="61"/>
      <c r="G102" s="61"/>
      <c r="H102" s="61"/>
      <c r="I102" s="61"/>
      <c r="J102" s="61"/>
      <c r="K102" s="61"/>
      <c r="L102" s="61"/>
      <c r="M102" s="61"/>
      <c r="N102" s="61"/>
      <c r="O102" s="61"/>
      <c r="P102" s="61"/>
      <c r="Q102" s="61"/>
      <c r="R102" s="61"/>
      <c r="S102" s="61"/>
      <c r="T102" s="61"/>
      <c r="U102" s="61"/>
      <c r="V102" s="61"/>
      <c r="W102" s="61"/>
    </row>
    <row r="103" spans="1:23">
      <c r="A103" s="61"/>
      <c r="B103" s="61"/>
      <c r="C103" s="61"/>
      <c r="D103" s="61"/>
      <c r="E103" s="61"/>
      <c r="F103" s="61"/>
      <c r="G103" s="61"/>
      <c r="H103" s="61"/>
      <c r="I103" s="61"/>
      <c r="J103" s="61"/>
      <c r="K103" s="61"/>
      <c r="L103" s="61"/>
      <c r="M103" s="61"/>
      <c r="N103" s="61"/>
      <c r="O103" s="61"/>
      <c r="P103" s="61"/>
      <c r="Q103" s="61"/>
      <c r="R103" s="61"/>
      <c r="S103" s="61"/>
      <c r="T103" s="61"/>
      <c r="U103" s="61"/>
      <c r="V103" s="61"/>
      <c r="W103" s="61"/>
    </row>
    <row r="104" spans="1:23">
      <c r="A104" s="61"/>
      <c r="B104" s="61"/>
      <c r="C104" s="61"/>
      <c r="D104" s="61"/>
      <c r="E104" s="61"/>
      <c r="F104" s="61"/>
      <c r="G104" s="61"/>
      <c r="H104" s="61"/>
      <c r="I104" s="61"/>
      <c r="J104" s="61"/>
      <c r="K104" s="61"/>
      <c r="L104" s="61"/>
      <c r="M104" s="61"/>
      <c r="N104" s="61"/>
      <c r="O104" s="61"/>
      <c r="P104" s="61"/>
      <c r="Q104" s="61"/>
      <c r="R104" s="61"/>
      <c r="S104" s="61"/>
      <c r="T104" s="61"/>
      <c r="U104" s="61"/>
      <c r="V104" s="61"/>
      <c r="W104" s="61"/>
    </row>
    <row r="105" spans="1:23">
      <c r="A105" s="61"/>
      <c r="B105" s="61"/>
      <c r="C105" s="61"/>
      <c r="D105" s="61"/>
      <c r="E105" s="61"/>
      <c r="F105" s="61"/>
      <c r="G105" s="61"/>
      <c r="H105" s="61"/>
      <c r="I105" s="61"/>
      <c r="J105" s="61"/>
      <c r="K105" s="61"/>
      <c r="L105" s="61"/>
      <c r="M105" s="61"/>
      <c r="N105" s="61"/>
      <c r="O105" s="61"/>
      <c r="P105" s="61"/>
      <c r="Q105" s="61"/>
      <c r="R105" s="61"/>
      <c r="S105" s="61"/>
      <c r="T105" s="61"/>
      <c r="U105" s="61"/>
      <c r="V105" s="61"/>
      <c r="W105" s="61"/>
    </row>
    <row r="106" spans="1:23">
      <c r="A106" s="61"/>
      <c r="B106" s="61"/>
      <c r="C106" s="61"/>
      <c r="D106" s="61"/>
      <c r="E106" s="61"/>
      <c r="F106" s="61"/>
      <c r="G106" s="61"/>
      <c r="H106" s="61"/>
      <c r="I106" s="61"/>
      <c r="J106" s="61"/>
      <c r="K106" s="61"/>
      <c r="L106" s="61"/>
      <c r="M106" s="61"/>
      <c r="N106" s="61"/>
      <c r="O106" s="61"/>
      <c r="P106" s="61"/>
      <c r="Q106" s="61"/>
      <c r="R106" s="61"/>
      <c r="S106" s="61"/>
      <c r="T106" s="61"/>
      <c r="U106" s="61"/>
      <c r="V106" s="61"/>
      <c r="W106" s="61"/>
    </row>
    <row r="107" spans="1:23">
      <c r="A107" s="61"/>
      <c r="B107" s="61"/>
      <c r="C107" s="61"/>
      <c r="D107" s="61"/>
      <c r="E107" s="61"/>
      <c r="F107" s="61"/>
      <c r="G107" s="61"/>
      <c r="H107" s="61"/>
      <c r="I107" s="61"/>
      <c r="J107" s="61"/>
      <c r="K107" s="61"/>
      <c r="L107" s="61"/>
      <c r="M107" s="61"/>
      <c r="N107" s="61"/>
      <c r="O107" s="61"/>
      <c r="P107" s="61"/>
      <c r="Q107" s="61"/>
      <c r="R107" s="61"/>
      <c r="S107" s="61"/>
      <c r="T107" s="61"/>
      <c r="U107" s="61"/>
      <c r="V107" s="61"/>
      <c r="W107" s="61"/>
    </row>
    <row r="108" spans="1:23">
      <c r="A108" s="61"/>
      <c r="B108" s="61"/>
      <c r="C108" s="61"/>
      <c r="D108" s="61"/>
      <c r="E108" s="61"/>
      <c r="F108" s="61"/>
      <c r="G108" s="61"/>
      <c r="H108" s="61"/>
      <c r="I108" s="61"/>
      <c r="J108" s="61"/>
      <c r="K108" s="61"/>
      <c r="L108" s="61"/>
      <c r="M108" s="61"/>
      <c r="N108" s="61"/>
      <c r="O108" s="61"/>
      <c r="P108" s="61"/>
      <c r="Q108" s="61"/>
      <c r="R108" s="61"/>
      <c r="S108" s="61"/>
      <c r="T108" s="61"/>
      <c r="U108" s="61"/>
      <c r="V108" s="61"/>
      <c r="W108" s="61"/>
    </row>
    <row r="109" spans="1:23">
      <c r="A109" s="61"/>
      <c r="B109" s="61"/>
      <c r="C109" s="61"/>
      <c r="D109" s="61"/>
      <c r="E109" s="61"/>
      <c r="F109" s="61"/>
      <c r="G109" s="61"/>
      <c r="H109" s="61"/>
      <c r="I109" s="61"/>
      <c r="J109" s="61"/>
      <c r="K109" s="61"/>
      <c r="L109" s="61"/>
      <c r="M109" s="61"/>
      <c r="N109" s="61"/>
      <c r="O109" s="61"/>
      <c r="P109" s="61"/>
      <c r="Q109" s="61"/>
      <c r="R109" s="61"/>
      <c r="S109" s="61"/>
      <c r="T109" s="61"/>
      <c r="U109" s="61"/>
      <c r="V109" s="61"/>
      <c r="W109" s="61"/>
    </row>
    <row r="110" spans="1:23">
      <c r="A110" s="61"/>
      <c r="B110" s="61"/>
      <c r="C110" s="61"/>
      <c r="D110" s="61"/>
      <c r="E110" s="61"/>
      <c r="F110" s="61"/>
      <c r="G110" s="61"/>
      <c r="H110" s="61"/>
      <c r="I110" s="61"/>
      <c r="J110" s="61"/>
      <c r="K110" s="61"/>
      <c r="L110" s="61"/>
      <c r="M110" s="61"/>
      <c r="N110" s="61"/>
      <c r="O110" s="61"/>
      <c r="P110" s="61"/>
      <c r="Q110" s="61"/>
      <c r="R110" s="61"/>
      <c r="S110" s="61"/>
      <c r="T110" s="61"/>
      <c r="U110" s="61"/>
      <c r="V110" s="61"/>
      <c r="W110" s="61"/>
    </row>
    <row r="111" spans="1:23">
      <c r="A111" s="61"/>
      <c r="B111" s="61"/>
      <c r="C111" s="61"/>
      <c r="D111" s="61"/>
      <c r="E111" s="61"/>
      <c r="F111" s="61"/>
      <c r="G111" s="61"/>
      <c r="H111" s="61"/>
      <c r="I111" s="61"/>
      <c r="J111" s="61"/>
      <c r="K111" s="61"/>
      <c r="L111" s="61"/>
      <c r="M111" s="61"/>
      <c r="N111" s="61"/>
      <c r="O111" s="61"/>
      <c r="P111" s="61"/>
      <c r="Q111" s="61"/>
      <c r="R111" s="61"/>
      <c r="S111" s="61"/>
      <c r="T111" s="61"/>
      <c r="U111" s="61"/>
      <c r="V111" s="61"/>
      <c r="W111" s="61"/>
    </row>
    <row r="112" spans="1:23">
      <c r="A112" s="61"/>
      <c r="B112" s="61"/>
      <c r="C112" s="61"/>
      <c r="D112" s="61"/>
      <c r="E112" s="61"/>
      <c r="F112" s="61"/>
      <c r="G112" s="61"/>
      <c r="H112" s="61"/>
      <c r="I112" s="61"/>
      <c r="J112" s="61"/>
      <c r="K112" s="61"/>
      <c r="L112" s="61"/>
      <c r="M112" s="61"/>
      <c r="N112" s="61"/>
      <c r="O112" s="61"/>
      <c r="P112" s="61"/>
      <c r="Q112" s="61"/>
      <c r="R112" s="61"/>
      <c r="S112" s="61"/>
      <c r="T112" s="61"/>
      <c r="U112" s="61"/>
      <c r="V112" s="61"/>
      <c r="W112" s="61"/>
    </row>
    <row r="113" spans="1:23">
      <c r="A113" s="61"/>
      <c r="B113" s="61"/>
      <c r="C113" s="61"/>
      <c r="D113" s="61"/>
      <c r="E113" s="61"/>
      <c r="F113" s="61"/>
      <c r="G113" s="61"/>
      <c r="H113" s="61"/>
      <c r="I113" s="61"/>
      <c r="J113" s="61"/>
      <c r="K113" s="61"/>
      <c r="L113" s="61"/>
      <c r="M113" s="61"/>
      <c r="N113" s="61"/>
      <c r="O113" s="61"/>
      <c r="P113" s="61"/>
      <c r="Q113" s="61"/>
      <c r="R113" s="61"/>
      <c r="S113" s="61"/>
      <c r="T113" s="61"/>
      <c r="U113" s="61"/>
      <c r="V113" s="61"/>
      <c r="W113" s="61"/>
    </row>
    <row r="114" spans="1:23">
      <c r="A114" s="61"/>
      <c r="B114" s="61"/>
      <c r="C114" s="61"/>
      <c r="D114" s="61"/>
      <c r="E114" s="61"/>
      <c r="F114" s="61"/>
      <c r="G114" s="61"/>
      <c r="H114" s="61"/>
      <c r="I114" s="61"/>
      <c r="J114" s="61"/>
      <c r="K114" s="61"/>
      <c r="L114" s="61"/>
      <c r="M114" s="61"/>
      <c r="N114" s="61"/>
      <c r="O114" s="61"/>
      <c r="P114" s="61"/>
      <c r="Q114" s="61"/>
      <c r="R114" s="61"/>
      <c r="S114" s="61"/>
      <c r="T114" s="61"/>
      <c r="U114" s="61"/>
      <c r="V114" s="61"/>
      <c r="W114" s="61"/>
    </row>
    <row r="115" spans="1:23">
      <c r="A115" s="61"/>
      <c r="B115" s="61"/>
      <c r="C115" s="61"/>
      <c r="D115" s="61"/>
      <c r="E115" s="61"/>
      <c r="F115" s="61"/>
      <c r="G115" s="61"/>
      <c r="H115" s="61"/>
      <c r="I115" s="61"/>
      <c r="J115" s="61"/>
      <c r="K115" s="61"/>
      <c r="L115" s="61"/>
      <c r="M115" s="61"/>
      <c r="N115" s="61"/>
      <c r="O115" s="61"/>
      <c r="P115" s="61"/>
      <c r="Q115" s="61"/>
      <c r="R115" s="61"/>
      <c r="S115" s="61"/>
      <c r="T115" s="61"/>
      <c r="U115" s="61"/>
      <c r="V115" s="61"/>
      <c r="W115" s="61"/>
    </row>
    <row r="116" spans="1:23">
      <c r="A116" s="61"/>
      <c r="B116" s="61"/>
      <c r="C116" s="61"/>
      <c r="D116" s="61"/>
      <c r="E116" s="61"/>
      <c r="F116" s="61"/>
      <c r="G116" s="61"/>
      <c r="H116" s="61"/>
      <c r="I116" s="61"/>
      <c r="J116" s="61"/>
      <c r="K116" s="61"/>
      <c r="L116" s="61"/>
      <c r="M116" s="61"/>
      <c r="N116" s="61"/>
      <c r="O116" s="61"/>
      <c r="P116" s="61"/>
      <c r="Q116" s="61"/>
      <c r="R116" s="61"/>
      <c r="S116" s="61"/>
      <c r="T116" s="61"/>
      <c r="U116" s="61"/>
      <c r="V116" s="61"/>
      <c r="W116" s="61"/>
    </row>
    <row r="117" spans="1:23">
      <c r="A117" s="61"/>
      <c r="B117" s="61"/>
      <c r="C117" s="61"/>
      <c r="D117" s="61"/>
      <c r="E117" s="61"/>
      <c r="F117" s="61"/>
      <c r="G117" s="61"/>
      <c r="H117" s="61"/>
      <c r="I117" s="61"/>
      <c r="J117" s="61"/>
      <c r="K117" s="61"/>
      <c r="L117" s="61"/>
      <c r="M117" s="61"/>
      <c r="N117" s="61"/>
      <c r="O117" s="61"/>
      <c r="P117" s="61"/>
      <c r="Q117" s="61"/>
      <c r="R117" s="61"/>
      <c r="S117" s="61"/>
      <c r="T117" s="61"/>
      <c r="U117" s="61"/>
      <c r="V117" s="61"/>
      <c r="W117" s="61"/>
    </row>
    <row r="118" spans="1:23">
      <c r="A118" s="61"/>
      <c r="B118" s="61"/>
      <c r="C118" s="61"/>
      <c r="D118" s="61"/>
      <c r="E118" s="61"/>
      <c r="F118" s="61"/>
      <c r="G118" s="61"/>
      <c r="H118" s="61"/>
      <c r="I118" s="61"/>
      <c r="J118" s="61"/>
      <c r="K118" s="61"/>
      <c r="L118" s="61"/>
      <c r="M118" s="61"/>
      <c r="N118" s="61"/>
      <c r="O118" s="61"/>
      <c r="P118" s="61"/>
      <c r="Q118" s="61"/>
      <c r="R118" s="61"/>
      <c r="S118" s="61"/>
      <c r="T118" s="61"/>
      <c r="U118" s="61"/>
      <c r="V118" s="61"/>
      <c r="W118" s="61"/>
    </row>
    <row r="119" spans="1:23">
      <c r="A119" s="61"/>
      <c r="B119" s="61"/>
      <c r="C119" s="61"/>
      <c r="D119" s="61"/>
      <c r="E119" s="61"/>
      <c r="F119" s="61"/>
      <c r="G119" s="61"/>
      <c r="H119" s="61"/>
      <c r="I119" s="61"/>
      <c r="J119" s="61"/>
      <c r="K119" s="61"/>
      <c r="L119" s="61"/>
      <c r="M119" s="61"/>
      <c r="N119" s="61"/>
      <c r="O119" s="61"/>
      <c r="P119" s="61"/>
      <c r="Q119" s="61"/>
      <c r="R119" s="61"/>
      <c r="S119" s="61"/>
      <c r="T119" s="61"/>
      <c r="U119" s="61"/>
      <c r="V119" s="61"/>
      <c r="W119" s="61"/>
    </row>
    <row r="120" spans="1:23">
      <c r="A120" s="61"/>
      <c r="B120" s="61"/>
      <c r="C120" s="61"/>
      <c r="D120" s="61"/>
      <c r="E120" s="61"/>
      <c r="F120" s="61"/>
      <c r="G120" s="61"/>
      <c r="H120" s="61"/>
      <c r="I120" s="61"/>
      <c r="J120" s="61"/>
      <c r="K120" s="61"/>
      <c r="L120" s="61"/>
      <c r="M120" s="61"/>
      <c r="N120" s="61"/>
      <c r="O120" s="61"/>
      <c r="P120" s="61"/>
      <c r="Q120" s="61"/>
      <c r="R120" s="61"/>
      <c r="S120" s="61"/>
      <c r="T120" s="61"/>
      <c r="U120" s="61"/>
      <c r="V120" s="61"/>
      <c r="W120" s="61"/>
    </row>
    <row r="121" spans="1:23">
      <c r="A121" s="61"/>
      <c r="B121" s="61"/>
      <c r="C121" s="61"/>
      <c r="D121" s="61"/>
      <c r="E121" s="61"/>
      <c r="F121" s="61"/>
      <c r="G121" s="61"/>
      <c r="H121" s="61"/>
      <c r="I121" s="61"/>
      <c r="J121" s="61"/>
      <c r="K121" s="61"/>
      <c r="L121" s="61"/>
      <c r="M121" s="61"/>
      <c r="N121" s="61"/>
      <c r="O121" s="61"/>
      <c r="P121" s="61"/>
      <c r="Q121" s="61"/>
      <c r="R121" s="61"/>
      <c r="S121" s="61"/>
      <c r="T121" s="61"/>
      <c r="U121" s="61"/>
      <c r="V121" s="61"/>
      <c r="W121" s="61"/>
    </row>
    <row r="122" spans="1:23">
      <c r="A122" s="61"/>
      <c r="B122" s="61"/>
      <c r="C122" s="61"/>
      <c r="D122" s="61"/>
      <c r="E122" s="61"/>
      <c r="F122" s="61"/>
      <c r="G122" s="61"/>
      <c r="H122" s="61"/>
      <c r="I122" s="61"/>
      <c r="J122" s="61"/>
      <c r="K122" s="61"/>
      <c r="L122" s="61"/>
      <c r="M122" s="61"/>
      <c r="N122" s="61"/>
      <c r="O122" s="61"/>
      <c r="P122" s="61"/>
      <c r="Q122" s="61"/>
      <c r="R122" s="61"/>
      <c r="S122" s="61"/>
      <c r="T122" s="61"/>
      <c r="U122" s="61"/>
      <c r="V122" s="61"/>
      <c r="W122" s="61"/>
    </row>
    <row r="123" spans="1:23">
      <c r="A123" s="61"/>
      <c r="B123" s="61"/>
      <c r="C123" s="61"/>
      <c r="D123" s="61"/>
      <c r="E123" s="61"/>
      <c r="F123" s="61"/>
      <c r="G123" s="61"/>
      <c r="H123" s="61"/>
      <c r="I123" s="61"/>
      <c r="J123" s="61"/>
      <c r="K123" s="61"/>
      <c r="L123" s="61"/>
      <c r="M123" s="61"/>
      <c r="N123" s="61"/>
      <c r="O123" s="61"/>
      <c r="P123" s="61"/>
      <c r="Q123" s="61"/>
      <c r="R123" s="61"/>
      <c r="S123" s="61"/>
      <c r="T123" s="61"/>
      <c r="U123" s="61"/>
      <c r="V123" s="61"/>
      <c r="W123" s="61"/>
    </row>
    <row r="124" spans="1:23">
      <c r="A124" s="61"/>
      <c r="B124" s="61"/>
      <c r="C124" s="61"/>
      <c r="D124" s="61"/>
      <c r="E124" s="61"/>
      <c r="F124" s="61"/>
      <c r="G124" s="61"/>
      <c r="H124" s="61"/>
      <c r="I124" s="61"/>
      <c r="J124" s="61"/>
      <c r="K124" s="61"/>
      <c r="L124" s="61"/>
      <c r="M124" s="61"/>
      <c r="N124" s="61"/>
      <c r="O124" s="61"/>
      <c r="P124" s="61"/>
      <c r="Q124" s="61"/>
      <c r="R124" s="61"/>
      <c r="S124" s="61"/>
      <c r="T124" s="61"/>
      <c r="U124" s="61"/>
      <c r="V124" s="61"/>
      <c r="W124" s="61"/>
    </row>
    <row r="125" spans="1:23">
      <c r="A125" s="61"/>
      <c r="B125" s="61"/>
      <c r="C125" s="61"/>
      <c r="D125" s="61"/>
      <c r="E125" s="61"/>
      <c r="F125" s="61"/>
      <c r="G125" s="61"/>
      <c r="H125" s="61"/>
      <c r="I125" s="61"/>
      <c r="J125" s="61"/>
      <c r="K125" s="61"/>
      <c r="L125" s="61"/>
      <c r="M125" s="61"/>
      <c r="N125" s="61"/>
      <c r="O125" s="61"/>
      <c r="P125" s="61"/>
      <c r="Q125" s="61"/>
      <c r="R125" s="61"/>
      <c r="S125" s="61"/>
      <c r="T125" s="61"/>
      <c r="U125" s="61"/>
      <c r="V125" s="61"/>
      <c r="W125" s="61"/>
    </row>
    <row r="126" spans="1:23">
      <c r="A126" s="61"/>
      <c r="B126" s="61"/>
      <c r="C126" s="61"/>
      <c r="D126" s="61"/>
      <c r="E126" s="61"/>
      <c r="F126" s="61"/>
      <c r="G126" s="61"/>
      <c r="H126" s="61"/>
      <c r="I126" s="61"/>
      <c r="J126" s="61"/>
      <c r="K126" s="61"/>
      <c r="L126" s="61"/>
      <c r="M126" s="61"/>
      <c r="N126" s="61"/>
      <c r="O126" s="61"/>
      <c r="P126" s="61"/>
      <c r="Q126" s="61"/>
      <c r="R126" s="61"/>
      <c r="S126" s="61"/>
      <c r="T126" s="61"/>
      <c r="U126" s="61"/>
      <c r="V126" s="61"/>
      <c r="W126" s="61"/>
    </row>
    <row r="127" spans="1:23">
      <c r="A127" s="61"/>
      <c r="B127" s="61"/>
      <c r="C127" s="61"/>
      <c r="D127" s="61"/>
      <c r="E127" s="61"/>
      <c r="F127" s="61"/>
      <c r="G127" s="61"/>
      <c r="H127" s="61"/>
      <c r="I127" s="61"/>
      <c r="J127" s="61"/>
      <c r="K127" s="61"/>
      <c r="L127" s="61"/>
      <c r="M127" s="61"/>
      <c r="N127" s="61"/>
      <c r="O127" s="61"/>
      <c r="P127" s="61"/>
      <c r="Q127" s="61"/>
      <c r="R127" s="61"/>
      <c r="S127" s="61"/>
      <c r="T127" s="61"/>
      <c r="U127" s="61"/>
      <c r="V127" s="61"/>
      <c r="W127" s="61"/>
    </row>
    <row r="128" spans="1:23">
      <c r="A128" s="61"/>
      <c r="B128" s="61"/>
      <c r="C128" s="61"/>
      <c r="D128" s="61"/>
      <c r="E128" s="61"/>
      <c r="F128" s="61"/>
      <c r="G128" s="61"/>
      <c r="H128" s="61"/>
      <c r="I128" s="61"/>
      <c r="J128" s="61"/>
      <c r="K128" s="61"/>
      <c r="L128" s="61"/>
      <c r="M128" s="61"/>
      <c r="N128" s="61"/>
      <c r="O128" s="61"/>
      <c r="P128" s="61"/>
      <c r="Q128" s="61"/>
      <c r="R128" s="61"/>
      <c r="S128" s="61"/>
      <c r="T128" s="61"/>
      <c r="U128" s="61"/>
      <c r="V128" s="61"/>
      <c r="W128" s="61"/>
    </row>
    <row r="129" spans="1:23">
      <c r="A129" s="61"/>
      <c r="B129" s="61"/>
      <c r="C129" s="61"/>
      <c r="D129" s="61"/>
      <c r="E129" s="61"/>
      <c r="F129" s="61"/>
      <c r="G129" s="61"/>
      <c r="H129" s="61"/>
      <c r="I129" s="61"/>
      <c r="J129" s="61"/>
      <c r="K129" s="61"/>
      <c r="L129" s="61"/>
      <c r="M129" s="61"/>
      <c r="N129" s="61"/>
      <c r="O129" s="61"/>
      <c r="P129" s="61"/>
      <c r="Q129" s="61"/>
      <c r="R129" s="61"/>
      <c r="S129" s="61"/>
      <c r="T129" s="61"/>
      <c r="U129" s="61"/>
      <c r="V129" s="61"/>
      <c r="W129" s="61"/>
    </row>
    <row r="130" spans="1:23">
      <c r="A130" s="61"/>
      <c r="B130" s="61"/>
      <c r="C130" s="61"/>
      <c r="D130" s="61"/>
      <c r="E130" s="61"/>
      <c r="F130" s="61"/>
      <c r="G130" s="61"/>
      <c r="H130" s="61"/>
      <c r="I130" s="61"/>
      <c r="J130" s="61"/>
      <c r="K130" s="61"/>
      <c r="L130" s="61"/>
      <c r="M130" s="61"/>
      <c r="N130" s="61"/>
      <c r="O130" s="61"/>
      <c r="P130" s="61"/>
      <c r="Q130" s="61"/>
      <c r="R130" s="61"/>
      <c r="S130" s="61"/>
      <c r="T130" s="61"/>
      <c r="U130" s="61"/>
      <c r="V130" s="61"/>
      <c r="W130" s="61"/>
    </row>
    <row r="131" spans="1:23">
      <c r="A131" s="61"/>
      <c r="B131" s="61"/>
      <c r="C131" s="61"/>
      <c r="D131" s="61"/>
      <c r="E131" s="61"/>
      <c r="F131" s="61"/>
      <c r="G131" s="61"/>
      <c r="H131" s="61"/>
      <c r="I131" s="61"/>
      <c r="J131" s="61"/>
      <c r="K131" s="61"/>
      <c r="L131" s="61"/>
      <c r="M131" s="61"/>
      <c r="N131" s="61"/>
      <c r="O131" s="61"/>
      <c r="P131" s="61"/>
      <c r="Q131" s="61"/>
      <c r="R131" s="61"/>
      <c r="S131" s="61"/>
      <c r="T131" s="61"/>
      <c r="U131" s="61"/>
      <c r="V131" s="61"/>
      <c r="W131" s="61"/>
    </row>
    <row r="132" spans="1:23">
      <c r="A132" s="61"/>
      <c r="B132" s="61"/>
      <c r="C132" s="61"/>
      <c r="D132" s="61"/>
      <c r="E132" s="61"/>
      <c r="F132" s="61"/>
      <c r="G132" s="61"/>
      <c r="H132" s="61"/>
      <c r="I132" s="61"/>
      <c r="J132" s="61"/>
      <c r="K132" s="61"/>
      <c r="L132" s="61"/>
      <c r="M132" s="61"/>
      <c r="N132" s="61"/>
      <c r="O132" s="61"/>
      <c r="P132" s="61"/>
      <c r="Q132" s="61"/>
      <c r="R132" s="61"/>
      <c r="S132" s="61"/>
      <c r="T132" s="61"/>
      <c r="U132" s="61"/>
      <c r="V132" s="61"/>
      <c r="W132" s="61"/>
    </row>
    <row r="133" spans="1:23">
      <c r="A133" s="61"/>
      <c r="B133" s="61"/>
      <c r="C133" s="61"/>
      <c r="D133" s="61"/>
      <c r="E133" s="61"/>
      <c r="F133" s="61"/>
      <c r="G133" s="61"/>
      <c r="H133" s="61"/>
      <c r="I133" s="61"/>
      <c r="J133" s="61"/>
      <c r="K133" s="61"/>
      <c r="L133" s="61"/>
      <c r="M133" s="61"/>
      <c r="N133" s="61"/>
      <c r="O133" s="61"/>
      <c r="P133" s="61"/>
      <c r="Q133" s="61"/>
      <c r="R133" s="61"/>
      <c r="S133" s="61"/>
      <c r="T133" s="61"/>
      <c r="U133" s="61"/>
      <c r="V133" s="61"/>
      <c r="W133" s="61"/>
    </row>
    <row r="134" spans="1:23">
      <c r="A134" s="61"/>
      <c r="B134" s="61"/>
      <c r="C134" s="61"/>
      <c r="D134" s="61"/>
      <c r="E134" s="61"/>
      <c r="F134" s="61"/>
      <c r="G134" s="61"/>
      <c r="H134" s="61"/>
      <c r="I134" s="61"/>
      <c r="J134" s="61"/>
      <c r="K134" s="61"/>
      <c r="L134" s="61"/>
      <c r="M134" s="61"/>
      <c r="N134" s="61"/>
      <c r="O134" s="61"/>
      <c r="P134" s="61"/>
      <c r="Q134" s="61"/>
      <c r="R134" s="61"/>
      <c r="S134" s="61"/>
      <c r="T134" s="61"/>
      <c r="U134" s="61"/>
      <c r="V134" s="61"/>
      <c r="W134" s="61"/>
    </row>
    <row r="135" spans="1:23">
      <c r="A135" s="61"/>
      <c r="B135" s="61"/>
      <c r="C135" s="61"/>
      <c r="D135" s="61"/>
      <c r="E135" s="61"/>
      <c r="F135" s="61"/>
      <c r="G135" s="61"/>
      <c r="H135" s="61"/>
      <c r="I135" s="61"/>
      <c r="J135" s="61"/>
      <c r="K135" s="61"/>
      <c r="L135" s="61"/>
      <c r="M135" s="61"/>
      <c r="N135" s="61"/>
      <c r="O135" s="61"/>
      <c r="P135" s="61"/>
      <c r="Q135" s="61"/>
      <c r="R135" s="61"/>
      <c r="S135" s="61"/>
      <c r="T135" s="61"/>
      <c r="U135" s="61"/>
      <c r="V135" s="61"/>
      <c r="W135" s="61"/>
    </row>
    <row r="136" spans="1:23">
      <c r="A136" s="61"/>
      <c r="B136" s="61"/>
      <c r="C136" s="61"/>
      <c r="D136" s="61"/>
      <c r="E136" s="61"/>
      <c r="F136" s="61"/>
      <c r="G136" s="61"/>
      <c r="H136" s="61"/>
      <c r="I136" s="61"/>
      <c r="J136" s="61"/>
      <c r="K136" s="61"/>
      <c r="L136" s="61"/>
      <c r="M136" s="61"/>
      <c r="N136" s="61"/>
      <c r="O136" s="61"/>
      <c r="P136" s="61"/>
      <c r="Q136" s="61"/>
      <c r="R136" s="61"/>
      <c r="S136" s="61"/>
      <c r="T136" s="61"/>
      <c r="U136" s="61"/>
      <c r="V136" s="61"/>
      <c r="W136" s="61"/>
    </row>
    <row r="137" spans="1:23">
      <c r="A137" s="61"/>
      <c r="B137" s="61"/>
      <c r="C137" s="61"/>
      <c r="D137" s="61"/>
      <c r="E137" s="61"/>
      <c r="F137" s="61"/>
      <c r="G137" s="61"/>
      <c r="H137" s="61"/>
      <c r="I137" s="61"/>
      <c r="J137" s="61"/>
      <c r="K137" s="61"/>
      <c r="L137" s="61"/>
      <c r="M137" s="61"/>
      <c r="N137" s="61"/>
      <c r="O137" s="61"/>
      <c r="P137" s="61"/>
      <c r="Q137" s="61"/>
      <c r="R137" s="61"/>
      <c r="S137" s="61"/>
      <c r="T137" s="61"/>
      <c r="U137" s="61"/>
      <c r="V137" s="61"/>
      <c r="W137" s="61"/>
    </row>
    <row r="138" spans="1:23">
      <c r="A138" s="61"/>
      <c r="B138" s="61"/>
      <c r="C138" s="61"/>
      <c r="D138" s="61"/>
      <c r="E138" s="61"/>
      <c r="F138" s="61"/>
      <c r="G138" s="61"/>
      <c r="H138" s="61"/>
      <c r="I138" s="61"/>
      <c r="J138" s="61"/>
      <c r="K138" s="61"/>
      <c r="L138" s="61"/>
      <c r="M138" s="61"/>
      <c r="N138" s="61"/>
      <c r="O138" s="61"/>
      <c r="P138" s="61"/>
      <c r="Q138" s="61"/>
      <c r="R138" s="61"/>
      <c r="S138" s="61"/>
      <c r="T138" s="61"/>
      <c r="U138" s="61"/>
      <c r="V138" s="61"/>
      <c r="W138" s="61"/>
    </row>
    <row r="139" spans="1:23">
      <c r="A139" s="61"/>
      <c r="B139" s="61"/>
      <c r="C139" s="61"/>
      <c r="D139" s="61"/>
      <c r="E139" s="61"/>
      <c r="F139" s="61"/>
      <c r="G139" s="61"/>
      <c r="H139" s="61"/>
      <c r="I139" s="61"/>
      <c r="J139" s="61"/>
      <c r="K139" s="61"/>
      <c r="L139" s="61"/>
      <c r="M139" s="61"/>
      <c r="N139" s="61"/>
      <c r="O139" s="61"/>
      <c r="P139" s="61"/>
      <c r="Q139" s="61"/>
      <c r="R139" s="61"/>
      <c r="S139" s="61"/>
      <c r="T139" s="61"/>
      <c r="U139" s="61"/>
      <c r="V139" s="61"/>
      <c r="W139" s="61"/>
    </row>
    <row r="140" spans="1:23">
      <c r="A140" s="61"/>
      <c r="B140" s="61"/>
      <c r="C140" s="61"/>
      <c r="D140" s="61"/>
      <c r="E140" s="61"/>
      <c r="F140" s="61"/>
      <c r="G140" s="61"/>
      <c r="H140" s="61"/>
      <c r="I140" s="61"/>
      <c r="J140" s="61"/>
      <c r="K140" s="61"/>
      <c r="L140" s="61"/>
      <c r="M140" s="61"/>
      <c r="N140" s="61"/>
      <c r="O140" s="61"/>
      <c r="P140" s="61"/>
      <c r="Q140" s="61"/>
      <c r="R140" s="61"/>
      <c r="S140" s="61"/>
      <c r="T140" s="61"/>
      <c r="U140" s="61"/>
      <c r="V140" s="61"/>
      <c r="W140" s="61"/>
    </row>
    <row r="141" spans="1:23">
      <c r="A141" s="61"/>
      <c r="B141" s="61"/>
      <c r="C141" s="61"/>
      <c r="D141" s="61"/>
      <c r="E141" s="61"/>
      <c r="F141" s="61"/>
      <c r="G141" s="61"/>
      <c r="H141" s="61"/>
      <c r="I141" s="61"/>
      <c r="J141" s="61"/>
      <c r="K141" s="61"/>
      <c r="L141" s="61"/>
      <c r="M141" s="61"/>
      <c r="N141" s="61"/>
      <c r="O141" s="61"/>
      <c r="P141" s="61"/>
      <c r="Q141" s="61"/>
      <c r="R141" s="61"/>
      <c r="S141" s="61"/>
      <c r="T141" s="61"/>
      <c r="U141" s="61"/>
      <c r="V141" s="61"/>
      <c r="W141" s="61"/>
    </row>
    <row r="142" spans="1:23">
      <c r="A142" s="61"/>
      <c r="B142" s="61"/>
      <c r="C142" s="61"/>
      <c r="D142" s="61"/>
      <c r="E142" s="61"/>
      <c r="F142" s="61"/>
      <c r="G142" s="61"/>
      <c r="H142" s="61"/>
      <c r="I142" s="61"/>
      <c r="J142" s="61"/>
      <c r="K142" s="61"/>
      <c r="L142" s="61"/>
      <c r="M142" s="61"/>
      <c r="N142" s="61"/>
      <c r="O142" s="61"/>
      <c r="P142" s="61"/>
      <c r="Q142" s="61"/>
      <c r="R142" s="61"/>
      <c r="S142" s="61"/>
      <c r="T142" s="61"/>
      <c r="U142" s="61"/>
      <c r="V142" s="61"/>
      <c r="W142" s="61"/>
    </row>
    <row r="143" spans="1:23">
      <c r="A143" s="61"/>
      <c r="B143" s="61"/>
      <c r="C143" s="61"/>
      <c r="D143" s="61"/>
      <c r="E143" s="61"/>
      <c r="F143" s="61"/>
      <c r="G143" s="61"/>
      <c r="H143" s="61"/>
      <c r="I143" s="61"/>
      <c r="J143" s="61"/>
      <c r="K143" s="61"/>
      <c r="L143" s="61"/>
      <c r="M143" s="61"/>
      <c r="N143" s="61"/>
      <c r="O143" s="61"/>
      <c r="P143" s="61"/>
      <c r="Q143" s="61"/>
      <c r="R143" s="61"/>
      <c r="S143" s="61"/>
      <c r="T143" s="61"/>
      <c r="U143" s="61"/>
      <c r="V143" s="61"/>
      <c r="W143" s="61"/>
    </row>
    <row r="144" spans="1:23">
      <c r="A144" s="61"/>
      <c r="B144" s="61"/>
      <c r="C144" s="61"/>
      <c r="D144" s="61"/>
      <c r="E144" s="61"/>
      <c r="F144" s="61"/>
      <c r="G144" s="61"/>
      <c r="H144" s="61"/>
      <c r="I144" s="61"/>
      <c r="J144" s="61"/>
      <c r="K144" s="61"/>
      <c r="L144" s="61"/>
      <c r="M144" s="61"/>
      <c r="N144" s="61"/>
      <c r="O144" s="61"/>
      <c r="P144" s="61"/>
      <c r="Q144" s="61"/>
      <c r="R144" s="61"/>
      <c r="S144" s="61"/>
      <c r="T144" s="61"/>
      <c r="U144" s="61"/>
      <c r="V144" s="61"/>
      <c r="W144" s="61"/>
    </row>
    <row r="145" spans="1:23">
      <c r="A145" s="61"/>
      <c r="B145" s="61"/>
      <c r="C145" s="61"/>
      <c r="D145" s="61"/>
      <c r="E145" s="61"/>
      <c r="F145" s="61"/>
      <c r="G145" s="61"/>
      <c r="H145" s="61"/>
      <c r="I145" s="61"/>
      <c r="J145" s="61"/>
      <c r="K145" s="61"/>
      <c r="L145" s="61"/>
      <c r="M145" s="61"/>
      <c r="N145" s="61"/>
      <c r="O145" s="61"/>
      <c r="P145" s="61"/>
      <c r="Q145" s="61"/>
      <c r="R145" s="61"/>
      <c r="S145" s="61"/>
      <c r="T145" s="61"/>
      <c r="U145" s="61"/>
      <c r="V145" s="61"/>
      <c r="W145" s="61"/>
    </row>
    <row r="146" spans="1:23">
      <c r="A146" s="61"/>
      <c r="B146" s="61"/>
      <c r="C146" s="61"/>
      <c r="D146" s="61"/>
      <c r="E146" s="61"/>
      <c r="F146" s="61"/>
      <c r="G146" s="61"/>
      <c r="H146" s="61"/>
      <c r="I146" s="61"/>
      <c r="J146" s="61"/>
      <c r="K146" s="61"/>
      <c r="L146" s="61"/>
      <c r="M146" s="61"/>
      <c r="N146" s="61"/>
      <c r="O146" s="61"/>
      <c r="P146" s="61"/>
      <c r="Q146" s="61"/>
      <c r="R146" s="61"/>
      <c r="S146" s="61"/>
      <c r="T146" s="61"/>
      <c r="U146" s="61"/>
      <c r="V146" s="61"/>
      <c r="W146" s="61"/>
    </row>
    <row r="147" spans="1:23">
      <c r="A147" s="61"/>
      <c r="B147" s="61"/>
      <c r="C147" s="61"/>
      <c r="D147" s="61"/>
      <c r="E147" s="61"/>
      <c r="F147" s="61"/>
      <c r="G147" s="61"/>
      <c r="H147" s="61"/>
      <c r="I147" s="61"/>
      <c r="J147" s="61"/>
      <c r="K147" s="61"/>
      <c r="L147" s="61"/>
      <c r="M147" s="61"/>
      <c r="N147" s="61"/>
      <c r="O147" s="61"/>
      <c r="P147" s="61"/>
      <c r="Q147" s="61"/>
      <c r="R147" s="61"/>
      <c r="S147" s="61"/>
      <c r="T147" s="61"/>
      <c r="U147" s="61"/>
      <c r="V147" s="61"/>
      <c r="W147" s="61"/>
    </row>
    <row r="148" spans="1:23">
      <c r="A148" s="61"/>
      <c r="B148" s="61"/>
      <c r="C148" s="61"/>
      <c r="D148" s="61"/>
      <c r="E148" s="61"/>
      <c r="F148" s="61"/>
      <c r="G148" s="61"/>
      <c r="H148" s="61"/>
      <c r="I148" s="61"/>
      <c r="J148" s="61"/>
      <c r="K148" s="61"/>
      <c r="L148" s="61"/>
      <c r="M148" s="61"/>
      <c r="N148" s="61"/>
      <c r="O148" s="61"/>
      <c r="P148" s="61"/>
      <c r="Q148" s="61"/>
      <c r="R148" s="61"/>
      <c r="S148" s="61"/>
      <c r="T148" s="61"/>
      <c r="U148" s="61"/>
      <c r="V148" s="61"/>
      <c r="W148" s="61"/>
    </row>
    <row r="149" spans="1:23">
      <c r="A149" s="61"/>
      <c r="B149" s="61"/>
      <c r="C149" s="61"/>
      <c r="D149" s="61"/>
      <c r="E149" s="61"/>
      <c r="F149" s="61"/>
      <c r="G149" s="61"/>
      <c r="H149" s="61"/>
      <c r="I149" s="61"/>
      <c r="J149" s="61"/>
      <c r="K149" s="61"/>
      <c r="L149" s="61"/>
      <c r="M149" s="61"/>
      <c r="N149" s="61"/>
      <c r="O149" s="61"/>
      <c r="P149" s="61"/>
      <c r="Q149" s="61"/>
      <c r="R149" s="61"/>
      <c r="S149" s="61"/>
      <c r="T149" s="61"/>
      <c r="U149" s="61"/>
      <c r="V149" s="61"/>
      <c r="W149" s="61"/>
    </row>
    <row r="150" spans="1:23">
      <c r="A150" s="61"/>
      <c r="B150" s="61"/>
      <c r="C150" s="61"/>
      <c r="D150" s="61"/>
      <c r="E150" s="61"/>
      <c r="F150" s="61"/>
      <c r="G150" s="61"/>
      <c r="H150" s="61"/>
      <c r="I150" s="61"/>
      <c r="J150" s="61"/>
      <c r="K150" s="61"/>
      <c r="L150" s="61"/>
      <c r="M150" s="61"/>
      <c r="N150" s="61"/>
      <c r="O150" s="61"/>
      <c r="P150" s="61"/>
      <c r="Q150" s="61"/>
      <c r="R150" s="61"/>
      <c r="S150" s="61"/>
      <c r="T150" s="61"/>
      <c r="U150" s="61"/>
      <c r="V150" s="61"/>
      <c r="W150" s="61"/>
    </row>
    <row r="151" spans="1:23">
      <c r="A151" s="61"/>
      <c r="B151" s="61"/>
      <c r="C151" s="61"/>
      <c r="D151" s="61"/>
      <c r="E151" s="61"/>
      <c r="F151" s="61"/>
      <c r="G151" s="61"/>
      <c r="H151" s="61"/>
      <c r="I151" s="61"/>
      <c r="J151" s="61"/>
      <c r="K151" s="61"/>
      <c r="L151" s="61"/>
      <c r="M151" s="61"/>
      <c r="N151" s="61"/>
      <c r="O151" s="61"/>
      <c r="P151" s="61"/>
      <c r="Q151" s="61"/>
      <c r="R151" s="61"/>
      <c r="S151" s="61"/>
      <c r="T151" s="61"/>
      <c r="U151" s="61"/>
      <c r="V151" s="61"/>
      <c r="W151" s="61"/>
    </row>
    <row r="152" spans="1:23">
      <c r="A152" s="61"/>
      <c r="B152" s="61"/>
      <c r="C152" s="61"/>
      <c r="D152" s="61"/>
      <c r="E152" s="61"/>
      <c r="F152" s="61"/>
      <c r="G152" s="61"/>
      <c r="H152" s="61"/>
      <c r="I152" s="61"/>
      <c r="J152" s="61"/>
      <c r="K152" s="61"/>
      <c r="L152" s="61"/>
      <c r="M152" s="61"/>
      <c r="N152" s="61"/>
      <c r="O152" s="61"/>
      <c r="P152" s="61"/>
      <c r="Q152" s="61"/>
      <c r="R152" s="61"/>
      <c r="S152" s="61"/>
      <c r="T152" s="61"/>
      <c r="U152" s="61"/>
      <c r="V152" s="61"/>
      <c r="W152" s="61"/>
    </row>
    <row r="153" spans="1:23">
      <c r="A153" s="61"/>
      <c r="B153" s="61"/>
      <c r="C153" s="61"/>
      <c r="D153" s="61"/>
      <c r="E153" s="61"/>
      <c r="F153" s="61"/>
      <c r="G153" s="61"/>
      <c r="H153" s="61"/>
      <c r="I153" s="61"/>
      <c r="J153" s="61"/>
      <c r="K153" s="61"/>
      <c r="L153" s="61"/>
      <c r="M153" s="61"/>
      <c r="N153" s="61"/>
      <c r="O153" s="61"/>
      <c r="P153" s="61"/>
      <c r="Q153" s="61"/>
      <c r="R153" s="61"/>
      <c r="S153" s="61"/>
      <c r="T153" s="61"/>
      <c r="U153" s="61"/>
      <c r="V153" s="61"/>
      <c r="W153" s="61"/>
    </row>
    <row r="154" spans="1:23">
      <c r="A154" s="61"/>
      <c r="B154" s="61"/>
      <c r="C154" s="61"/>
      <c r="D154" s="61"/>
      <c r="E154" s="61"/>
      <c r="F154" s="61"/>
      <c r="G154" s="61"/>
      <c r="H154" s="61"/>
      <c r="I154" s="61"/>
      <c r="J154" s="61"/>
      <c r="K154" s="61"/>
      <c r="L154" s="61"/>
      <c r="M154" s="61"/>
      <c r="N154" s="61"/>
      <c r="O154" s="61"/>
      <c r="P154" s="61"/>
      <c r="Q154" s="61"/>
      <c r="R154" s="61"/>
      <c r="S154" s="61"/>
      <c r="T154" s="61"/>
      <c r="U154" s="61"/>
      <c r="V154" s="61"/>
      <c r="W154" s="61"/>
    </row>
    <row r="155" spans="1:23">
      <c r="A155" s="61"/>
      <c r="B155" s="61"/>
      <c r="C155" s="61"/>
      <c r="D155" s="61"/>
      <c r="E155" s="61"/>
      <c r="F155" s="61"/>
      <c r="G155" s="61"/>
      <c r="H155" s="61"/>
      <c r="I155" s="61"/>
      <c r="J155" s="61"/>
      <c r="K155" s="61"/>
      <c r="L155" s="61"/>
      <c r="M155" s="61"/>
      <c r="N155" s="61"/>
      <c r="O155" s="61"/>
      <c r="P155" s="61"/>
      <c r="Q155" s="61"/>
      <c r="R155" s="61"/>
      <c r="S155" s="61"/>
      <c r="T155" s="61"/>
      <c r="U155" s="61"/>
      <c r="V155" s="61"/>
      <c r="W155" s="61"/>
    </row>
    <row r="156" spans="1:23">
      <c r="A156" s="61"/>
      <c r="B156" s="61"/>
      <c r="C156" s="61"/>
      <c r="D156" s="61"/>
      <c r="E156" s="61"/>
      <c r="F156" s="61"/>
      <c r="G156" s="61"/>
      <c r="H156" s="61"/>
      <c r="I156" s="61"/>
      <c r="J156" s="61"/>
      <c r="K156" s="61"/>
      <c r="L156" s="61"/>
      <c r="M156" s="61"/>
      <c r="N156" s="61"/>
      <c r="O156" s="61"/>
      <c r="P156" s="61"/>
      <c r="Q156" s="61"/>
      <c r="R156" s="61"/>
      <c r="S156" s="61"/>
      <c r="T156" s="61"/>
      <c r="U156" s="61"/>
      <c r="V156" s="61"/>
      <c r="W156" s="61"/>
    </row>
    <row r="157" spans="1:23">
      <c r="A157" s="61"/>
      <c r="B157" s="61"/>
      <c r="C157" s="61"/>
      <c r="D157" s="61"/>
      <c r="E157" s="61"/>
      <c r="F157" s="61"/>
      <c r="G157" s="61"/>
      <c r="H157" s="61"/>
      <c r="I157" s="61"/>
      <c r="J157" s="61"/>
      <c r="K157" s="61"/>
      <c r="L157" s="61"/>
      <c r="M157" s="61"/>
      <c r="N157" s="61"/>
      <c r="O157" s="61"/>
      <c r="P157" s="61"/>
      <c r="Q157" s="61"/>
      <c r="R157" s="61"/>
      <c r="S157" s="61"/>
      <c r="T157" s="61"/>
      <c r="U157" s="61"/>
      <c r="V157" s="61"/>
      <c r="W157" s="61"/>
    </row>
    <row r="158" spans="1:23">
      <c r="A158" s="61"/>
      <c r="B158" s="61"/>
      <c r="C158" s="61"/>
      <c r="D158" s="61"/>
      <c r="E158" s="61"/>
      <c r="F158" s="61"/>
      <c r="G158" s="61"/>
      <c r="H158" s="61"/>
      <c r="I158" s="61"/>
      <c r="J158" s="61"/>
      <c r="K158" s="61"/>
      <c r="L158" s="61"/>
      <c r="M158" s="61"/>
      <c r="N158" s="61"/>
      <c r="O158" s="61"/>
      <c r="P158" s="61"/>
      <c r="Q158" s="61"/>
      <c r="R158" s="61"/>
      <c r="S158" s="61"/>
      <c r="T158" s="61"/>
      <c r="U158" s="61"/>
      <c r="V158" s="61"/>
      <c r="W158" s="61"/>
    </row>
    <row r="159" spans="1:23">
      <c r="A159" s="61"/>
      <c r="B159" s="61"/>
      <c r="C159" s="61"/>
      <c r="D159" s="61"/>
      <c r="E159" s="61"/>
      <c r="F159" s="61"/>
      <c r="G159" s="61"/>
      <c r="H159" s="61"/>
      <c r="I159" s="61"/>
      <c r="J159" s="61"/>
      <c r="K159" s="61"/>
      <c r="L159" s="61"/>
      <c r="M159" s="61"/>
      <c r="N159" s="61"/>
      <c r="O159" s="61"/>
      <c r="P159" s="61"/>
      <c r="Q159" s="61"/>
      <c r="R159" s="61"/>
      <c r="S159" s="61"/>
      <c r="T159" s="61"/>
      <c r="U159" s="61"/>
      <c r="V159" s="61"/>
      <c r="W159" s="61"/>
    </row>
    <row r="160" spans="1:23">
      <c r="A160" s="61"/>
      <c r="B160" s="61"/>
      <c r="C160" s="61"/>
      <c r="D160" s="61"/>
      <c r="E160" s="61"/>
      <c r="F160" s="61"/>
      <c r="G160" s="61"/>
      <c r="H160" s="61"/>
      <c r="I160" s="61"/>
      <c r="J160" s="61"/>
      <c r="K160" s="61"/>
      <c r="L160" s="61"/>
      <c r="M160" s="61"/>
      <c r="N160" s="61"/>
      <c r="O160" s="61"/>
      <c r="P160" s="61"/>
      <c r="Q160" s="61"/>
      <c r="R160" s="61"/>
      <c r="S160" s="61"/>
      <c r="T160" s="61"/>
      <c r="U160" s="61"/>
      <c r="V160" s="61"/>
      <c r="W160" s="61"/>
    </row>
    <row r="161" spans="1:23">
      <c r="A161" s="61"/>
      <c r="B161" s="61"/>
      <c r="C161" s="61"/>
      <c r="D161" s="61"/>
      <c r="E161" s="61"/>
      <c r="F161" s="61"/>
      <c r="G161" s="61"/>
      <c r="H161" s="61"/>
      <c r="I161" s="61"/>
      <c r="J161" s="61"/>
      <c r="K161" s="61"/>
      <c r="L161" s="61"/>
      <c r="M161" s="61"/>
      <c r="N161" s="61"/>
      <c r="O161" s="61"/>
      <c r="P161" s="61"/>
      <c r="Q161" s="61"/>
      <c r="R161" s="61"/>
      <c r="S161" s="61"/>
      <c r="T161" s="61"/>
      <c r="U161" s="61"/>
      <c r="V161" s="61"/>
      <c r="W161" s="61"/>
    </row>
    <row r="162" spans="1:23">
      <c r="A162" s="61"/>
      <c r="B162" s="61"/>
      <c r="C162" s="61"/>
      <c r="D162" s="61"/>
      <c r="E162" s="61"/>
      <c r="F162" s="61"/>
      <c r="G162" s="61"/>
      <c r="H162" s="61"/>
      <c r="I162" s="61"/>
      <c r="J162" s="61"/>
      <c r="K162" s="61"/>
      <c r="L162" s="61"/>
      <c r="M162" s="61"/>
      <c r="N162" s="61"/>
      <c r="O162" s="61"/>
      <c r="P162" s="61"/>
      <c r="Q162" s="61"/>
      <c r="R162" s="61"/>
      <c r="S162" s="61"/>
      <c r="T162" s="61"/>
      <c r="U162" s="61"/>
      <c r="V162" s="61"/>
      <c r="W162" s="61"/>
    </row>
    <row r="163" spans="1:23">
      <c r="A163" s="61"/>
      <c r="B163" s="61"/>
      <c r="C163" s="61"/>
      <c r="D163" s="61"/>
      <c r="E163" s="61"/>
      <c r="F163" s="61"/>
      <c r="G163" s="61"/>
      <c r="H163" s="61"/>
      <c r="I163" s="61"/>
      <c r="J163" s="61"/>
      <c r="K163" s="61"/>
      <c r="L163" s="61"/>
      <c r="M163" s="61"/>
      <c r="N163" s="61"/>
      <c r="O163" s="61"/>
      <c r="P163" s="61"/>
      <c r="Q163" s="61"/>
      <c r="R163" s="61"/>
      <c r="S163" s="61"/>
      <c r="T163" s="61"/>
      <c r="U163" s="61"/>
      <c r="V163" s="61"/>
      <c r="W163" s="61"/>
    </row>
    <row r="164" spans="1:23">
      <c r="A164" s="61"/>
      <c r="B164" s="61"/>
      <c r="C164" s="61"/>
      <c r="D164" s="61"/>
      <c r="E164" s="61"/>
      <c r="F164" s="61"/>
      <c r="G164" s="61"/>
      <c r="H164" s="61"/>
      <c r="I164" s="61"/>
      <c r="J164" s="61"/>
      <c r="K164" s="61"/>
      <c r="L164" s="61"/>
      <c r="M164" s="61"/>
      <c r="N164" s="61"/>
      <c r="O164" s="61"/>
      <c r="P164" s="61"/>
      <c r="Q164" s="61"/>
      <c r="R164" s="61"/>
      <c r="S164" s="61"/>
      <c r="T164" s="61"/>
      <c r="U164" s="61"/>
      <c r="V164" s="61"/>
      <c r="W164" s="61"/>
    </row>
    <row r="165" spans="1:23">
      <c r="A165" s="61"/>
      <c r="B165" s="61"/>
      <c r="C165" s="61"/>
      <c r="D165" s="61"/>
      <c r="E165" s="61"/>
      <c r="F165" s="61"/>
      <c r="G165" s="61"/>
      <c r="H165" s="61"/>
      <c r="I165" s="61"/>
      <c r="J165" s="61"/>
      <c r="K165" s="61"/>
      <c r="L165" s="61"/>
      <c r="M165" s="61"/>
      <c r="N165" s="61"/>
      <c r="O165" s="61"/>
      <c r="P165" s="61"/>
      <c r="Q165" s="61"/>
      <c r="R165" s="61"/>
      <c r="S165" s="61"/>
      <c r="T165" s="61"/>
      <c r="U165" s="61"/>
      <c r="V165" s="61"/>
      <c r="W165" s="61"/>
    </row>
    <row r="166" spans="1:23">
      <c r="A166" s="61"/>
      <c r="B166" s="61"/>
      <c r="C166" s="61"/>
      <c r="D166" s="61"/>
      <c r="E166" s="61"/>
      <c r="F166" s="61"/>
      <c r="G166" s="61"/>
      <c r="H166" s="61"/>
      <c r="I166" s="61"/>
      <c r="J166" s="61"/>
      <c r="K166" s="61"/>
      <c r="L166" s="61"/>
      <c r="M166" s="61"/>
      <c r="N166" s="61"/>
      <c r="O166" s="61"/>
      <c r="P166" s="61"/>
      <c r="Q166" s="61"/>
      <c r="R166" s="61"/>
      <c r="S166" s="61"/>
      <c r="T166" s="61"/>
      <c r="U166" s="61"/>
      <c r="V166" s="61"/>
      <c r="W166" s="61"/>
    </row>
    <row r="167" spans="1:23">
      <c r="A167" s="61"/>
      <c r="B167" s="61"/>
      <c r="C167" s="61"/>
      <c r="D167" s="61"/>
      <c r="E167" s="61"/>
      <c r="F167" s="61"/>
      <c r="G167" s="61"/>
      <c r="H167" s="61"/>
      <c r="I167" s="61"/>
      <c r="J167" s="61"/>
      <c r="K167" s="61"/>
      <c r="L167" s="61"/>
      <c r="M167" s="61"/>
      <c r="N167" s="61"/>
      <c r="O167" s="61"/>
      <c r="P167" s="61"/>
      <c r="Q167" s="61"/>
      <c r="R167" s="61"/>
      <c r="S167" s="61"/>
      <c r="T167" s="61"/>
      <c r="U167" s="61"/>
      <c r="V167" s="61"/>
      <c r="W167" s="61"/>
    </row>
    <row r="168" spans="1:23">
      <c r="A168" s="61"/>
      <c r="B168" s="61"/>
      <c r="C168" s="61"/>
      <c r="D168" s="61"/>
      <c r="E168" s="61"/>
      <c r="F168" s="61"/>
      <c r="G168" s="61"/>
      <c r="H168" s="61"/>
      <c r="I168" s="61"/>
      <c r="J168" s="61"/>
      <c r="K168" s="61"/>
      <c r="L168" s="61"/>
      <c r="M168" s="61"/>
      <c r="N168" s="61"/>
      <c r="O168" s="61"/>
      <c r="P168" s="61"/>
      <c r="Q168" s="61"/>
      <c r="R168" s="61"/>
      <c r="S168" s="61"/>
      <c r="T168" s="61"/>
      <c r="U168" s="61"/>
      <c r="V168" s="61"/>
      <c r="W168" s="61"/>
    </row>
    <row r="169" spans="1:23">
      <c r="A169" s="61"/>
      <c r="B169" s="61"/>
      <c r="C169" s="61"/>
      <c r="D169" s="61"/>
      <c r="E169" s="61"/>
      <c r="F169" s="61"/>
      <c r="G169" s="61"/>
      <c r="H169" s="61"/>
      <c r="I169" s="61"/>
      <c r="J169" s="61"/>
      <c r="K169" s="61"/>
      <c r="L169" s="61"/>
      <c r="M169" s="61"/>
      <c r="N169" s="61"/>
      <c r="O169" s="61"/>
      <c r="P169" s="61"/>
      <c r="Q169" s="61"/>
      <c r="R169" s="61"/>
      <c r="S169" s="61"/>
      <c r="T169" s="61"/>
      <c r="U169" s="61"/>
      <c r="V169" s="61"/>
      <c r="W169" s="61"/>
    </row>
    <row r="170" spans="1:23">
      <c r="A170" s="61"/>
      <c r="B170" s="61"/>
      <c r="C170" s="61"/>
      <c r="D170" s="61"/>
      <c r="E170" s="61"/>
      <c r="F170" s="61"/>
      <c r="G170" s="61"/>
      <c r="H170" s="61"/>
      <c r="I170" s="61"/>
      <c r="J170" s="61"/>
      <c r="K170" s="61"/>
      <c r="L170" s="61"/>
      <c r="M170" s="61"/>
      <c r="N170" s="61"/>
      <c r="O170" s="61"/>
      <c r="P170" s="61"/>
      <c r="Q170" s="61"/>
      <c r="R170" s="61"/>
      <c r="S170" s="61"/>
      <c r="T170" s="61"/>
      <c r="U170" s="61"/>
      <c r="V170" s="61"/>
      <c r="W170" s="61"/>
    </row>
    <row r="171" spans="1:23">
      <c r="A171" s="61"/>
      <c r="B171" s="61"/>
      <c r="C171" s="61"/>
      <c r="D171" s="61"/>
      <c r="E171" s="61"/>
      <c r="F171" s="61"/>
      <c r="G171" s="61"/>
      <c r="H171" s="61"/>
      <c r="I171" s="61"/>
      <c r="J171" s="61"/>
      <c r="K171" s="61"/>
      <c r="L171" s="61"/>
      <c r="M171" s="61"/>
      <c r="N171" s="61"/>
      <c r="O171" s="61"/>
      <c r="P171" s="61"/>
      <c r="Q171" s="61"/>
      <c r="R171" s="61"/>
      <c r="S171" s="61"/>
      <c r="T171" s="61"/>
      <c r="U171" s="61"/>
      <c r="V171" s="61"/>
      <c r="W171" s="61"/>
    </row>
    <row r="172" spans="1:23">
      <c r="A172" s="61"/>
      <c r="B172" s="61"/>
      <c r="C172" s="61"/>
      <c r="D172" s="61"/>
      <c r="E172" s="61"/>
      <c r="F172" s="61"/>
      <c r="G172" s="61"/>
      <c r="H172" s="61"/>
      <c r="I172" s="61"/>
      <c r="J172" s="61"/>
      <c r="K172" s="61"/>
      <c r="L172" s="61"/>
      <c r="M172" s="61"/>
      <c r="N172" s="61"/>
      <c r="O172" s="61"/>
      <c r="P172" s="61"/>
      <c r="Q172" s="61"/>
      <c r="R172" s="61"/>
      <c r="S172" s="61"/>
      <c r="T172" s="61"/>
      <c r="U172" s="61"/>
      <c r="V172" s="61"/>
      <c r="W172" s="61"/>
    </row>
    <row r="173" spans="1:23">
      <c r="A173" s="61"/>
      <c r="B173" s="61"/>
      <c r="C173" s="61"/>
      <c r="D173" s="61"/>
      <c r="E173" s="61"/>
      <c r="F173" s="61"/>
      <c r="G173" s="61"/>
      <c r="H173" s="61"/>
      <c r="I173" s="61"/>
      <c r="J173" s="61"/>
      <c r="K173" s="61"/>
      <c r="L173" s="61"/>
      <c r="M173" s="61"/>
      <c r="N173" s="61"/>
      <c r="O173" s="61"/>
      <c r="P173" s="61"/>
      <c r="Q173" s="61"/>
      <c r="R173" s="61"/>
      <c r="S173" s="61"/>
      <c r="T173" s="61"/>
      <c r="U173" s="61"/>
      <c r="V173" s="61"/>
      <c r="W173" s="61"/>
    </row>
    <row r="174" spans="1:23">
      <c r="A174" s="61"/>
      <c r="B174" s="61"/>
      <c r="C174" s="61"/>
      <c r="D174" s="61"/>
      <c r="E174" s="61"/>
      <c r="F174" s="61"/>
      <c r="G174" s="61"/>
      <c r="H174" s="61"/>
      <c r="I174" s="61"/>
      <c r="J174" s="61"/>
      <c r="K174" s="61"/>
      <c r="L174" s="61"/>
      <c r="M174" s="61"/>
      <c r="N174" s="61"/>
      <c r="O174" s="61"/>
      <c r="P174" s="61"/>
      <c r="Q174" s="61"/>
      <c r="R174" s="61"/>
      <c r="S174" s="61"/>
      <c r="T174" s="61"/>
      <c r="U174" s="61"/>
      <c r="V174" s="61"/>
      <c r="W174" s="61"/>
    </row>
    <row r="175" spans="1:23">
      <c r="A175" s="61"/>
      <c r="B175" s="61"/>
      <c r="C175" s="61"/>
      <c r="D175" s="61"/>
      <c r="E175" s="61"/>
      <c r="F175" s="61"/>
      <c r="G175" s="61"/>
      <c r="H175" s="61"/>
      <c r="I175" s="61"/>
      <c r="J175" s="61"/>
      <c r="K175" s="61"/>
      <c r="L175" s="61"/>
      <c r="M175" s="61"/>
      <c r="N175" s="61"/>
      <c r="O175" s="61"/>
      <c r="P175" s="61"/>
      <c r="Q175" s="61"/>
      <c r="R175" s="61"/>
      <c r="S175" s="61"/>
      <c r="T175" s="61"/>
      <c r="U175" s="61"/>
      <c r="V175" s="61"/>
      <c r="W175" s="61"/>
    </row>
    <row r="176" spans="1:23">
      <c r="A176" s="61"/>
      <c r="B176" s="61"/>
      <c r="C176" s="61"/>
      <c r="D176" s="61"/>
      <c r="E176" s="61"/>
      <c r="F176" s="61"/>
      <c r="G176" s="61"/>
      <c r="H176" s="61"/>
      <c r="I176" s="61"/>
      <c r="J176" s="61"/>
      <c r="K176" s="61"/>
      <c r="L176" s="61"/>
      <c r="M176" s="61"/>
      <c r="N176" s="61"/>
      <c r="O176" s="61"/>
      <c r="P176" s="61"/>
      <c r="Q176" s="61"/>
      <c r="R176" s="61"/>
      <c r="S176" s="61"/>
      <c r="T176" s="61"/>
      <c r="U176" s="61"/>
      <c r="V176" s="61"/>
      <c r="W176" s="61"/>
    </row>
    <row r="177" spans="1:23">
      <c r="A177" s="61"/>
      <c r="B177" s="61"/>
      <c r="C177" s="61"/>
      <c r="D177" s="61"/>
      <c r="E177" s="61"/>
      <c r="F177" s="61"/>
      <c r="G177" s="61"/>
      <c r="H177" s="61"/>
      <c r="I177" s="61"/>
      <c r="J177" s="61"/>
      <c r="K177" s="61"/>
      <c r="L177" s="61"/>
      <c r="M177" s="61"/>
      <c r="N177" s="61"/>
      <c r="O177" s="61"/>
      <c r="P177" s="61"/>
      <c r="Q177" s="61"/>
      <c r="R177" s="61"/>
      <c r="S177" s="61"/>
      <c r="T177" s="61"/>
      <c r="U177" s="61"/>
      <c r="V177" s="61"/>
      <c r="W177" s="61"/>
    </row>
    <row r="178" spans="1:23">
      <c r="A178" s="61"/>
      <c r="B178" s="61"/>
      <c r="C178" s="61"/>
      <c r="D178" s="61"/>
      <c r="E178" s="61"/>
      <c r="F178" s="61"/>
      <c r="G178" s="61"/>
      <c r="H178" s="61"/>
      <c r="I178" s="61"/>
      <c r="J178" s="61"/>
      <c r="K178" s="61"/>
      <c r="L178" s="61"/>
      <c r="M178" s="61"/>
      <c r="N178" s="61"/>
      <c r="O178" s="61"/>
      <c r="P178" s="61"/>
      <c r="Q178" s="61"/>
      <c r="R178" s="61"/>
      <c r="S178" s="61"/>
      <c r="T178" s="61"/>
      <c r="U178" s="61"/>
      <c r="V178" s="61"/>
      <c r="W178" s="61"/>
    </row>
    <row r="179" spans="1:23">
      <c r="A179" s="61"/>
      <c r="B179" s="61"/>
      <c r="C179" s="61"/>
      <c r="D179" s="61"/>
      <c r="E179" s="61"/>
      <c r="F179" s="61"/>
      <c r="G179" s="61"/>
      <c r="H179" s="61"/>
      <c r="I179" s="61"/>
      <c r="J179" s="61"/>
      <c r="K179" s="61"/>
      <c r="L179" s="61"/>
      <c r="M179" s="61"/>
      <c r="N179" s="61"/>
      <c r="O179" s="61"/>
      <c r="P179" s="61"/>
      <c r="Q179" s="61"/>
      <c r="R179" s="61"/>
      <c r="S179" s="61"/>
      <c r="T179" s="61"/>
      <c r="U179" s="61"/>
      <c r="V179" s="61"/>
      <c r="W179" s="61"/>
    </row>
    <row r="180" spans="1:23">
      <c r="A180" s="61"/>
      <c r="B180" s="61"/>
      <c r="C180" s="61"/>
      <c r="D180" s="61"/>
      <c r="E180" s="61"/>
      <c r="F180" s="61"/>
      <c r="G180" s="61"/>
      <c r="H180" s="61"/>
      <c r="I180" s="61"/>
      <c r="J180" s="61"/>
      <c r="K180" s="61"/>
      <c r="L180" s="61"/>
      <c r="M180" s="61"/>
      <c r="N180" s="61"/>
      <c r="O180" s="61"/>
      <c r="P180" s="61"/>
      <c r="Q180" s="61"/>
      <c r="R180" s="61"/>
      <c r="S180" s="61"/>
      <c r="T180" s="61"/>
      <c r="U180" s="61"/>
      <c r="V180" s="61"/>
      <c r="W180" s="61"/>
    </row>
    <row r="181" spans="1:23">
      <c r="A181" s="61"/>
      <c r="B181" s="61"/>
      <c r="C181" s="61"/>
      <c r="D181" s="61"/>
      <c r="E181" s="61"/>
      <c r="F181" s="61"/>
      <c r="G181" s="61"/>
      <c r="H181" s="61"/>
      <c r="I181" s="61"/>
      <c r="J181" s="61"/>
      <c r="K181" s="61"/>
      <c r="L181" s="61"/>
      <c r="M181" s="61"/>
      <c r="N181" s="61"/>
      <c r="O181" s="61"/>
      <c r="P181" s="61"/>
      <c r="Q181" s="61"/>
      <c r="R181" s="61"/>
      <c r="S181" s="61"/>
      <c r="T181" s="61"/>
      <c r="U181" s="61"/>
      <c r="V181" s="61"/>
      <c r="W181" s="61"/>
    </row>
    <row r="182" spans="1:23">
      <c r="A182" s="61"/>
      <c r="B182" s="61"/>
      <c r="C182" s="61"/>
      <c r="D182" s="61"/>
      <c r="E182" s="61"/>
      <c r="F182" s="61"/>
      <c r="G182" s="61"/>
      <c r="H182" s="61"/>
      <c r="I182" s="61"/>
      <c r="J182" s="61"/>
      <c r="K182" s="61"/>
      <c r="L182" s="61"/>
      <c r="M182" s="61"/>
      <c r="N182" s="61"/>
      <c r="O182" s="61"/>
      <c r="P182" s="61"/>
      <c r="Q182" s="61"/>
      <c r="R182" s="61"/>
      <c r="S182" s="61"/>
      <c r="T182" s="61"/>
      <c r="U182" s="61"/>
      <c r="V182" s="61"/>
      <c r="W182" s="61"/>
    </row>
    <row r="183" spans="1:23">
      <c r="A183" s="61"/>
      <c r="B183" s="61"/>
      <c r="C183" s="61"/>
      <c r="D183" s="61"/>
      <c r="E183" s="61"/>
      <c r="F183" s="61"/>
      <c r="G183" s="61"/>
      <c r="H183" s="61"/>
      <c r="I183" s="61"/>
      <c r="J183" s="61"/>
      <c r="K183" s="61"/>
      <c r="L183" s="61"/>
      <c r="M183" s="61"/>
      <c r="N183" s="61"/>
      <c r="O183" s="61"/>
      <c r="P183" s="61"/>
      <c r="Q183" s="61"/>
      <c r="R183" s="61"/>
      <c r="S183" s="61"/>
      <c r="T183" s="61"/>
      <c r="U183" s="61"/>
      <c r="V183" s="61"/>
      <c r="W183" s="61"/>
    </row>
    <row r="184" spans="1:23">
      <c r="A184" s="61"/>
      <c r="B184" s="61"/>
      <c r="C184" s="61"/>
      <c r="D184" s="61"/>
      <c r="E184" s="61"/>
      <c r="F184" s="61"/>
      <c r="G184" s="61"/>
      <c r="H184" s="61"/>
      <c r="I184" s="61"/>
      <c r="J184" s="61"/>
      <c r="K184" s="61"/>
      <c r="L184" s="61"/>
      <c r="M184" s="61"/>
      <c r="N184" s="61"/>
      <c r="O184" s="61"/>
      <c r="P184" s="61"/>
      <c r="Q184" s="61"/>
      <c r="R184" s="61"/>
      <c r="S184" s="61"/>
      <c r="T184" s="61"/>
      <c r="U184" s="61"/>
      <c r="V184" s="61"/>
      <c r="W184" s="61"/>
    </row>
    <row r="185" spans="1:23">
      <c r="A185" s="61"/>
      <c r="B185" s="61"/>
      <c r="C185" s="61"/>
      <c r="D185" s="61"/>
      <c r="E185" s="61"/>
      <c r="F185" s="61"/>
      <c r="G185" s="61"/>
      <c r="H185" s="61"/>
      <c r="I185" s="61"/>
      <c r="J185" s="61"/>
      <c r="K185" s="61"/>
      <c r="L185" s="61"/>
      <c r="M185" s="61"/>
      <c r="N185" s="61"/>
      <c r="O185" s="61"/>
      <c r="P185" s="61"/>
      <c r="Q185" s="61"/>
      <c r="R185" s="61"/>
      <c r="S185" s="61"/>
      <c r="T185" s="61"/>
      <c r="U185" s="61"/>
      <c r="V185" s="61"/>
      <c r="W185" s="61"/>
    </row>
    <row r="186" spans="1:23">
      <c r="A186" s="61"/>
      <c r="B186" s="61"/>
      <c r="C186" s="61"/>
      <c r="D186" s="61"/>
      <c r="E186" s="61"/>
      <c r="F186" s="61"/>
      <c r="G186" s="61"/>
      <c r="H186" s="61"/>
      <c r="I186" s="61"/>
      <c r="J186" s="61"/>
      <c r="K186" s="61"/>
      <c r="L186" s="61"/>
      <c r="M186" s="61"/>
      <c r="N186" s="61"/>
      <c r="O186" s="61"/>
      <c r="P186" s="61"/>
      <c r="Q186" s="61"/>
      <c r="R186" s="61"/>
      <c r="S186" s="61"/>
      <c r="T186" s="61"/>
      <c r="U186" s="61"/>
      <c r="V186" s="61"/>
      <c r="W186" s="61"/>
    </row>
    <row r="187" spans="1:23">
      <c r="A187" s="61"/>
      <c r="B187" s="61"/>
      <c r="C187" s="61"/>
      <c r="D187" s="61"/>
      <c r="E187" s="61"/>
      <c r="F187" s="61"/>
      <c r="G187" s="61"/>
      <c r="H187" s="61"/>
      <c r="I187" s="61"/>
      <c r="J187" s="61"/>
      <c r="K187" s="61"/>
      <c r="L187" s="61"/>
      <c r="M187" s="61"/>
      <c r="N187" s="61"/>
      <c r="O187" s="61"/>
      <c r="P187" s="61"/>
      <c r="Q187" s="61"/>
      <c r="R187" s="61"/>
      <c r="S187" s="61"/>
      <c r="T187" s="61"/>
      <c r="U187" s="61"/>
      <c r="V187" s="61"/>
      <c r="W187" s="61"/>
    </row>
    <row r="188" spans="1:23">
      <c r="A188" s="61"/>
      <c r="B188" s="61"/>
      <c r="C188" s="61"/>
      <c r="D188" s="61"/>
      <c r="E188" s="61"/>
      <c r="F188" s="61"/>
      <c r="G188" s="61"/>
      <c r="H188" s="61"/>
      <c r="I188" s="61"/>
      <c r="J188" s="61"/>
      <c r="K188" s="61"/>
      <c r="L188" s="61"/>
      <c r="M188" s="61"/>
      <c r="N188" s="61"/>
      <c r="O188" s="61"/>
      <c r="P188" s="61"/>
      <c r="Q188" s="61"/>
      <c r="R188" s="61"/>
      <c r="S188" s="61"/>
      <c r="T188" s="61"/>
      <c r="U188" s="61"/>
      <c r="V188" s="61"/>
      <c r="W188" s="61"/>
    </row>
    <row r="189" spans="1:23">
      <c r="A189" s="61"/>
      <c r="B189" s="61"/>
      <c r="C189" s="61"/>
      <c r="D189" s="61"/>
      <c r="E189" s="61"/>
      <c r="F189" s="61"/>
      <c r="G189" s="61"/>
      <c r="H189" s="61"/>
      <c r="I189" s="61"/>
      <c r="J189" s="61"/>
      <c r="K189" s="61"/>
      <c r="L189" s="61"/>
      <c r="M189" s="61"/>
      <c r="N189" s="61"/>
      <c r="O189" s="61"/>
      <c r="P189" s="61"/>
      <c r="Q189" s="61"/>
      <c r="R189" s="61"/>
      <c r="S189" s="61"/>
      <c r="T189" s="61"/>
      <c r="U189" s="61"/>
      <c r="V189" s="61"/>
      <c r="W189" s="61"/>
    </row>
    <row r="190" spans="1:23">
      <c r="A190" s="61"/>
      <c r="B190" s="61"/>
      <c r="C190" s="61"/>
      <c r="D190" s="61"/>
      <c r="E190" s="61"/>
      <c r="F190" s="61"/>
      <c r="G190" s="61"/>
      <c r="H190" s="61"/>
      <c r="I190" s="61"/>
      <c r="J190" s="61"/>
      <c r="K190" s="61"/>
      <c r="L190" s="61"/>
      <c r="M190" s="61"/>
      <c r="N190" s="61"/>
      <c r="O190" s="61"/>
      <c r="P190" s="61"/>
      <c r="Q190" s="61"/>
      <c r="R190" s="61"/>
      <c r="S190" s="61"/>
      <c r="T190" s="61"/>
      <c r="U190" s="61"/>
      <c r="V190" s="61"/>
      <c r="W190" s="61"/>
    </row>
    <row r="191" spans="1:23">
      <c r="A191" s="61"/>
      <c r="B191" s="61"/>
      <c r="C191" s="61"/>
      <c r="D191" s="61"/>
      <c r="E191" s="61"/>
      <c r="F191" s="61"/>
      <c r="G191" s="61"/>
      <c r="H191" s="61"/>
      <c r="I191" s="61"/>
      <c r="J191" s="61"/>
      <c r="K191" s="61"/>
      <c r="L191" s="61"/>
      <c r="M191" s="61"/>
      <c r="N191" s="61"/>
      <c r="O191" s="61"/>
      <c r="P191" s="61"/>
      <c r="Q191" s="61"/>
      <c r="R191" s="61"/>
      <c r="S191" s="61"/>
      <c r="T191" s="61"/>
      <c r="U191" s="61"/>
      <c r="V191" s="61"/>
      <c r="W191" s="61"/>
    </row>
    <row r="192" spans="1:23">
      <c r="A192" s="61"/>
      <c r="B192" s="61"/>
      <c r="C192" s="61"/>
      <c r="D192" s="61"/>
      <c r="E192" s="61"/>
      <c r="F192" s="61"/>
      <c r="G192" s="61"/>
      <c r="H192" s="61"/>
      <c r="I192" s="61"/>
      <c r="J192" s="61"/>
      <c r="K192" s="61"/>
      <c r="L192" s="61"/>
      <c r="M192" s="61"/>
      <c r="N192" s="61"/>
      <c r="O192" s="61"/>
      <c r="P192" s="61"/>
      <c r="Q192" s="61"/>
      <c r="R192" s="61"/>
      <c r="S192" s="61"/>
      <c r="T192" s="61"/>
      <c r="U192" s="61"/>
      <c r="V192" s="61"/>
      <c r="W192" s="61"/>
    </row>
    <row r="193" spans="1:23">
      <c r="A193" s="61"/>
      <c r="B193" s="61"/>
      <c r="C193" s="61"/>
      <c r="D193" s="61"/>
      <c r="E193" s="61"/>
      <c r="F193" s="61"/>
      <c r="G193" s="61"/>
      <c r="H193" s="61"/>
      <c r="I193" s="61"/>
      <c r="J193" s="61"/>
      <c r="K193" s="61"/>
      <c r="L193" s="61"/>
      <c r="M193" s="61"/>
      <c r="N193" s="61"/>
      <c r="O193" s="61"/>
      <c r="P193" s="61"/>
      <c r="Q193" s="61"/>
      <c r="R193" s="61"/>
      <c r="S193" s="61"/>
      <c r="T193" s="61"/>
      <c r="U193" s="61"/>
      <c r="V193" s="61"/>
      <c r="W193" s="61"/>
    </row>
    <row r="194" spans="1:23">
      <c r="A194" s="61"/>
      <c r="B194" s="61"/>
      <c r="C194" s="61"/>
      <c r="D194" s="61"/>
      <c r="E194" s="61"/>
      <c r="F194" s="61"/>
      <c r="G194" s="61"/>
      <c r="H194" s="61"/>
      <c r="I194" s="61"/>
      <c r="J194" s="61"/>
      <c r="K194" s="61"/>
      <c r="L194" s="61"/>
      <c r="M194" s="61"/>
      <c r="N194" s="61"/>
      <c r="O194" s="61"/>
      <c r="P194" s="61"/>
      <c r="Q194" s="61"/>
      <c r="R194" s="61"/>
      <c r="S194" s="61"/>
      <c r="T194" s="61"/>
      <c r="U194" s="61"/>
      <c r="V194" s="61"/>
      <c r="W194" s="61"/>
    </row>
    <row r="195" spans="1:23">
      <c r="A195" s="61"/>
      <c r="B195" s="61"/>
      <c r="C195" s="61"/>
      <c r="D195" s="61"/>
      <c r="E195" s="61"/>
      <c r="F195" s="61"/>
      <c r="G195" s="61"/>
      <c r="H195" s="61"/>
      <c r="I195" s="61"/>
      <c r="J195" s="61"/>
      <c r="K195" s="61"/>
      <c r="L195" s="61"/>
      <c r="M195" s="61"/>
      <c r="N195" s="61"/>
      <c r="O195" s="61"/>
      <c r="P195" s="61"/>
      <c r="Q195" s="61"/>
      <c r="R195" s="61"/>
      <c r="S195" s="61"/>
      <c r="T195" s="61"/>
      <c r="U195" s="61"/>
      <c r="V195" s="61"/>
      <c r="W195" s="61"/>
    </row>
    <row r="196" spans="1:23">
      <c r="A196" s="61"/>
      <c r="B196" s="61"/>
      <c r="C196" s="61"/>
      <c r="D196" s="61"/>
      <c r="E196" s="61"/>
      <c r="F196" s="61"/>
      <c r="G196" s="61"/>
      <c r="H196" s="61"/>
      <c r="I196" s="61"/>
      <c r="J196" s="61"/>
      <c r="K196" s="61"/>
      <c r="L196" s="61"/>
      <c r="M196" s="61"/>
      <c r="N196" s="61"/>
      <c r="O196" s="61"/>
      <c r="P196" s="61"/>
      <c r="Q196" s="61"/>
      <c r="R196" s="61"/>
      <c r="S196" s="61"/>
      <c r="T196" s="61"/>
      <c r="U196" s="61"/>
      <c r="V196" s="61"/>
      <c r="W196" s="61"/>
    </row>
    <row r="197" spans="1:23">
      <c r="A197" s="61"/>
      <c r="B197" s="61"/>
      <c r="C197" s="61"/>
      <c r="D197" s="61"/>
      <c r="E197" s="61"/>
      <c r="F197" s="61"/>
      <c r="G197" s="61"/>
      <c r="H197" s="61"/>
      <c r="I197" s="61"/>
      <c r="J197" s="61"/>
      <c r="K197" s="61"/>
      <c r="L197" s="61"/>
      <c r="M197" s="61"/>
      <c r="N197" s="61"/>
      <c r="O197" s="61"/>
      <c r="P197" s="61"/>
      <c r="Q197" s="61"/>
      <c r="R197" s="61"/>
      <c r="S197" s="61"/>
      <c r="T197" s="61"/>
      <c r="U197" s="61"/>
      <c r="V197" s="61"/>
      <c r="W197" s="61"/>
    </row>
    <row r="198" spans="1:23">
      <c r="A198" s="61"/>
      <c r="B198" s="61"/>
      <c r="C198" s="61"/>
      <c r="D198" s="61"/>
      <c r="E198" s="61"/>
      <c r="F198" s="61"/>
      <c r="G198" s="61"/>
      <c r="H198" s="61"/>
      <c r="I198" s="61"/>
      <c r="J198" s="61"/>
      <c r="K198" s="61"/>
      <c r="L198" s="61"/>
      <c r="M198" s="61"/>
      <c r="N198" s="61"/>
      <c r="O198" s="61"/>
      <c r="P198" s="61"/>
      <c r="Q198" s="61"/>
      <c r="R198" s="61"/>
      <c r="S198" s="61"/>
      <c r="T198" s="61"/>
      <c r="U198" s="61"/>
      <c r="V198" s="61"/>
      <c r="W198" s="61"/>
    </row>
    <row r="199" spans="1:23">
      <c r="A199" s="61"/>
      <c r="B199" s="61"/>
      <c r="C199" s="61"/>
      <c r="D199" s="61"/>
      <c r="E199" s="61"/>
      <c r="F199" s="61"/>
      <c r="G199" s="61"/>
      <c r="H199" s="61"/>
      <c r="I199" s="61"/>
      <c r="J199" s="61"/>
      <c r="K199" s="61"/>
      <c r="L199" s="61"/>
      <c r="M199" s="61"/>
      <c r="N199" s="61"/>
      <c r="O199" s="61"/>
      <c r="P199" s="61"/>
      <c r="Q199" s="61"/>
      <c r="R199" s="61"/>
      <c r="S199" s="61"/>
      <c r="T199" s="61"/>
      <c r="U199" s="61"/>
      <c r="V199" s="61"/>
      <c r="W199" s="61"/>
    </row>
    <row r="200" spans="1:23">
      <c r="A200" s="61"/>
      <c r="B200" s="61"/>
      <c r="C200" s="61"/>
      <c r="D200" s="61"/>
      <c r="E200" s="61"/>
      <c r="F200" s="61"/>
      <c r="G200" s="61"/>
      <c r="H200" s="61"/>
      <c r="I200" s="61"/>
      <c r="J200" s="61"/>
      <c r="K200" s="61"/>
      <c r="L200" s="61"/>
      <c r="M200" s="61"/>
      <c r="N200" s="61"/>
      <c r="O200" s="61"/>
      <c r="P200" s="61"/>
      <c r="Q200" s="61"/>
      <c r="R200" s="61"/>
      <c r="S200" s="61"/>
      <c r="T200" s="61"/>
      <c r="U200" s="61"/>
      <c r="V200" s="61"/>
      <c r="W200" s="61"/>
    </row>
    <row r="201" spans="1:23">
      <c r="A201" s="61"/>
      <c r="B201" s="61"/>
      <c r="C201" s="61"/>
      <c r="D201" s="61"/>
      <c r="E201" s="61"/>
      <c r="F201" s="61"/>
      <c r="G201" s="61"/>
      <c r="H201" s="61"/>
      <c r="I201" s="61"/>
      <c r="J201" s="61"/>
      <c r="K201" s="61"/>
      <c r="L201" s="61"/>
      <c r="M201" s="61"/>
      <c r="N201" s="61"/>
      <c r="O201" s="61"/>
      <c r="P201" s="61"/>
      <c r="Q201" s="61"/>
      <c r="R201" s="61"/>
      <c r="S201" s="61"/>
      <c r="T201" s="61"/>
      <c r="U201" s="61"/>
      <c r="V201" s="61"/>
      <c r="W201" s="61"/>
    </row>
    <row r="202" spans="1:23">
      <c r="A202" s="61"/>
      <c r="B202" s="61"/>
      <c r="C202" s="61"/>
      <c r="D202" s="61"/>
      <c r="E202" s="61"/>
      <c r="F202" s="61"/>
      <c r="G202" s="61"/>
      <c r="H202" s="61"/>
      <c r="I202" s="61"/>
      <c r="J202" s="61"/>
      <c r="K202" s="61"/>
      <c r="L202" s="61"/>
      <c r="M202" s="61"/>
      <c r="N202" s="61"/>
      <c r="O202" s="61"/>
      <c r="P202" s="61"/>
      <c r="Q202" s="61"/>
      <c r="R202" s="61"/>
      <c r="S202" s="61"/>
      <c r="T202" s="61"/>
      <c r="U202" s="61"/>
      <c r="V202" s="61"/>
      <c r="W202" s="61"/>
    </row>
    <row r="203" spans="1:23">
      <c r="A203" s="61"/>
      <c r="B203" s="61"/>
      <c r="C203" s="61"/>
      <c r="D203" s="61"/>
      <c r="E203" s="61"/>
      <c r="F203" s="61"/>
      <c r="G203" s="61"/>
      <c r="H203" s="61"/>
      <c r="I203" s="61"/>
      <c r="J203" s="61"/>
      <c r="K203" s="61"/>
      <c r="L203" s="61"/>
      <c r="M203" s="61"/>
      <c r="N203" s="61"/>
      <c r="O203" s="61"/>
      <c r="P203" s="61"/>
      <c r="Q203" s="61"/>
      <c r="R203" s="61"/>
      <c r="S203" s="61"/>
      <c r="T203" s="61"/>
      <c r="U203" s="61"/>
      <c r="V203" s="61"/>
      <c r="W203" s="61"/>
    </row>
    <row r="204" spans="1:23">
      <c r="A204" s="61"/>
      <c r="B204" s="61"/>
      <c r="C204" s="61"/>
      <c r="D204" s="61"/>
      <c r="E204" s="61"/>
      <c r="F204" s="61"/>
      <c r="G204" s="61"/>
      <c r="H204" s="61"/>
      <c r="I204" s="61"/>
      <c r="J204" s="61"/>
      <c r="K204" s="61"/>
      <c r="L204" s="61"/>
      <c r="M204" s="61"/>
      <c r="N204" s="61"/>
      <c r="O204" s="61"/>
      <c r="P204" s="61"/>
      <c r="Q204" s="61"/>
      <c r="R204" s="61"/>
      <c r="S204" s="61"/>
      <c r="T204" s="61"/>
      <c r="U204" s="61"/>
      <c r="V204" s="61"/>
      <c r="W204" s="61"/>
    </row>
    <row r="205" spans="1:23">
      <c r="A205" s="61"/>
      <c r="B205" s="61"/>
      <c r="C205" s="61"/>
      <c r="D205" s="61"/>
      <c r="E205" s="61"/>
      <c r="F205" s="61"/>
      <c r="G205" s="61"/>
      <c r="H205" s="61"/>
      <c r="I205" s="61"/>
      <c r="J205" s="61"/>
      <c r="K205" s="61"/>
      <c r="L205" s="61"/>
      <c r="M205" s="61"/>
      <c r="N205" s="61"/>
      <c r="O205" s="61"/>
      <c r="P205" s="61"/>
      <c r="Q205" s="61"/>
      <c r="R205" s="61"/>
      <c r="S205" s="61"/>
      <c r="T205" s="61"/>
      <c r="U205" s="61"/>
      <c r="V205" s="61"/>
      <c r="W205" s="61"/>
    </row>
    <row r="206" spans="1:23">
      <c r="A206" s="61"/>
      <c r="B206" s="61"/>
      <c r="C206" s="61"/>
      <c r="D206" s="61"/>
      <c r="E206" s="61"/>
      <c r="F206" s="61"/>
      <c r="G206" s="61"/>
      <c r="H206" s="61"/>
      <c r="I206" s="61"/>
      <c r="J206" s="61"/>
      <c r="K206" s="61"/>
      <c r="L206" s="61"/>
      <c r="M206" s="61"/>
      <c r="N206" s="61"/>
      <c r="O206" s="61"/>
      <c r="P206" s="61"/>
      <c r="Q206" s="61"/>
      <c r="R206" s="61"/>
      <c r="S206" s="61"/>
      <c r="T206" s="61"/>
      <c r="U206" s="61"/>
      <c r="V206" s="61"/>
      <c r="W206" s="61"/>
    </row>
    <row r="207" spans="1:23">
      <c r="A207" s="61"/>
      <c r="B207" s="61"/>
      <c r="C207" s="61"/>
      <c r="D207" s="61"/>
      <c r="E207" s="61"/>
      <c r="F207" s="61"/>
      <c r="G207" s="61"/>
      <c r="H207" s="61"/>
      <c r="I207" s="61"/>
      <c r="J207" s="61"/>
      <c r="K207" s="61"/>
      <c r="L207" s="61"/>
      <c r="M207" s="61"/>
      <c r="N207" s="61"/>
      <c r="O207" s="61"/>
      <c r="P207" s="61"/>
      <c r="Q207" s="61"/>
      <c r="R207" s="61"/>
      <c r="S207" s="61"/>
      <c r="T207" s="61"/>
      <c r="U207" s="61"/>
      <c r="V207" s="61"/>
      <c r="W207" s="61"/>
    </row>
    <row r="208" spans="1:23">
      <c r="A208" s="61"/>
      <c r="B208" s="61"/>
      <c r="C208" s="61"/>
      <c r="D208" s="61"/>
      <c r="E208" s="61"/>
      <c r="F208" s="61"/>
      <c r="G208" s="61"/>
      <c r="H208" s="61"/>
      <c r="I208" s="61"/>
      <c r="J208" s="61"/>
      <c r="K208" s="61"/>
      <c r="L208" s="61"/>
      <c r="M208" s="61"/>
      <c r="N208" s="61"/>
      <c r="O208" s="61"/>
      <c r="P208" s="61"/>
      <c r="Q208" s="61"/>
      <c r="R208" s="61"/>
      <c r="S208" s="61"/>
      <c r="T208" s="61"/>
      <c r="U208" s="61"/>
      <c r="V208" s="61"/>
      <c r="W208" s="61"/>
    </row>
    <row r="209" spans="1:23">
      <c r="A209" s="61"/>
      <c r="B209" s="61"/>
      <c r="C209" s="61"/>
      <c r="D209" s="61"/>
      <c r="E209" s="61"/>
      <c r="F209" s="61"/>
      <c r="G209" s="61"/>
      <c r="H209" s="61"/>
      <c r="I209" s="61"/>
      <c r="J209" s="61"/>
      <c r="K209" s="61"/>
      <c r="L209" s="61"/>
      <c r="M209" s="61"/>
      <c r="N209" s="61"/>
      <c r="O209" s="61"/>
      <c r="P209" s="61"/>
      <c r="Q209" s="61"/>
      <c r="R209" s="61"/>
      <c r="S209" s="61"/>
      <c r="T209" s="61"/>
      <c r="U209" s="61"/>
      <c r="V209" s="61"/>
      <c r="W209" s="61"/>
    </row>
    <row r="210" spans="1:23">
      <c r="A210" s="61"/>
      <c r="B210" s="61"/>
      <c r="C210" s="61"/>
      <c r="D210" s="61"/>
      <c r="E210" s="61"/>
      <c r="F210" s="61"/>
      <c r="G210" s="61"/>
      <c r="H210" s="61"/>
      <c r="I210" s="61"/>
      <c r="J210" s="61"/>
      <c r="K210" s="61"/>
      <c r="L210" s="61"/>
      <c r="M210" s="61"/>
      <c r="N210" s="61"/>
      <c r="O210" s="61"/>
      <c r="P210" s="61"/>
      <c r="Q210" s="61"/>
      <c r="R210" s="61"/>
      <c r="S210" s="61"/>
      <c r="T210" s="61"/>
      <c r="U210" s="61"/>
      <c r="V210" s="61"/>
      <c r="W210" s="61"/>
    </row>
    <row r="211" spans="1:23">
      <c r="A211" s="61"/>
      <c r="B211" s="61"/>
      <c r="C211" s="61"/>
      <c r="D211" s="61"/>
      <c r="E211" s="61"/>
      <c r="F211" s="61"/>
      <c r="G211" s="61"/>
      <c r="H211" s="61"/>
      <c r="I211" s="61"/>
      <c r="J211" s="61"/>
      <c r="K211" s="61"/>
      <c r="L211" s="61"/>
      <c r="M211" s="61"/>
      <c r="N211" s="61"/>
      <c r="O211" s="61"/>
      <c r="P211" s="61"/>
      <c r="Q211" s="61"/>
      <c r="R211" s="61"/>
      <c r="S211" s="61"/>
      <c r="T211" s="61"/>
      <c r="U211" s="61"/>
      <c r="V211" s="61"/>
      <c r="W211" s="61"/>
    </row>
    <row r="212" spans="1:23">
      <c r="A212" s="61"/>
      <c r="B212" s="61"/>
      <c r="C212" s="61"/>
      <c r="D212" s="61"/>
      <c r="E212" s="61"/>
      <c r="F212" s="61"/>
      <c r="G212" s="61"/>
      <c r="H212" s="61"/>
      <c r="I212" s="61"/>
      <c r="J212" s="61"/>
      <c r="K212" s="61"/>
      <c r="L212" s="61"/>
      <c r="M212" s="61"/>
      <c r="N212" s="61"/>
      <c r="O212" s="61"/>
      <c r="P212" s="61"/>
      <c r="Q212" s="61"/>
      <c r="R212" s="61"/>
      <c r="S212" s="61"/>
      <c r="T212" s="61"/>
      <c r="U212" s="61"/>
      <c r="V212" s="61"/>
      <c r="W212" s="61"/>
    </row>
    <row r="213" spans="1:23">
      <c r="A213" s="61"/>
      <c r="B213" s="61"/>
      <c r="C213" s="61"/>
      <c r="D213" s="61"/>
      <c r="E213" s="61"/>
      <c r="F213" s="61"/>
      <c r="G213" s="61"/>
      <c r="H213" s="61"/>
      <c r="I213" s="61"/>
      <c r="J213" s="61"/>
      <c r="K213" s="61"/>
      <c r="L213" s="61"/>
      <c r="M213" s="61"/>
      <c r="N213" s="61"/>
      <c r="O213" s="61"/>
      <c r="P213" s="61"/>
      <c r="Q213" s="61"/>
      <c r="R213" s="61"/>
      <c r="S213" s="61"/>
      <c r="T213" s="61"/>
      <c r="U213" s="61"/>
      <c r="V213" s="61"/>
      <c r="W213" s="61"/>
    </row>
    <row r="214" spans="1:23">
      <c r="A214" s="61"/>
      <c r="B214" s="61"/>
      <c r="C214" s="61"/>
      <c r="D214" s="61"/>
      <c r="E214" s="61"/>
      <c r="F214" s="61"/>
      <c r="G214" s="61"/>
      <c r="H214" s="61"/>
      <c r="I214" s="61"/>
      <c r="J214" s="61"/>
      <c r="K214" s="61"/>
      <c r="L214" s="61"/>
      <c r="M214" s="61"/>
      <c r="N214" s="61"/>
      <c r="O214" s="61"/>
      <c r="P214" s="61"/>
      <c r="Q214" s="61"/>
      <c r="R214" s="61"/>
      <c r="S214" s="61"/>
      <c r="T214" s="61"/>
      <c r="U214" s="61"/>
      <c r="V214" s="61"/>
      <c r="W214" s="61"/>
    </row>
    <row r="215" spans="1:23">
      <c r="A215" s="61"/>
      <c r="B215" s="61"/>
      <c r="C215" s="61"/>
      <c r="D215" s="61"/>
      <c r="E215" s="61"/>
      <c r="F215" s="61"/>
      <c r="G215" s="61"/>
      <c r="H215" s="61"/>
      <c r="I215" s="61"/>
      <c r="J215" s="61"/>
      <c r="K215" s="61"/>
      <c r="L215" s="61"/>
      <c r="M215" s="61"/>
      <c r="N215" s="61"/>
      <c r="O215" s="61"/>
      <c r="P215" s="61"/>
      <c r="Q215" s="61"/>
      <c r="R215" s="61"/>
      <c r="S215" s="61"/>
      <c r="T215" s="61"/>
      <c r="U215" s="61"/>
      <c r="V215" s="61"/>
      <c r="W215" s="61"/>
    </row>
    <row r="216" spans="1:23">
      <c r="A216" s="61"/>
      <c r="B216" s="61"/>
      <c r="C216" s="61"/>
      <c r="D216" s="61"/>
      <c r="E216" s="61"/>
      <c r="F216" s="61"/>
      <c r="G216" s="61"/>
      <c r="H216" s="61"/>
      <c r="I216" s="61"/>
      <c r="J216" s="61"/>
      <c r="K216" s="61"/>
      <c r="L216" s="61"/>
      <c r="M216" s="61"/>
      <c r="N216" s="61"/>
      <c r="O216" s="61"/>
      <c r="P216" s="61"/>
      <c r="Q216" s="61"/>
      <c r="R216" s="61"/>
      <c r="S216" s="61"/>
      <c r="T216" s="61"/>
      <c r="U216" s="61"/>
      <c r="V216" s="61"/>
      <c r="W216" s="61"/>
    </row>
    <row r="217" spans="1:23">
      <c r="A217" s="61"/>
      <c r="B217" s="61"/>
      <c r="C217" s="61"/>
      <c r="D217" s="61"/>
      <c r="E217" s="61"/>
      <c r="F217" s="61"/>
      <c r="G217" s="61"/>
      <c r="H217" s="61"/>
      <c r="I217" s="61"/>
      <c r="J217" s="61"/>
      <c r="K217" s="61"/>
      <c r="L217" s="61"/>
      <c r="M217" s="61"/>
      <c r="N217" s="61"/>
      <c r="O217" s="61"/>
      <c r="P217" s="61"/>
      <c r="Q217" s="61"/>
      <c r="R217" s="61"/>
      <c r="S217" s="61"/>
      <c r="T217" s="61"/>
      <c r="U217" s="61"/>
      <c r="V217" s="61"/>
      <c r="W217" s="61"/>
    </row>
    <row r="218" spans="1:23">
      <c r="A218" s="61"/>
      <c r="B218" s="61"/>
      <c r="C218" s="61"/>
      <c r="D218" s="61"/>
      <c r="E218" s="61"/>
      <c r="F218" s="61"/>
      <c r="G218" s="61"/>
      <c r="H218" s="61"/>
      <c r="I218" s="61"/>
      <c r="J218" s="61"/>
      <c r="K218" s="61"/>
      <c r="L218" s="61"/>
      <c r="M218" s="61"/>
      <c r="N218" s="61"/>
      <c r="O218" s="61"/>
      <c r="P218" s="61"/>
      <c r="Q218" s="61"/>
      <c r="R218" s="61"/>
      <c r="S218" s="61"/>
      <c r="T218" s="61"/>
      <c r="U218" s="61"/>
      <c r="V218" s="61"/>
      <c r="W218" s="61"/>
    </row>
    <row r="219" spans="1:23">
      <c r="A219" s="61"/>
      <c r="B219" s="61"/>
      <c r="C219" s="61"/>
      <c r="D219" s="61"/>
      <c r="E219" s="61"/>
      <c r="F219" s="61"/>
      <c r="G219" s="61"/>
      <c r="H219" s="61"/>
      <c r="I219" s="61"/>
      <c r="J219" s="61"/>
      <c r="K219" s="61"/>
      <c r="L219" s="61"/>
      <c r="M219" s="61"/>
      <c r="N219" s="61"/>
      <c r="O219" s="61"/>
      <c r="P219" s="61"/>
      <c r="Q219" s="61"/>
      <c r="R219" s="61"/>
      <c r="S219" s="61"/>
      <c r="T219" s="61"/>
      <c r="U219" s="61"/>
      <c r="V219" s="61"/>
      <c r="W219" s="61"/>
    </row>
    <row r="220" spans="1:23">
      <c r="A220" s="61"/>
      <c r="B220" s="61"/>
      <c r="C220" s="61"/>
      <c r="D220" s="61"/>
      <c r="E220" s="61"/>
      <c r="F220" s="61"/>
      <c r="G220" s="61"/>
      <c r="H220" s="61"/>
      <c r="I220" s="61"/>
      <c r="J220" s="61"/>
      <c r="K220" s="61"/>
      <c r="L220" s="61"/>
      <c r="M220" s="61"/>
      <c r="N220" s="61"/>
      <c r="O220" s="61"/>
      <c r="P220" s="61"/>
      <c r="Q220" s="61"/>
      <c r="R220" s="61"/>
      <c r="S220" s="61"/>
      <c r="T220" s="61"/>
      <c r="U220" s="61"/>
      <c r="V220" s="61"/>
      <c r="W220" s="61"/>
    </row>
    <row r="221" spans="1:23">
      <c r="A221" s="61"/>
      <c r="B221" s="61"/>
      <c r="C221" s="61"/>
      <c r="D221" s="61"/>
      <c r="E221" s="61"/>
      <c r="F221" s="61"/>
      <c r="G221" s="61"/>
      <c r="H221" s="61"/>
      <c r="I221" s="61"/>
      <c r="J221" s="61"/>
      <c r="K221" s="61"/>
      <c r="L221" s="61"/>
      <c r="M221" s="61"/>
      <c r="N221" s="61"/>
      <c r="O221" s="61"/>
      <c r="P221" s="61"/>
      <c r="Q221" s="61"/>
      <c r="R221" s="61"/>
      <c r="S221" s="61"/>
      <c r="T221" s="61"/>
      <c r="U221" s="61"/>
      <c r="V221" s="61"/>
      <c r="W221" s="61"/>
    </row>
    <row r="222" spans="1:23">
      <c r="A222" s="61"/>
      <c r="B222" s="61"/>
      <c r="C222" s="61"/>
      <c r="D222" s="61"/>
      <c r="E222" s="61"/>
      <c r="F222" s="61"/>
      <c r="G222" s="61"/>
      <c r="H222" s="61"/>
      <c r="I222" s="61"/>
      <c r="J222" s="61"/>
      <c r="K222" s="61"/>
      <c r="L222" s="61"/>
      <c r="M222" s="61"/>
      <c r="N222" s="61"/>
      <c r="O222" s="61"/>
      <c r="P222" s="61"/>
      <c r="Q222" s="61"/>
      <c r="R222" s="61"/>
      <c r="S222" s="61"/>
      <c r="T222" s="61"/>
      <c r="U222" s="61"/>
      <c r="V222" s="61"/>
      <c r="W222" s="61"/>
    </row>
    <row r="223" spans="1:23">
      <c r="A223" s="61"/>
      <c r="B223" s="61"/>
      <c r="C223" s="61"/>
      <c r="D223" s="61"/>
      <c r="E223" s="61"/>
      <c r="F223" s="61"/>
      <c r="G223" s="61"/>
      <c r="H223" s="61"/>
      <c r="I223" s="61"/>
      <c r="J223" s="61"/>
      <c r="K223" s="61"/>
      <c r="L223" s="61"/>
      <c r="M223" s="61"/>
      <c r="N223" s="61"/>
      <c r="O223" s="61"/>
      <c r="P223" s="61"/>
      <c r="Q223" s="61"/>
      <c r="R223" s="61"/>
      <c r="S223" s="61"/>
      <c r="T223" s="61"/>
      <c r="U223" s="61"/>
      <c r="V223" s="61"/>
      <c r="W223" s="61"/>
    </row>
    <row r="224" spans="1:23">
      <c r="A224" s="61"/>
      <c r="B224" s="61"/>
      <c r="C224" s="61"/>
      <c r="D224" s="61"/>
      <c r="E224" s="61"/>
      <c r="F224" s="61"/>
      <c r="G224" s="61"/>
      <c r="H224" s="61"/>
      <c r="I224" s="61"/>
      <c r="J224" s="61"/>
      <c r="K224" s="61"/>
      <c r="L224" s="61"/>
      <c r="M224" s="61"/>
      <c r="N224" s="61"/>
      <c r="O224" s="61"/>
      <c r="P224" s="61"/>
      <c r="Q224" s="61"/>
      <c r="R224" s="61"/>
      <c r="S224" s="61"/>
      <c r="T224" s="61"/>
      <c r="U224" s="61"/>
      <c r="V224" s="61"/>
      <c r="W224" s="61"/>
    </row>
    <row r="225" spans="1:23">
      <c r="A225" s="61"/>
      <c r="B225" s="61"/>
      <c r="C225" s="61"/>
      <c r="D225" s="61"/>
      <c r="E225" s="61"/>
      <c r="F225" s="61"/>
      <c r="G225" s="61"/>
      <c r="H225" s="61"/>
      <c r="I225" s="61"/>
      <c r="J225" s="61"/>
      <c r="K225" s="61"/>
      <c r="L225" s="61"/>
      <c r="M225" s="61"/>
      <c r="N225" s="61"/>
      <c r="O225" s="61"/>
      <c r="P225" s="61"/>
      <c r="Q225" s="61"/>
      <c r="R225" s="61"/>
      <c r="S225" s="61"/>
      <c r="T225" s="61"/>
      <c r="U225" s="61"/>
      <c r="V225" s="61"/>
      <c r="W225" s="61"/>
    </row>
    <row r="226" spans="1:23">
      <c r="A226" s="61"/>
      <c r="B226" s="61"/>
      <c r="C226" s="61"/>
      <c r="D226" s="61"/>
      <c r="E226" s="61"/>
      <c r="F226" s="61"/>
      <c r="G226" s="61"/>
      <c r="H226" s="61"/>
      <c r="I226" s="61"/>
      <c r="J226" s="61"/>
      <c r="K226" s="61"/>
      <c r="L226" s="61"/>
      <c r="M226" s="61"/>
      <c r="N226" s="61"/>
      <c r="O226" s="61"/>
      <c r="P226" s="61"/>
      <c r="Q226" s="61"/>
      <c r="R226" s="61"/>
      <c r="S226" s="61"/>
      <c r="T226" s="61"/>
      <c r="U226" s="61"/>
      <c r="V226" s="61"/>
      <c r="W226" s="61"/>
    </row>
    <row r="227" spans="1:23">
      <c r="A227" s="61"/>
      <c r="B227" s="61"/>
      <c r="C227" s="61"/>
      <c r="D227" s="61"/>
      <c r="E227" s="61"/>
      <c r="F227" s="61"/>
      <c r="G227" s="61"/>
      <c r="H227" s="61"/>
      <c r="I227" s="61"/>
      <c r="J227" s="61"/>
      <c r="K227" s="61"/>
      <c r="L227" s="61"/>
      <c r="M227" s="61"/>
      <c r="N227" s="61"/>
      <c r="O227" s="61"/>
      <c r="P227" s="61"/>
      <c r="Q227" s="61"/>
      <c r="R227" s="61"/>
      <c r="S227" s="61"/>
      <c r="T227" s="61"/>
      <c r="U227" s="61"/>
      <c r="V227" s="61"/>
      <c r="W227" s="61"/>
    </row>
    <row r="228" spans="1:23">
      <c r="A228" s="61"/>
      <c r="B228" s="61"/>
      <c r="C228" s="61"/>
      <c r="D228" s="61"/>
      <c r="E228" s="61"/>
      <c r="F228" s="61"/>
      <c r="G228" s="61"/>
      <c r="H228" s="61"/>
      <c r="I228" s="61"/>
      <c r="J228" s="61"/>
      <c r="K228" s="61"/>
      <c r="L228" s="61"/>
      <c r="M228" s="61"/>
      <c r="N228" s="61"/>
      <c r="O228" s="61"/>
      <c r="P228" s="61"/>
      <c r="Q228" s="61"/>
      <c r="R228" s="61"/>
      <c r="S228" s="61"/>
      <c r="T228" s="61"/>
      <c r="U228" s="61"/>
      <c r="V228" s="61"/>
      <c r="W228" s="61"/>
    </row>
    <row r="229" spans="1:23">
      <c r="A229" s="61"/>
      <c r="B229" s="61"/>
      <c r="C229" s="61"/>
      <c r="D229" s="61"/>
      <c r="E229" s="61"/>
      <c r="F229" s="61"/>
      <c r="G229" s="61"/>
      <c r="H229" s="61"/>
      <c r="I229" s="61"/>
      <c r="J229" s="61"/>
      <c r="K229" s="61"/>
      <c r="L229" s="61"/>
      <c r="M229" s="61"/>
      <c r="N229" s="61"/>
      <c r="O229" s="61"/>
      <c r="P229" s="61"/>
      <c r="Q229" s="61"/>
      <c r="R229" s="61"/>
      <c r="S229" s="61"/>
      <c r="T229" s="61"/>
      <c r="U229" s="61"/>
      <c r="V229" s="61"/>
      <c r="W229" s="61"/>
    </row>
    <row r="230" spans="1:23">
      <c r="A230" s="61"/>
      <c r="B230" s="61"/>
      <c r="C230" s="61"/>
      <c r="D230" s="61"/>
      <c r="E230" s="61"/>
      <c r="F230" s="61"/>
      <c r="G230" s="61"/>
      <c r="H230" s="61"/>
      <c r="I230" s="61"/>
      <c r="J230" s="61"/>
      <c r="K230" s="61"/>
      <c r="L230" s="61"/>
      <c r="M230" s="61"/>
      <c r="N230" s="61"/>
      <c r="O230" s="61"/>
      <c r="P230" s="61"/>
      <c r="Q230" s="61"/>
      <c r="R230" s="61"/>
      <c r="S230" s="61"/>
      <c r="T230" s="61"/>
      <c r="U230" s="61"/>
      <c r="V230" s="61"/>
      <c r="W230" s="61"/>
    </row>
    <row r="231" spans="1:23">
      <c r="A231" s="61"/>
      <c r="B231" s="61"/>
      <c r="C231" s="61"/>
      <c r="D231" s="61"/>
      <c r="E231" s="61"/>
      <c r="F231" s="61"/>
      <c r="G231" s="61"/>
      <c r="H231" s="61"/>
      <c r="I231" s="61"/>
      <c r="J231" s="61"/>
      <c r="K231" s="61"/>
      <c r="L231" s="61"/>
      <c r="M231" s="61"/>
      <c r="N231" s="61"/>
      <c r="O231" s="61"/>
      <c r="P231" s="61"/>
      <c r="Q231" s="61"/>
      <c r="R231" s="61"/>
      <c r="S231" s="61"/>
      <c r="T231" s="61"/>
      <c r="U231" s="61"/>
      <c r="V231" s="61"/>
      <c r="W231" s="61"/>
    </row>
    <row r="232" spans="1:23">
      <c r="A232" s="61"/>
      <c r="B232" s="61"/>
      <c r="C232" s="61"/>
      <c r="D232" s="61"/>
      <c r="E232" s="61"/>
      <c r="F232" s="61"/>
      <c r="G232" s="61"/>
      <c r="H232" s="61"/>
      <c r="I232" s="61"/>
      <c r="J232" s="61"/>
      <c r="K232" s="61"/>
      <c r="L232" s="61"/>
      <c r="M232" s="61"/>
      <c r="N232" s="61"/>
      <c r="O232" s="61"/>
      <c r="P232" s="61"/>
      <c r="Q232" s="61"/>
      <c r="R232" s="61"/>
      <c r="S232" s="61"/>
      <c r="T232" s="61"/>
      <c r="U232" s="61"/>
      <c r="V232" s="61"/>
      <c r="W232" s="61"/>
    </row>
    <row r="233" spans="1:23">
      <c r="A233" s="61"/>
      <c r="B233" s="61"/>
      <c r="C233" s="61"/>
      <c r="D233" s="61"/>
      <c r="E233" s="61"/>
      <c r="F233" s="61"/>
      <c r="G233" s="61"/>
      <c r="H233" s="61"/>
      <c r="I233" s="61"/>
      <c r="J233" s="61"/>
      <c r="K233" s="61"/>
      <c r="L233" s="61"/>
      <c r="M233" s="61"/>
      <c r="N233" s="61"/>
      <c r="O233" s="61"/>
      <c r="P233" s="61"/>
      <c r="Q233" s="61"/>
      <c r="R233" s="61"/>
      <c r="S233" s="61"/>
      <c r="T233" s="61"/>
      <c r="U233" s="61"/>
      <c r="V233" s="61"/>
      <c r="W233" s="61"/>
    </row>
    <row r="234" spans="1:23">
      <c r="A234" s="61"/>
      <c r="B234" s="61"/>
      <c r="C234" s="61"/>
      <c r="D234" s="61"/>
      <c r="E234" s="61"/>
      <c r="F234" s="61"/>
      <c r="G234" s="61"/>
      <c r="H234" s="61"/>
      <c r="I234" s="61"/>
      <c r="J234" s="61"/>
      <c r="K234" s="61"/>
      <c r="L234" s="61"/>
      <c r="M234" s="61"/>
      <c r="N234" s="61"/>
      <c r="O234" s="61"/>
      <c r="P234" s="61"/>
      <c r="Q234" s="61"/>
      <c r="R234" s="61"/>
      <c r="S234" s="61"/>
      <c r="T234" s="61"/>
      <c r="U234" s="61"/>
      <c r="V234" s="61"/>
      <c r="W234" s="61"/>
    </row>
    <row r="235" spans="1:23">
      <c r="A235" s="61"/>
      <c r="B235" s="61"/>
      <c r="C235" s="61"/>
      <c r="D235" s="61"/>
      <c r="E235" s="61"/>
      <c r="F235" s="61"/>
      <c r="G235" s="61"/>
      <c r="H235" s="61"/>
      <c r="I235" s="61"/>
      <c r="J235" s="61"/>
      <c r="K235" s="61"/>
      <c r="L235" s="61"/>
      <c r="M235" s="61"/>
      <c r="N235" s="61"/>
      <c r="O235" s="61"/>
      <c r="P235" s="61"/>
      <c r="Q235" s="61"/>
      <c r="R235" s="61"/>
      <c r="S235" s="61"/>
      <c r="T235" s="61"/>
      <c r="U235" s="61"/>
      <c r="V235" s="61"/>
      <c r="W235" s="61"/>
    </row>
    <row r="236" spans="1:23">
      <c r="A236" s="61"/>
      <c r="B236" s="61"/>
      <c r="C236" s="61"/>
      <c r="D236" s="61"/>
      <c r="E236" s="61"/>
      <c r="F236" s="61"/>
      <c r="G236" s="61"/>
      <c r="H236" s="61"/>
      <c r="I236" s="61"/>
      <c r="J236" s="61"/>
      <c r="K236" s="61"/>
      <c r="L236" s="61"/>
      <c r="M236" s="61"/>
      <c r="N236" s="61"/>
      <c r="O236" s="61"/>
      <c r="P236" s="61"/>
      <c r="Q236" s="61"/>
      <c r="R236" s="61"/>
      <c r="S236" s="61"/>
      <c r="T236" s="61"/>
      <c r="U236" s="61"/>
      <c r="V236" s="61"/>
      <c r="W236" s="61"/>
    </row>
    <row r="237" spans="1:23">
      <c r="A237" s="61"/>
      <c r="B237" s="61"/>
      <c r="C237" s="61"/>
      <c r="D237" s="61"/>
      <c r="E237" s="61"/>
      <c r="F237" s="61"/>
      <c r="G237" s="61"/>
      <c r="H237" s="61"/>
      <c r="I237" s="61"/>
      <c r="J237" s="61"/>
      <c r="K237" s="61"/>
      <c r="L237" s="61"/>
      <c r="M237" s="61"/>
      <c r="N237" s="61"/>
      <c r="O237" s="61"/>
      <c r="P237" s="61"/>
      <c r="Q237" s="61"/>
      <c r="R237" s="61"/>
      <c r="S237" s="61"/>
      <c r="T237" s="61"/>
      <c r="U237" s="61"/>
      <c r="V237" s="61"/>
      <c r="W237" s="61"/>
    </row>
    <row r="238" spans="1:23">
      <c r="A238" s="61"/>
      <c r="B238" s="61"/>
      <c r="C238" s="61"/>
      <c r="D238" s="61"/>
      <c r="E238" s="61"/>
      <c r="F238" s="61"/>
      <c r="G238" s="61"/>
      <c r="H238" s="61"/>
      <c r="I238" s="61"/>
      <c r="J238" s="61"/>
      <c r="K238" s="61"/>
      <c r="L238" s="61"/>
      <c r="M238" s="61"/>
      <c r="N238" s="61"/>
      <c r="O238" s="61"/>
      <c r="P238" s="61"/>
      <c r="Q238" s="61"/>
      <c r="R238" s="61"/>
      <c r="S238" s="61"/>
      <c r="T238" s="61"/>
      <c r="U238" s="61"/>
      <c r="V238" s="61"/>
      <c r="W238" s="61"/>
    </row>
    <row r="239" spans="1:23">
      <c r="A239" s="61"/>
      <c r="B239" s="61"/>
      <c r="C239" s="61"/>
      <c r="D239" s="61"/>
      <c r="E239" s="61"/>
      <c r="F239" s="61"/>
      <c r="G239" s="61"/>
      <c r="H239" s="61"/>
      <c r="I239" s="61"/>
      <c r="J239" s="61"/>
      <c r="K239" s="61"/>
      <c r="L239" s="61"/>
      <c r="M239" s="61"/>
      <c r="N239" s="61"/>
      <c r="O239" s="61"/>
      <c r="P239" s="61"/>
      <c r="Q239" s="61"/>
      <c r="R239" s="61"/>
      <c r="S239" s="61"/>
      <c r="T239" s="61"/>
      <c r="U239" s="61"/>
      <c r="V239" s="61"/>
      <c r="W239" s="61"/>
    </row>
    <row r="240" spans="1:23">
      <c r="A240" s="61"/>
      <c r="B240" s="61"/>
      <c r="C240" s="61"/>
      <c r="D240" s="61"/>
      <c r="E240" s="61"/>
      <c r="F240" s="61"/>
      <c r="G240" s="61"/>
      <c r="H240" s="61"/>
      <c r="I240" s="61"/>
      <c r="J240" s="61"/>
      <c r="K240" s="61"/>
      <c r="L240" s="61"/>
      <c r="M240" s="61"/>
      <c r="N240" s="61"/>
      <c r="O240" s="61"/>
      <c r="P240" s="61"/>
      <c r="Q240" s="61"/>
      <c r="R240" s="61"/>
      <c r="S240" s="61"/>
      <c r="T240" s="61"/>
      <c r="U240" s="61"/>
      <c r="V240" s="61"/>
      <c r="W240" s="61"/>
    </row>
    <row r="241" spans="1:23">
      <c r="A241" s="61"/>
      <c r="B241" s="61"/>
      <c r="C241" s="61"/>
      <c r="D241" s="61"/>
      <c r="E241" s="61"/>
      <c r="F241" s="61"/>
      <c r="G241" s="61"/>
      <c r="H241" s="61"/>
      <c r="I241" s="61"/>
      <c r="J241" s="61"/>
      <c r="K241" s="61"/>
      <c r="L241" s="61"/>
      <c r="M241" s="61"/>
      <c r="N241" s="61"/>
      <c r="O241" s="61"/>
      <c r="P241" s="61"/>
      <c r="Q241" s="61"/>
      <c r="R241" s="61"/>
      <c r="S241" s="61"/>
      <c r="T241" s="61"/>
      <c r="U241" s="61"/>
      <c r="V241" s="61"/>
      <c r="W241" s="61"/>
    </row>
    <row r="242" spans="1:23">
      <c r="A242" s="61"/>
      <c r="B242" s="61"/>
      <c r="C242" s="61"/>
      <c r="D242" s="61"/>
      <c r="E242" s="61"/>
      <c r="F242" s="61"/>
      <c r="G242" s="61"/>
      <c r="H242" s="61"/>
      <c r="I242" s="61"/>
      <c r="J242" s="61"/>
      <c r="K242" s="61"/>
      <c r="L242" s="61"/>
      <c r="M242" s="61"/>
      <c r="N242" s="61"/>
      <c r="O242" s="61"/>
      <c r="P242" s="61"/>
      <c r="Q242" s="61"/>
      <c r="R242" s="61"/>
      <c r="S242" s="61"/>
      <c r="T242" s="61"/>
      <c r="U242" s="61"/>
      <c r="V242" s="61"/>
      <c r="W242" s="61"/>
    </row>
    <row r="243" spans="1:23">
      <c r="A243" s="61"/>
      <c r="B243" s="61"/>
      <c r="C243" s="61"/>
      <c r="D243" s="61"/>
      <c r="E243" s="61"/>
      <c r="F243" s="61"/>
      <c r="G243" s="61"/>
      <c r="H243" s="61"/>
      <c r="I243" s="61"/>
      <c r="J243" s="61"/>
      <c r="K243" s="61"/>
      <c r="L243" s="61"/>
      <c r="M243" s="61"/>
      <c r="N243" s="61"/>
      <c r="O243" s="61"/>
      <c r="P243" s="61"/>
      <c r="Q243" s="61"/>
      <c r="R243" s="61"/>
      <c r="S243" s="61"/>
      <c r="T243" s="61"/>
      <c r="U243" s="61"/>
      <c r="V243" s="61"/>
      <c r="W243" s="61"/>
    </row>
    <row r="244" spans="1:23">
      <c r="A244" s="61"/>
      <c r="B244" s="61"/>
      <c r="C244" s="61"/>
      <c r="D244" s="61"/>
      <c r="E244" s="61"/>
      <c r="F244" s="61"/>
      <c r="G244" s="61"/>
      <c r="H244" s="61"/>
      <c r="I244" s="61"/>
      <c r="J244" s="61"/>
      <c r="K244" s="61"/>
      <c r="L244" s="61"/>
      <c r="M244" s="61"/>
      <c r="N244" s="61"/>
      <c r="O244" s="61"/>
      <c r="P244" s="61"/>
      <c r="Q244" s="61"/>
      <c r="R244" s="61"/>
      <c r="S244" s="61"/>
      <c r="T244" s="61"/>
      <c r="U244" s="61"/>
      <c r="V244" s="61"/>
      <c r="W244" s="61"/>
    </row>
    <row r="245" spans="1:23">
      <c r="A245" s="61"/>
      <c r="B245" s="61"/>
      <c r="C245" s="61"/>
      <c r="D245" s="61"/>
      <c r="E245" s="61"/>
      <c r="F245" s="61"/>
      <c r="G245" s="61"/>
      <c r="H245" s="61"/>
      <c r="I245" s="61"/>
      <c r="J245" s="61"/>
      <c r="K245" s="61"/>
      <c r="L245" s="61"/>
      <c r="M245" s="61"/>
      <c r="N245" s="61"/>
      <c r="O245" s="61"/>
      <c r="P245" s="61"/>
      <c r="Q245" s="61"/>
      <c r="R245" s="61"/>
      <c r="S245" s="61"/>
      <c r="T245" s="61"/>
      <c r="U245" s="61"/>
      <c r="V245" s="61"/>
      <c r="W245" s="61"/>
    </row>
    <row r="246" spans="1:23">
      <c r="A246" s="61"/>
      <c r="B246" s="61"/>
      <c r="C246" s="61"/>
      <c r="D246" s="61"/>
      <c r="E246" s="61"/>
      <c r="F246" s="61"/>
      <c r="G246" s="61"/>
      <c r="H246" s="61"/>
      <c r="I246" s="61"/>
      <c r="J246" s="61"/>
      <c r="K246" s="61"/>
      <c r="L246" s="61"/>
      <c r="M246" s="61"/>
      <c r="N246" s="61"/>
      <c r="O246" s="61"/>
      <c r="P246" s="61"/>
      <c r="Q246" s="61"/>
      <c r="R246" s="61"/>
      <c r="S246" s="61"/>
      <c r="T246" s="61"/>
      <c r="U246" s="61"/>
      <c r="V246" s="61"/>
      <c r="W246" s="61"/>
    </row>
    <row r="247" spans="1:23">
      <c r="A247" s="61"/>
      <c r="B247" s="61"/>
      <c r="C247" s="61"/>
      <c r="D247" s="61"/>
      <c r="E247" s="61"/>
      <c r="F247" s="61"/>
      <c r="G247" s="61"/>
      <c r="H247" s="61"/>
      <c r="I247" s="61"/>
      <c r="J247" s="61"/>
      <c r="K247" s="61"/>
      <c r="L247" s="61"/>
      <c r="M247" s="61"/>
      <c r="N247" s="61"/>
      <c r="O247" s="61"/>
      <c r="P247" s="61"/>
      <c r="Q247" s="61"/>
      <c r="R247" s="61"/>
      <c r="S247" s="61"/>
      <c r="T247" s="61"/>
      <c r="U247" s="61"/>
      <c r="V247" s="61"/>
      <c r="W247" s="61"/>
    </row>
    <row r="248" spans="1:23">
      <c r="A248" s="61"/>
      <c r="B248" s="61"/>
      <c r="C248" s="61"/>
      <c r="D248" s="61"/>
      <c r="E248" s="61"/>
      <c r="F248" s="61"/>
      <c r="G248" s="61"/>
      <c r="H248" s="61"/>
      <c r="I248" s="61"/>
      <c r="J248" s="61"/>
      <c r="K248" s="61"/>
      <c r="L248" s="61"/>
      <c r="M248" s="61"/>
      <c r="N248" s="61"/>
      <c r="O248" s="61"/>
      <c r="P248" s="61"/>
      <c r="Q248" s="61"/>
      <c r="R248" s="61"/>
      <c r="S248" s="61"/>
      <c r="T248" s="61"/>
      <c r="U248" s="61"/>
      <c r="V248" s="61"/>
      <c r="W248" s="61"/>
    </row>
    <row r="249" spans="1:23">
      <c r="A249" s="61"/>
      <c r="B249" s="61"/>
      <c r="C249" s="61"/>
      <c r="D249" s="61"/>
      <c r="E249" s="61"/>
      <c r="F249" s="61"/>
      <c r="G249" s="61"/>
      <c r="H249" s="61"/>
      <c r="I249" s="61"/>
      <c r="J249" s="61"/>
      <c r="K249" s="61"/>
      <c r="L249" s="61"/>
      <c r="M249" s="61"/>
      <c r="N249" s="61"/>
      <c r="O249" s="61"/>
      <c r="P249" s="61"/>
      <c r="Q249" s="61"/>
      <c r="R249" s="61"/>
      <c r="S249" s="61"/>
      <c r="T249" s="61"/>
      <c r="U249" s="61"/>
      <c r="V249" s="61"/>
      <c r="W249" s="61"/>
    </row>
    <row r="250" spans="1:23">
      <c r="A250" s="61"/>
      <c r="B250" s="61"/>
      <c r="C250" s="61"/>
      <c r="D250" s="61"/>
      <c r="E250" s="61"/>
      <c r="F250" s="61"/>
      <c r="G250" s="61"/>
      <c r="H250" s="61"/>
      <c r="I250" s="61"/>
      <c r="J250" s="61"/>
      <c r="K250" s="61"/>
      <c r="L250" s="61"/>
      <c r="M250" s="61"/>
      <c r="N250" s="61"/>
      <c r="O250" s="61"/>
      <c r="P250" s="61"/>
      <c r="Q250" s="61"/>
      <c r="R250" s="61"/>
      <c r="S250" s="61"/>
      <c r="T250" s="61"/>
      <c r="U250" s="61"/>
      <c r="V250" s="61"/>
      <c r="W250" s="61"/>
    </row>
    <row r="251" spans="1:23">
      <c r="A251" s="61"/>
      <c r="B251" s="61"/>
      <c r="C251" s="61"/>
      <c r="D251" s="61"/>
      <c r="E251" s="61"/>
      <c r="F251" s="61"/>
      <c r="G251" s="61"/>
      <c r="H251" s="61"/>
      <c r="I251" s="61"/>
      <c r="J251" s="61"/>
      <c r="K251" s="61"/>
      <c r="L251" s="61"/>
      <c r="M251" s="61"/>
      <c r="N251" s="61"/>
      <c r="O251" s="61"/>
      <c r="P251" s="61"/>
      <c r="Q251" s="61"/>
      <c r="R251" s="61"/>
      <c r="S251" s="61"/>
      <c r="T251" s="61"/>
      <c r="U251" s="61"/>
      <c r="V251" s="61"/>
      <c r="W251" s="61"/>
    </row>
    <row r="252" spans="1:23">
      <c r="A252" s="61"/>
      <c r="B252" s="61"/>
      <c r="C252" s="61"/>
      <c r="D252" s="61"/>
      <c r="E252" s="61"/>
      <c r="F252" s="61"/>
      <c r="G252" s="61"/>
      <c r="H252" s="61"/>
      <c r="I252" s="61"/>
      <c r="J252" s="61"/>
      <c r="K252" s="61"/>
      <c r="L252" s="61"/>
      <c r="M252" s="61"/>
      <c r="N252" s="61"/>
      <c r="O252" s="61"/>
      <c r="P252" s="61"/>
      <c r="Q252" s="61"/>
      <c r="R252" s="61"/>
      <c r="S252" s="61"/>
      <c r="T252" s="61"/>
      <c r="U252" s="61"/>
      <c r="V252" s="61"/>
      <c r="W252" s="61"/>
    </row>
    <row r="253" spans="1:23">
      <c r="A253" s="61"/>
      <c r="B253" s="61"/>
      <c r="C253" s="61"/>
      <c r="D253" s="61"/>
      <c r="E253" s="61"/>
      <c r="F253" s="61"/>
      <c r="G253" s="61"/>
      <c r="H253" s="61"/>
      <c r="I253" s="61"/>
      <c r="J253" s="61"/>
      <c r="K253" s="61"/>
      <c r="L253" s="61"/>
      <c r="M253" s="61"/>
      <c r="N253" s="61"/>
      <c r="O253" s="61"/>
      <c r="P253" s="61"/>
      <c r="Q253" s="61"/>
      <c r="R253" s="61"/>
      <c r="S253" s="61"/>
      <c r="T253" s="61"/>
      <c r="U253" s="61"/>
      <c r="V253" s="61"/>
      <c r="W253" s="61"/>
    </row>
    <row r="254" spans="1:23">
      <c r="A254" s="61"/>
      <c r="B254" s="61"/>
      <c r="C254" s="61"/>
      <c r="D254" s="61"/>
      <c r="E254" s="61"/>
      <c r="F254" s="61"/>
      <c r="G254" s="61"/>
      <c r="H254" s="61"/>
      <c r="I254" s="61"/>
      <c r="J254" s="61"/>
      <c r="K254" s="61"/>
      <c r="L254" s="61"/>
      <c r="M254" s="61"/>
      <c r="N254" s="61"/>
      <c r="O254" s="61"/>
      <c r="P254" s="61"/>
      <c r="Q254" s="61"/>
      <c r="R254" s="61"/>
      <c r="S254" s="61"/>
      <c r="T254" s="61"/>
      <c r="U254" s="61"/>
      <c r="V254" s="61"/>
      <c r="W254" s="61"/>
    </row>
    <row r="255" spans="1:23">
      <c r="A255" s="61"/>
      <c r="B255" s="61"/>
      <c r="C255" s="61"/>
      <c r="D255" s="61"/>
      <c r="E255" s="61"/>
      <c r="F255" s="61"/>
      <c r="G255" s="61"/>
      <c r="H255" s="61"/>
      <c r="I255" s="61"/>
      <c r="J255" s="61"/>
      <c r="K255" s="61"/>
      <c r="L255" s="61"/>
      <c r="M255" s="61"/>
      <c r="N255" s="61"/>
      <c r="O255" s="61"/>
      <c r="P255" s="61"/>
      <c r="Q255" s="61"/>
      <c r="R255" s="61"/>
      <c r="S255" s="61"/>
      <c r="T255" s="61"/>
      <c r="U255" s="61"/>
      <c r="V255" s="61"/>
      <c r="W255" s="61"/>
    </row>
    <row r="256" spans="1:23">
      <c r="A256" s="61"/>
      <c r="B256" s="61"/>
      <c r="C256" s="61"/>
      <c r="D256" s="61"/>
      <c r="E256" s="61"/>
      <c r="F256" s="61"/>
      <c r="G256" s="61"/>
      <c r="H256" s="61"/>
      <c r="I256" s="61"/>
      <c r="J256" s="61"/>
      <c r="K256" s="61"/>
      <c r="L256" s="61"/>
      <c r="M256" s="61"/>
      <c r="N256" s="61"/>
      <c r="O256" s="61"/>
      <c r="P256" s="61"/>
      <c r="Q256" s="61"/>
      <c r="R256" s="61"/>
      <c r="S256" s="61"/>
      <c r="T256" s="61"/>
      <c r="U256" s="61"/>
      <c r="V256" s="61"/>
      <c r="W256" s="61"/>
    </row>
    <row r="257" spans="1:23">
      <c r="A257" s="61"/>
      <c r="B257" s="61"/>
      <c r="C257" s="61"/>
      <c r="D257" s="61"/>
      <c r="E257" s="61"/>
      <c r="F257" s="61"/>
      <c r="G257" s="61"/>
      <c r="H257" s="61"/>
      <c r="I257" s="61"/>
      <c r="J257" s="61"/>
      <c r="K257" s="61"/>
      <c r="L257" s="61"/>
      <c r="M257" s="61"/>
      <c r="N257" s="61"/>
      <c r="O257" s="61"/>
      <c r="P257" s="61"/>
      <c r="Q257" s="61"/>
      <c r="R257" s="61"/>
      <c r="S257" s="61"/>
      <c r="T257" s="61"/>
      <c r="U257" s="61"/>
      <c r="V257" s="61"/>
      <c r="W257" s="61"/>
    </row>
    <row r="258" spans="1:23">
      <c r="A258" s="61"/>
      <c r="B258" s="61"/>
      <c r="C258" s="61"/>
      <c r="D258" s="61"/>
      <c r="E258" s="61"/>
      <c r="F258" s="61"/>
      <c r="G258" s="61"/>
      <c r="H258" s="61"/>
      <c r="I258" s="61"/>
      <c r="J258" s="61"/>
      <c r="K258" s="61"/>
      <c r="L258" s="61"/>
      <c r="M258" s="61"/>
      <c r="N258" s="61"/>
      <c r="O258" s="61"/>
      <c r="P258" s="61"/>
      <c r="Q258" s="61"/>
      <c r="R258" s="61"/>
      <c r="S258" s="61"/>
      <c r="T258" s="61"/>
      <c r="U258" s="61"/>
      <c r="V258" s="61"/>
      <c r="W258" s="61"/>
    </row>
    <row r="259" spans="1:23">
      <c r="A259" s="61"/>
      <c r="B259" s="61"/>
      <c r="C259" s="61"/>
      <c r="D259" s="61"/>
      <c r="E259" s="61"/>
      <c r="F259" s="61"/>
      <c r="G259" s="61"/>
      <c r="H259" s="61"/>
      <c r="I259" s="61"/>
      <c r="J259" s="61"/>
      <c r="K259" s="61"/>
      <c r="L259" s="61"/>
      <c r="M259" s="61"/>
      <c r="N259" s="61"/>
      <c r="O259" s="61"/>
      <c r="P259" s="61"/>
      <c r="Q259" s="61"/>
      <c r="R259" s="61"/>
      <c r="S259" s="61"/>
      <c r="T259" s="61"/>
      <c r="U259" s="61"/>
      <c r="V259" s="61"/>
      <c r="W259" s="61"/>
    </row>
    <row r="260" spans="1:23">
      <c r="A260" s="61"/>
      <c r="B260" s="61"/>
      <c r="C260" s="61"/>
      <c r="D260" s="61"/>
      <c r="E260" s="61"/>
      <c r="F260" s="61"/>
      <c r="G260" s="61"/>
      <c r="H260" s="61"/>
      <c r="I260" s="61"/>
      <c r="J260" s="61"/>
      <c r="K260" s="61"/>
      <c r="L260" s="61"/>
      <c r="M260" s="61"/>
      <c r="N260" s="61"/>
      <c r="O260" s="61"/>
      <c r="P260" s="61"/>
      <c r="Q260" s="61"/>
      <c r="R260" s="61"/>
      <c r="S260" s="61"/>
      <c r="T260" s="61"/>
      <c r="U260" s="61"/>
      <c r="V260" s="61"/>
      <c r="W260" s="61"/>
    </row>
    <row r="261" spans="1:23">
      <c r="A261" s="61"/>
      <c r="B261" s="61"/>
      <c r="C261" s="61"/>
      <c r="D261" s="61"/>
      <c r="E261" s="61"/>
      <c r="F261" s="61"/>
      <c r="G261" s="61"/>
      <c r="H261" s="61"/>
      <c r="I261" s="61"/>
      <c r="J261" s="61"/>
      <c r="K261" s="61"/>
      <c r="L261" s="61"/>
      <c r="M261" s="61"/>
      <c r="N261" s="61"/>
      <c r="O261" s="61"/>
      <c r="P261" s="61"/>
      <c r="Q261" s="61"/>
      <c r="R261" s="61"/>
      <c r="S261" s="61"/>
      <c r="T261" s="61"/>
      <c r="U261" s="61"/>
      <c r="V261" s="61"/>
      <c r="W261" s="61"/>
    </row>
    <row r="262" spans="1:23">
      <c r="A262" s="61"/>
      <c r="B262" s="61"/>
      <c r="C262" s="61"/>
      <c r="D262" s="61"/>
      <c r="E262" s="61"/>
      <c r="F262" s="61"/>
      <c r="G262" s="61"/>
      <c r="H262" s="61"/>
      <c r="I262" s="61"/>
      <c r="J262" s="61"/>
      <c r="K262" s="61"/>
      <c r="L262" s="61"/>
      <c r="M262" s="61"/>
      <c r="N262" s="61"/>
      <c r="O262" s="61"/>
      <c r="P262" s="61"/>
      <c r="Q262" s="61"/>
      <c r="R262" s="61"/>
      <c r="S262" s="61"/>
      <c r="T262" s="61"/>
      <c r="U262" s="61"/>
      <c r="V262" s="61"/>
      <c r="W262" s="61"/>
    </row>
    <row r="263" spans="1:23">
      <c r="A263" s="61"/>
      <c r="B263" s="61"/>
      <c r="C263" s="61"/>
      <c r="D263" s="61"/>
      <c r="E263" s="61"/>
      <c r="F263" s="61"/>
      <c r="G263" s="61"/>
      <c r="H263" s="61"/>
      <c r="I263" s="61"/>
      <c r="J263" s="61"/>
      <c r="K263" s="61"/>
      <c r="L263" s="61"/>
      <c r="M263" s="61"/>
      <c r="N263" s="61"/>
      <c r="O263" s="61"/>
      <c r="P263" s="61"/>
      <c r="Q263" s="61"/>
      <c r="R263" s="61"/>
      <c r="S263" s="61"/>
      <c r="T263" s="61"/>
      <c r="U263" s="61"/>
      <c r="V263" s="61"/>
      <c r="W263" s="61"/>
    </row>
    <row r="264" spans="1:23">
      <c r="A264" s="61"/>
      <c r="B264" s="61"/>
      <c r="C264" s="61"/>
      <c r="D264" s="61"/>
      <c r="E264" s="61"/>
      <c r="F264" s="61"/>
      <c r="G264" s="61"/>
      <c r="H264" s="61"/>
      <c r="I264" s="61"/>
      <c r="J264" s="61"/>
      <c r="K264" s="61"/>
      <c r="L264" s="61"/>
      <c r="M264" s="61"/>
      <c r="N264" s="61"/>
      <c r="O264" s="61"/>
      <c r="P264" s="61"/>
      <c r="Q264" s="61"/>
      <c r="R264" s="61"/>
      <c r="S264" s="61"/>
      <c r="T264" s="61"/>
      <c r="U264" s="61"/>
      <c r="V264" s="61"/>
      <c r="W264" s="61"/>
    </row>
    <row r="265" spans="1:23">
      <c r="A265" s="61"/>
      <c r="B265" s="61"/>
      <c r="C265" s="61"/>
      <c r="D265" s="61"/>
      <c r="E265" s="61"/>
      <c r="F265" s="61"/>
      <c r="G265" s="61"/>
      <c r="H265" s="61"/>
      <c r="I265" s="61"/>
      <c r="J265" s="61"/>
      <c r="K265" s="61"/>
      <c r="L265" s="61"/>
      <c r="M265" s="61"/>
      <c r="N265" s="61"/>
      <c r="O265" s="61"/>
      <c r="P265" s="61"/>
      <c r="Q265" s="61"/>
      <c r="R265" s="61"/>
      <c r="S265" s="61"/>
      <c r="T265" s="61"/>
      <c r="U265" s="61"/>
      <c r="V265" s="61"/>
      <c r="W265" s="61"/>
    </row>
    <row r="266" spans="1:23">
      <c r="A266" s="61"/>
      <c r="B266" s="61"/>
      <c r="C266" s="61"/>
      <c r="D266" s="61"/>
      <c r="E266" s="61"/>
      <c r="F266" s="61"/>
      <c r="G266" s="61"/>
      <c r="H266" s="61"/>
      <c r="I266" s="61"/>
      <c r="J266" s="61"/>
      <c r="K266" s="61"/>
      <c r="L266" s="61"/>
      <c r="M266" s="61"/>
      <c r="N266" s="61"/>
      <c r="O266" s="61"/>
      <c r="P266" s="61"/>
      <c r="Q266" s="61"/>
      <c r="R266" s="61"/>
      <c r="S266" s="61"/>
      <c r="T266" s="61"/>
      <c r="U266" s="61"/>
      <c r="V266" s="61"/>
      <c r="W266" s="61"/>
    </row>
    <row r="267" spans="1:23">
      <c r="A267" s="61"/>
      <c r="B267" s="61"/>
      <c r="C267" s="61"/>
      <c r="D267" s="61"/>
      <c r="E267" s="61"/>
      <c r="F267" s="61"/>
      <c r="G267" s="61"/>
      <c r="H267" s="61"/>
      <c r="I267" s="61"/>
      <c r="J267" s="61"/>
      <c r="K267" s="61"/>
      <c r="L267" s="61"/>
      <c r="M267" s="61"/>
      <c r="N267" s="61"/>
      <c r="O267" s="61"/>
      <c r="P267" s="61"/>
      <c r="Q267" s="61"/>
      <c r="R267" s="61"/>
      <c r="S267" s="61"/>
      <c r="T267" s="61"/>
      <c r="U267" s="61"/>
      <c r="V267" s="61"/>
      <c r="W267" s="61"/>
    </row>
    <row r="268" spans="1:23">
      <c r="A268" s="61"/>
      <c r="B268" s="61"/>
      <c r="C268" s="61"/>
      <c r="D268" s="61"/>
      <c r="E268" s="61"/>
      <c r="F268" s="61"/>
      <c r="G268" s="61"/>
      <c r="H268" s="61"/>
      <c r="I268" s="61"/>
      <c r="J268" s="61"/>
      <c r="K268" s="61"/>
      <c r="L268" s="61"/>
      <c r="M268" s="61"/>
      <c r="N268" s="61"/>
      <c r="O268" s="61"/>
      <c r="P268" s="61"/>
      <c r="Q268" s="61"/>
      <c r="R268" s="61"/>
      <c r="S268" s="61"/>
      <c r="T268" s="61"/>
      <c r="U268" s="61"/>
      <c r="V268" s="61"/>
      <c r="W268" s="61"/>
    </row>
    <row r="269" spans="1:23">
      <c r="A269" s="61"/>
      <c r="B269" s="61"/>
      <c r="C269" s="61"/>
      <c r="D269" s="61"/>
      <c r="E269" s="61"/>
      <c r="F269" s="61"/>
      <c r="G269" s="61"/>
      <c r="H269" s="61"/>
      <c r="I269" s="61"/>
      <c r="J269" s="61"/>
      <c r="K269" s="61"/>
      <c r="L269" s="61"/>
      <c r="M269" s="61"/>
      <c r="N269" s="61"/>
      <c r="O269" s="61"/>
      <c r="P269" s="61"/>
      <c r="Q269" s="61"/>
      <c r="R269" s="61"/>
      <c r="S269" s="61"/>
      <c r="T269" s="61"/>
      <c r="U269" s="61"/>
      <c r="V269" s="61"/>
      <c r="W269" s="61"/>
    </row>
    <row r="270" spans="1:23">
      <c r="A270" s="61"/>
      <c r="B270" s="61"/>
      <c r="C270" s="61"/>
      <c r="D270" s="61"/>
      <c r="E270" s="61"/>
      <c r="F270" s="61"/>
      <c r="G270" s="61"/>
      <c r="H270" s="61"/>
      <c r="I270" s="61"/>
      <c r="J270" s="61"/>
      <c r="K270" s="61"/>
      <c r="L270" s="61"/>
      <c r="M270" s="61"/>
      <c r="N270" s="61"/>
      <c r="O270" s="61"/>
      <c r="P270" s="61"/>
      <c r="Q270" s="61"/>
      <c r="R270" s="61"/>
      <c r="S270" s="61"/>
      <c r="T270" s="61"/>
      <c r="U270" s="61"/>
      <c r="V270" s="61"/>
      <c r="W270" s="61"/>
    </row>
    <row r="271" spans="1:23">
      <c r="A271" s="61"/>
      <c r="B271" s="61"/>
      <c r="C271" s="61"/>
      <c r="D271" s="61"/>
      <c r="E271" s="61"/>
      <c r="F271" s="61"/>
      <c r="G271" s="61"/>
      <c r="H271" s="61"/>
      <c r="I271" s="61"/>
      <c r="J271" s="61"/>
      <c r="K271" s="61"/>
      <c r="L271" s="61"/>
      <c r="M271" s="61"/>
      <c r="N271" s="61"/>
      <c r="O271" s="61"/>
      <c r="P271" s="61"/>
      <c r="Q271" s="61"/>
      <c r="R271" s="61"/>
      <c r="S271" s="61"/>
      <c r="T271" s="61"/>
      <c r="U271" s="61"/>
      <c r="V271" s="61"/>
      <c r="W271" s="61"/>
    </row>
    <row r="272" spans="1:23">
      <c r="A272" s="61"/>
      <c r="B272" s="61"/>
      <c r="C272" s="61"/>
      <c r="D272" s="61"/>
      <c r="E272" s="61"/>
      <c r="F272" s="61"/>
      <c r="G272" s="61"/>
      <c r="H272" s="61"/>
      <c r="I272" s="61"/>
      <c r="J272" s="61"/>
      <c r="K272" s="61"/>
      <c r="L272" s="61"/>
      <c r="M272" s="61"/>
      <c r="N272" s="61"/>
      <c r="O272" s="61"/>
      <c r="P272" s="61"/>
      <c r="Q272" s="61"/>
      <c r="R272" s="61"/>
      <c r="S272" s="61"/>
      <c r="T272" s="61"/>
      <c r="U272" s="61"/>
      <c r="V272" s="61"/>
      <c r="W272" s="61"/>
    </row>
    <row r="273" spans="1:23">
      <c r="A273" s="61"/>
      <c r="B273" s="61"/>
      <c r="C273" s="61"/>
      <c r="D273" s="61"/>
      <c r="E273" s="61"/>
      <c r="F273" s="61"/>
      <c r="G273" s="61"/>
      <c r="H273" s="61"/>
      <c r="I273" s="61"/>
      <c r="J273" s="61"/>
      <c r="K273" s="61"/>
      <c r="L273" s="61"/>
      <c r="M273" s="61"/>
      <c r="N273" s="61"/>
      <c r="O273" s="61"/>
      <c r="P273" s="61"/>
      <c r="Q273" s="61"/>
      <c r="R273" s="61"/>
      <c r="S273" s="61"/>
      <c r="T273" s="61"/>
      <c r="U273" s="61"/>
      <c r="V273" s="61"/>
      <c r="W273" s="61"/>
    </row>
    <row r="274" spans="1:23">
      <c r="A274" s="61"/>
      <c r="B274" s="61"/>
      <c r="C274" s="61"/>
      <c r="D274" s="61"/>
      <c r="E274" s="61"/>
      <c r="F274" s="61"/>
      <c r="G274" s="61"/>
      <c r="H274" s="61"/>
      <c r="I274" s="61"/>
      <c r="J274" s="61"/>
      <c r="K274" s="61"/>
      <c r="L274" s="61"/>
      <c r="M274" s="61"/>
      <c r="N274" s="61"/>
      <c r="O274" s="61"/>
      <c r="P274" s="61"/>
      <c r="Q274" s="61"/>
      <c r="R274" s="61"/>
      <c r="S274" s="61"/>
      <c r="T274" s="61"/>
      <c r="U274" s="61"/>
      <c r="V274" s="61"/>
      <c r="W274" s="61"/>
    </row>
    <row r="275" spans="1:23">
      <c r="A275" s="61"/>
      <c r="B275" s="61"/>
      <c r="C275" s="61"/>
      <c r="D275" s="61"/>
      <c r="E275" s="61"/>
      <c r="F275" s="61"/>
      <c r="G275" s="61"/>
      <c r="H275" s="61"/>
      <c r="I275" s="61"/>
      <c r="J275" s="61"/>
      <c r="K275" s="61"/>
      <c r="L275" s="61"/>
      <c r="M275" s="61"/>
      <c r="N275" s="61"/>
      <c r="O275" s="61"/>
      <c r="P275" s="61"/>
      <c r="Q275" s="61"/>
      <c r="R275" s="61"/>
      <c r="S275" s="61"/>
      <c r="T275" s="61"/>
      <c r="U275" s="61"/>
      <c r="V275" s="61"/>
      <c r="W275" s="61"/>
    </row>
    <row r="276" spans="1:23">
      <c r="A276" s="61"/>
      <c r="B276" s="61"/>
      <c r="C276" s="61"/>
      <c r="D276" s="61"/>
      <c r="E276" s="61"/>
      <c r="F276" s="61"/>
      <c r="G276" s="61"/>
      <c r="H276" s="61"/>
      <c r="I276" s="61"/>
      <c r="J276" s="61"/>
      <c r="K276" s="61"/>
      <c r="L276" s="61"/>
      <c r="M276" s="61"/>
      <c r="N276" s="61"/>
      <c r="O276" s="61"/>
      <c r="P276" s="61"/>
      <c r="Q276" s="61"/>
      <c r="R276" s="61"/>
      <c r="S276" s="61"/>
      <c r="T276" s="61"/>
      <c r="U276" s="61"/>
      <c r="V276" s="61"/>
      <c r="W276" s="61"/>
    </row>
    <row r="277" spans="1:23">
      <c r="A277" s="61"/>
      <c r="B277" s="61"/>
      <c r="C277" s="61"/>
      <c r="D277" s="61"/>
      <c r="E277" s="61"/>
      <c r="F277" s="61"/>
      <c r="G277" s="61"/>
      <c r="H277" s="61"/>
      <c r="I277" s="61"/>
      <c r="J277" s="61"/>
      <c r="K277" s="61"/>
      <c r="L277" s="61"/>
      <c r="M277" s="61"/>
      <c r="N277" s="61"/>
      <c r="O277" s="61"/>
      <c r="P277" s="61"/>
      <c r="Q277" s="61"/>
      <c r="R277" s="61"/>
      <c r="S277" s="61"/>
      <c r="T277" s="61"/>
      <c r="U277" s="61"/>
      <c r="V277" s="61"/>
      <c r="W277" s="61"/>
    </row>
    <row r="278" spans="1:23">
      <c r="A278" s="61"/>
      <c r="B278" s="61"/>
      <c r="C278" s="61"/>
      <c r="D278" s="61"/>
      <c r="E278" s="61"/>
      <c r="F278" s="61"/>
      <c r="G278" s="61"/>
      <c r="H278" s="61"/>
      <c r="I278" s="61"/>
      <c r="J278" s="61"/>
      <c r="K278" s="61"/>
      <c r="L278" s="61"/>
      <c r="M278" s="61"/>
      <c r="N278" s="61"/>
      <c r="O278" s="61"/>
      <c r="P278" s="61"/>
      <c r="Q278" s="61"/>
      <c r="R278" s="61"/>
      <c r="S278" s="61"/>
      <c r="T278" s="61"/>
      <c r="U278" s="61"/>
      <c r="V278" s="61"/>
      <c r="W278" s="61"/>
    </row>
    <row r="279" spans="1:23">
      <c r="A279" s="61"/>
      <c r="B279" s="61"/>
      <c r="C279" s="61"/>
      <c r="D279" s="61"/>
      <c r="E279" s="61"/>
      <c r="F279" s="61"/>
      <c r="G279" s="61"/>
      <c r="H279" s="61"/>
      <c r="I279" s="61"/>
      <c r="J279" s="61"/>
      <c r="K279" s="61"/>
      <c r="L279" s="61"/>
      <c r="M279" s="61"/>
      <c r="N279" s="61"/>
      <c r="O279" s="61"/>
      <c r="P279" s="61"/>
      <c r="Q279" s="61"/>
      <c r="R279" s="61"/>
      <c r="S279" s="61"/>
      <c r="T279" s="61"/>
      <c r="U279" s="61"/>
      <c r="V279" s="61"/>
      <c r="W279" s="61"/>
    </row>
    <row r="280" spans="1:23">
      <c r="A280" s="61"/>
      <c r="B280" s="61"/>
      <c r="C280" s="61"/>
      <c r="D280" s="61"/>
      <c r="E280" s="61"/>
      <c r="F280" s="61"/>
      <c r="G280" s="61"/>
      <c r="H280" s="61"/>
      <c r="I280" s="61"/>
      <c r="J280" s="61"/>
      <c r="K280" s="61"/>
      <c r="L280" s="61"/>
      <c r="M280" s="61"/>
      <c r="N280" s="61"/>
      <c r="O280" s="61"/>
      <c r="P280" s="61"/>
      <c r="Q280" s="61"/>
      <c r="R280" s="61"/>
      <c r="S280" s="61"/>
      <c r="T280" s="61"/>
      <c r="U280" s="61"/>
      <c r="V280" s="61"/>
      <c r="W280" s="61"/>
    </row>
    <row r="281" spans="1:23">
      <c r="A281" s="61"/>
      <c r="B281" s="61"/>
      <c r="C281" s="61"/>
      <c r="D281" s="61"/>
      <c r="E281" s="61"/>
      <c r="F281" s="61"/>
      <c r="G281" s="61"/>
      <c r="H281" s="61"/>
      <c r="I281" s="61"/>
      <c r="J281" s="61"/>
      <c r="K281" s="61"/>
      <c r="L281" s="61"/>
      <c r="M281" s="61"/>
      <c r="N281" s="61"/>
      <c r="O281" s="61"/>
      <c r="P281" s="61"/>
      <c r="Q281" s="61"/>
      <c r="R281" s="61"/>
      <c r="S281" s="61"/>
      <c r="T281" s="61"/>
      <c r="U281" s="61"/>
      <c r="V281" s="61"/>
      <c r="W281" s="61"/>
    </row>
    <row r="282" spans="1:23">
      <c r="A282" s="61"/>
      <c r="B282" s="61"/>
      <c r="C282" s="61"/>
      <c r="D282" s="61"/>
      <c r="E282" s="61"/>
      <c r="F282" s="61"/>
      <c r="G282" s="61"/>
      <c r="H282" s="61"/>
      <c r="I282" s="61"/>
      <c r="J282" s="61"/>
      <c r="K282" s="61"/>
      <c r="L282" s="61"/>
      <c r="M282" s="61"/>
      <c r="N282" s="61"/>
      <c r="O282" s="61"/>
      <c r="P282" s="61"/>
      <c r="Q282" s="61"/>
      <c r="R282" s="61"/>
      <c r="S282" s="61"/>
      <c r="T282" s="61"/>
      <c r="U282" s="61"/>
      <c r="V282" s="61"/>
      <c r="W282" s="61"/>
    </row>
    <row r="283" spans="1:23">
      <c r="A283" s="61"/>
      <c r="B283" s="61"/>
      <c r="C283" s="61"/>
      <c r="D283" s="61"/>
      <c r="E283" s="61"/>
      <c r="F283" s="61"/>
      <c r="G283" s="61"/>
      <c r="H283" s="61"/>
      <c r="I283" s="61"/>
      <c r="J283" s="61"/>
      <c r="K283" s="61"/>
      <c r="L283" s="61"/>
      <c r="M283" s="61"/>
      <c r="N283" s="61"/>
      <c r="O283" s="61"/>
      <c r="P283" s="61"/>
      <c r="Q283" s="61"/>
      <c r="R283" s="61"/>
      <c r="S283" s="61"/>
      <c r="T283" s="61"/>
      <c r="U283" s="61"/>
      <c r="V283" s="61"/>
      <c r="W283" s="61"/>
    </row>
    <row r="284" spans="1:23">
      <c r="A284" s="61"/>
      <c r="B284" s="61"/>
      <c r="C284" s="61"/>
      <c r="D284" s="61"/>
      <c r="E284" s="61"/>
      <c r="F284" s="61"/>
      <c r="G284" s="61"/>
      <c r="H284" s="61"/>
      <c r="I284" s="61"/>
      <c r="J284" s="61"/>
      <c r="K284" s="61"/>
      <c r="L284" s="61"/>
      <c r="M284" s="61"/>
      <c r="N284" s="61"/>
      <c r="O284" s="61"/>
      <c r="P284" s="61"/>
      <c r="Q284" s="61"/>
      <c r="R284" s="61"/>
      <c r="S284" s="61"/>
      <c r="T284" s="61"/>
      <c r="U284" s="61"/>
      <c r="V284" s="61"/>
      <c r="W284" s="61"/>
    </row>
    <row r="285" spans="1:23">
      <c r="A285" s="61"/>
      <c r="B285" s="61"/>
      <c r="C285" s="61"/>
      <c r="D285" s="61"/>
      <c r="E285" s="61"/>
      <c r="F285" s="61"/>
      <c r="G285" s="61"/>
      <c r="H285" s="61"/>
      <c r="I285" s="61"/>
      <c r="J285" s="61"/>
      <c r="K285" s="61"/>
      <c r="L285" s="61"/>
      <c r="M285" s="61"/>
      <c r="N285" s="61"/>
      <c r="O285" s="61"/>
      <c r="P285" s="61"/>
      <c r="Q285" s="61"/>
      <c r="R285" s="61"/>
      <c r="S285" s="61"/>
      <c r="T285" s="61"/>
      <c r="U285" s="61"/>
      <c r="V285" s="61"/>
      <c r="W285" s="61"/>
    </row>
    <row r="286" spans="1:23">
      <c r="A286" s="61"/>
      <c r="B286" s="61"/>
      <c r="C286" s="61"/>
      <c r="D286" s="61"/>
      <c r="E286" s="61"/>
      <c r="F286" s="61"/>
      <c r="G286" s="61"/>
      <c r="H286" s="61"/>
      <c r="I286" s="61"/>
      <c r="J286" s="61"/>
      <c r="K286" s="61"/>
      <c r="L286" s="61"/>
      <c r="M286" s="61"/>
      <c r="N286" s="61"/>
      <c r="O286" s="61"/>
      <c r="P286" s="61"/>
      <c r="Q286" s="61"/>
      <c r="R286" s="61"/>
      <c r="S286" s="61"/>
      <c r="T286" s="61"/>
      <c r="U286" s="61"/>
      <c r="V286" s="61"/>
      <c r="W286" s="61"/>
    </row>
    <row r="287" spans="1:23">
      <c r="A287" s="61"/>
      <c r="B287" s="61"/>
      <c r="C287" s="61"/>
      <c r="D287" s="61"/>
      <c r="E287" s="61"/>
      <c r="F287" s="61"/>
      <c r="G287" s="61"/>
      <c r="H287" s="61"/>
      <c r="I287" s="61"/>
      <c r="J287" s="61"/>
      <c r="K287" s="61"/>
      <c r="L287" s="61"/>
      <c r="M287" s="61"/>
      <c r="N287" s="61"/>
      <c r="O287" s="61"/>
      <c r="P287" s="61"/>
      <c r="Q287" s="61"/>
      <c r="R287" s="61"/>
      <c r="S287" s="61"/>
      <c r="T287" s="61"/>
      <c r="U287" s="61"/>
      <c r="V287" s="61"/>
      <c r="W287" s="61"/>
    </row>
    <row r="288" spans="1:23">
      <c r="A288" s="61"/>
      <c r="B288" s="61"/>
      <c r="C288" s="61"/>
      <c r="D288" s="61"/>
      <c r="E288" s="61"/>
      <c r="F288" s="61"/>
      <c r="G288" s="61"/>
      <c r="H288" s="61"/>
      <c r="I288" s="61"/>
      <c r="J288" s="61"/>
      <c r="K288" s="61"/>
      <c r="L288" s="61"/>
      <c r="M288" s="61"/>
      <c r="N288" s="61"/>
      <c r="O288" s="61"/>
      <c r="P288" s="61"/>
      <c r="Q288" s="61"/>
      <c r="R288" s="61"/>
      <c r="S288" s="61"/>
      <c r="T288" s="61"/>
      <c r="U288" s="61"/>
      <c r="V288" s="61"/>
      <c r="W288" s="61"/>
    </row>
    <row r="289" spans="1:23">
      <c r="A289" s="61"/>
      <c r="B289" s="61"/>
      <c r="C289" s="61"/>
      <c r="D289" s="61"/>
      <c r="E289" s="61"/>
      <c r="F289" s="61"/>
      <c r="G289" s="61"/>
      <c r="H289" s="61"/>
      <c r="I289" s="61"/>
      <c r="J289" s="61"/>
      <c r="K289" s="61"/>
      <c r="L289" s="61"/>
      <c r="M289" s="61"/>
      <c r="N289" s="61"/>
      <c r="O289" s="61"/>
      <c r="P289" s="61"/>
      <c r="Q289" s="61"/>
      <c r="R289" s="61"/>
      <c r="S289" s="61"/>
      <c r="T289" s="61"/>
      <c r="U289" s="61"/>
      <c r="V289" s="61"/>
      <c r="W289" s="61"/>
    </row>
    <row r="290" spans="1:23">
      <c r="A290" s="61"/>
      <c r="B290" s="61"/>
      <c r="C290" s="61"/>
      <c r="D290" s="61"/>
      <c r="E290" s="61"/>
      <c r="F290" s="61"/>
      <c r="G290" s="61"/>
      <c r="H290" s="61"/>
      <c r="I290" s="61"/>
      <c r="J290" s="61"/>
      <c r="K290" s="61"/>
      <c r="L290" s="61"/>
      <c r="M290" s="61"/>
      <c r="N290" s="61"/>
      <c r="O290" s="61"/>
      <c r="P290" s="61"/>
      <c r="Q290" s="61"/>
      <c r="R290" s="61"/>
      <c r="S290" s="61"/>
      <c r="T290" s="61"/>
      <c r="U290" s="61"/>
      <c r="V290" s="61"/>
      <c r="W290" s="61"/>
    </row>
    <row r="291" spans="1:23">
      <c r="A291" s="61"/>
      <c r="B291" s="61"/>
      <c r="C291" s="61"/>
      <c r="D291" s="61"/>
      <c r="E291" s="61"/>
      <c r="F291" s="61"/>
      <c r="G291" s="61"/>
      <c r="H291" s="61"/>
      <c r="I291" s="61"/>
      <c r="J291" s="61"/>
      <c r="K291" s="61"/>
      <c r="L291" s="61"/>
      <c r="M291" s="61"/>
      <c r="N291" s="61"/>
      <c r="O291" s="61"/>
      <c r="P291" s="61"/>
      <c r="Q291" s="61"/>
      <c r="R291" s="61"/>
      <c r="S291" s="61"/>
      <c r="T291" s="61"/>
      <c r="U291" s="61"/>
      <c r="V291" s="61"/>
      <c r="W291" s="61"/>
    </row>
    <row r="292" spans="1:23">
      <c r="A292" s="61"/>
      <c r="B292" s="61"/>
      <c r="C292" s="61"/>
      <c r="D292" s="61"/>
      <c r="E292" s="61"/>
      <c r="F292" s="61"/>
      <c r="G292" s="61"/>
      <c r="H292" s="61"/>
      <c r="I292" s="61"/>
      <c r="J292" s="61"/>
      <c r="K292" s="61"/>
      <c r="L292" s="61"/>
      <c r="M292" s="61"/>
      <c r="N292" s="61"/>
      <c r="O292" s="61"/>
      <c r="P292" s="61"/>
      <c r="Q292" s="61"/>
      <c r="R292" s="61"/>
      <c r="S292" s="61"/>
      <c r="T292" s="61"/>
      <c r="U292" s="61"/>
      <c r="V292" s="61"/>
      <c r="W292" s="61"/>
    </row>
    <row r="293" spans="1:23">
      <c r="A293" s="61"/>
      <c r="B293" s="61"/>
      <c r="C293" s="61"/>
      <c r="D293" s="61"/>
      <c r="E293" s="61"/>
      <c r="F293" s="61"/>
      <c r="G293" s="61"/>
      <c r="H293" s="61"/>
      <c r="I293" s="61"/>
      <c r="J293" s="61"/>
      <c r="K293" s="61"/>
      <c r="L293" s="61"/>
      <c r="M293" s="61"/>
      <c r="N293" s="61"/>
      <c r="O293" s="61"/>
      <c r="P293" s="61"/>
      <c r="Q293" s="61"/>
      <c r="R293" s="61"/>
      <c r="S293" s="61"/>
      <c r="T293" s="61"/>
      <c r="U293" s="61"/>
      <c r="V293" s="61"/>
      <c r="W293" s="61"/>
    </row>
    <row r="294" spans="1:23">
      <c r="A294" s="61"/>
      <c r="B294" s="61"/>
      <c r="C294" s="61"/>
      <c r="D294" s="61"/>
      <c r="E294" s="61"/>
      <c r="F294" s="61"/>
      <c r="G294" s="61"/>
      <c r="H294" s="61"/>
      <c r="I294" s="61"/>
      <c r="J294" s="61"/>
      <c r="K294" s="61"/>
      <c r="L294" s="61"/>
      <c r="M294" s="61"/>
      <c r="N294" s="61"/>
      <c r="O294" s="61"/>
      <c r="P294" s="61"/>
      <c r="Q294" s="61"/>
      <c r="R294" s="61"/>
      <c r="S294" s="61"/>
      <c r="T294" s="61"/>
      <c r="U294" s="61"/>
      <c r="V294" s="61"/>
      <c r="W294" s="61"/>
    </row>
    <row r="295" spans="1:23">
      <c r="A295" s="61"/>
      <c r="B295" s="61"/>
      <c r="C295" s="61"/>
      <c r="D295" s="61"/>
      <c r="E295" s="61"/>
      <c r="F295" s="61"/>
      <c r="G295" s="61"/>
      <c r="H295" s="61"/>
      <c r="I295" s="61"/>
      <c r="J295" s="61"/>
      <c r="K295" s="61"/>
      <c r="L295" s="61"/>
      <c r="M295" s="61"/>
      <c r="N295" s="61"/>
      <c r="O295" s="61"/>
      <c r="P295" s="61"/>
      <c r="Q295" s="61"/>
      <c r="R295" s="61"/>
      <c r="S295" s="61"/>
      <c r="T295" s="61"/>
      <c r="U295" s="61"/>
      <c r="V295" s="61"/>
      <c r="W295" s="61"/>
    </row>
    <row r="296" spans="1:23">
      <c r="A296" s="61"/>
      <c r="B296" s="61"/>
      <c r="C296" s="61"/>
      <c r="D296" s="61"/>
      <c r="E296" s="61"/>
      <c r="F296" s="61"/>
      <c r="G296" s="61"/>
      <c r="H296" s="61"/>
      <c r="I296" s="61"/>
      <c r="J296" s="61"/>
      <c r="K296" s="61"/>
      <c r="L296" s="61"/>
      <c r="M296" s="61"/>
      <c r="N296" s="61"/>
      <c r="O296" s="61"/>
      <c r="P296" s="61"/>
      <c r="Q296" s="61"/>
      <c r="R296" s="61"/>
      <c r="S296" s="61"/>
      <c r="T296" s="61"/>
      <c r="U296" s="61"/>
      <c r="V296" s="61"/>
      <c r="W296" s="61"/>
    </row>
    <row r="297" spans="1:23">
      <c r="A297" s="61"/>
      <c r="B297" s="61"/>
      <c r="C297" s="61"/>
      <c r="D297" s="61"/>
      <c r="E297" s="61"/>
      <c r="F297" s="61"/>
      <c r="G297" s="61"/>
      <c r="H297" s="61"/>
      <c r="I297" s="61"/>
      <c r="J297" s="61"/>
      <c r="K297" s="61"/>
      <c r="L297" s="61"/>
      <c r="M297" s="61"/>
      <c r="N297" s="61"/>
      <c r="O297" s="61"/>
      <c r="P297" s="61"/>
      <c r="Q297" s="61"/>
      <c r="R297" s="61"/>
      <c r="S297" s="61"/>
      <c r="T297" s="61"/>
      <c r="U297" s="61"/>
      <c r="V297" s="61"/>
      <c r="W297" s="61"/>
    </row>
    <row r="298" spans="1:23">
      <c r="A298" s="61"/>
      <c r="B298" s="61"/>
      <c r="C298" s="61"/>
      <c r="D298" s="61"/>
      <c r="E298" s="61"/>
      <c r="F298" s="61"/>
      <c r="G298" s="61"/>
      <c r="H298" s="61"/>
      <c r="I298" s="61"/>
      <c r="J298" s="61"/>
      <c r="K298" s="61"/>
      <c r="L298" s="61"/>
      <c r="M298" s="61"/>
      <c r="N298" s="61"/>
      <c r="O298" s="61"/>
      <c r="P298" s="61"/>
      <c r="Q298" s="61"/>
      <c r="R298" s="61"/>
      <c r="S298" s="61"/>
      <c r="T298" s="61"/>
      <c r="U298" s="61"/>
      <c r="V298" s="61"/>
      <c r="W298" s="61"/>
    </row>
    <row r="299" spans="1:23">
      <c r="A299" s="61"/>
      <c r="B299" s="61"/>
      <c r="C299" s="61"/>
      <c r="D299" s="61"/>
      <c r="E299" s="61"/>
      <c r="F299" s="61"/>
      <c r="G299" s="61"/>
      <c r="H299" s="61"/>
      <c r="I299" s="61"/>
      <c r="J299" s="61"/>
      <c r="K299" s="61"/>
      <c r="L299" s="61"/>
      <c r="M299" s="61"/>
      <c r="N299" s="61"/>
      <c r="O299" s="61"/>
      <c r="P299" s="61"/>
      <c r="Q299" s="61"/>
      <c r="R299" s="61"/>
      <c r="S299" s="61"/>
      <c r="T299" s="61"/>
      <c r="U299" s="61"/>
      <c r="V299" s="61"/>
      <c r="W299" s="61"/>
    </row>
    <row r="300" spans="1:23">
      <c r="A300" s="61"/>
      <c r="B300" s="61"/>
      <c r="C300" s="61"/>
      <c r="D300" s="61"/>
      <c r="E300" s="61"/>
      <c r="F300" s="61"/>
      <c r="G300" s="61"/>
      <c r="H300" s="61"/>
      <c r="I300" s="61"/>
      <c r="J300" s="61"/>
      <c r="K300" s="61"/>
      <c r="L300" s="61"/>
      <c r="M300" s="61"/>
      <c r="N300" s="61"/>
      <c r="O300" s="61"/>
      <c r="P300" s="61"/>
      <c r="Q300" s="61"/>
      <c r="R300" s="61"/>
      <c r="S300" s="61"/>
      <c r="T300" s="61"/>
      <c r="U300" s="61"/>
      <c r="V300" s="61"/>
      <c r="W300" s="61"/>
    </row>
    <row r="301" spans="1:23">
      <c r="A301" s="61"/>
      <c r="B301" s="61"/>
      <c r="C301" s="61"/>
      <c r="D301" s="61"/>
      <c r="E301" s="61"/>
      <c r="F301" s="61"/>
      <c r="G301" s="61"/>
      <c r="H301" s="61"/>
      <c r="I301" s="61"/>
      <c r="J301" s="61"/>
      <c r="K301" s="61"/>
      <c r="L301" s="61"/>
      <c r="M301" s="61"/>
      <c r="N301" s="61"/>
      <c r="O301" s="61"/>
      <c r="P301" s="61"/>
      <c r="Q301" s="61"/>
      <c r="R301" s="61"/>
      <c r="S301" s="61"/>
      <c r="T301" s="61"/>
      <c r="U301" s="61"/>
      <c r="V301" s="61"/>
      <c r="W301" s="61"/>
    </row>
    <row r="302" spans="1:23">
      <c r="A302" s="61"/>
      <c r="B302" s="61"/>
      <c r="C302" s="61"/>
      <c r="D302" s="61"/>
      <c r="E302" s="61"/>
      <c r="F302" s="61"/>
      <c r="G302" s="61"/>
      <c r="H302" s="61"/>
      <c r="I302" s="61"/>
      <c r="J302" s="61"/>
      <c r="K302" s="61"/>
      <c r="L302" s="61"/>
      <c r="M302" s="61"/>
      <c r="N302" s="61"/>
      <c r="O302" s="61"/>
      <c r="P302" s="61"/>
      <c r="Q302" s="61"/>
      <c r="R302" s="61"/>
      <c r="S302" s="61"/>
      <c r="T302" s="61"/>
      <c r="U302" s="61"/>
      <c r="V302" s="61"/>
      <c r="W302" s="61"/>
    </row>
    <row r="303" spans="1:23">
      <c r="A303" s="61"/>
      <c r="B303" s="61"/>
      <c r="C303" s="61"/>
      <c r="D303" s="61"/>
      <c r="E303" s="61"/>
      <c r="F303" s="61"/>
      <c r="G303" s="61"/>
      <c r="H303" s="61"/>
      <c r="I303" s="61"/>
      <c r="J303" s="61"/>
      <c r="K303" s="61"/>
      <c r="L303" s="61"/>
      <c r="M303" s="61"/>
      <c r="N303" s="61"/>
      <c r="O303" s="61"/>
      <c r="P303" s="61"/>
      <c r="Q303" s="61"/>
      <c r="R303" s="61"/>
      <c r="S303" s="61"/>
      <c r="T303" s="61"/>
      <c r="U303" s="61"/>
      <c r="V303" s="61"/>
      <c r="W303" s="61"/>
    </row>
    <row r="304" spans="1:23">
      <c r="A304" s="61"/>
      <c r="B304" s="61"/>
      <c r="C304" s="61"/>
      <c r="D304" s="61"/>
      <c r="E304" s="61"/>
      <c r="F304" s="61"/>
      <c r="G304" s="61"/>
      <c r="H304" s="61"/>
      <c r="I304" s="61"/>
      <c r="J304" s="61"/>
      <c r="K304" s="61"/>
      <c r="L304" s="61"/>
      <c r="M304" s="61"/>
      <c r="N304" s="61"/>
      <c r="O304" s="61"/>
      <c r="P304" s="61"/>
      <c r="Q304" s="61"/>
      <c r="R304" s="61"/>
      <c r="S304" s="61"/>
      <c r="T304" s="61"/>
      <c r="U304" s="61"/>
      <c r="V304" s="61"/>
      <c r="W304" s="61"/>
    </row>
    <row r="305" spans="1:23">
      <c r="A305" s="61"/>
      <c r="B305" s="61"/>
      <c r="C305" s="61"/>
      <c r="D305" s="61"/>
      <c r="E305" s="61"/>
      <c r="F305" s="61"/>
      <c r="G305" s="61"/>
      <c r="H305" s="61"/>
      <c r="I305" s="61"/>
      <c r="J305" s="61"/>
      <c r="K305" s="61"/>
      <c r="L305" s="61"/>
      <c r="M305" s="61"/>
      <c r="N305" s="61"/>
      <c r="O305" s="61"/>
      <c r="P305" s="61"/>
      <c r="Q305" s="61"/>
      <c r="R305" s="61"/>
      <c r="S305" s="61"/>
      <c r="T305" s="61"/>
      <c r="U305" s="61"/>
      <c r="V305" s="61"/>
      <c r="W305" s="61"/>
    </row>
    <row r="306" spans="1:23">
      <c r="A306" s="61"/>
      <c r="B306" s="61"/>
      <c r="C306" s="61"/>
      <c r="D306" s="61"/>
      <c r="E306" s="61"/>
      <c r="F306" s="61"/>
      <c r="G306" s="61"/>
      <c r="H306" s="61"/>
      <c r="I306" s="61"/>
      <c r="J306" s="61"/>
      <c r="K306" s="61"/>
      <c r="L306" s="61"/>
      <c r="M306" s="61"/>
      <c r="N306" s="61"/>
      <c r="O306" s="61"/>
      <c r="P306" s="61"/>
      <c r="Q306" s="61"/>
      <c r="R306" s="61"/>
      <c r="S306" s="61"/>
      <c r="T306" s="61"/>
      <c r="U306" s="61"/>
      <c r="V306" s="61"/>
      <c r="W306" s="61"/>
    </row>
    <row r="307" spans="1:23">
      <c r="A307" s="61"/>
      <c r="B307" s="61"/>
      <c r="C307" s="61"/>
      <c r="D307" s="61"/>
      <c r="E307" s="61"/>
      <c r="F307" s="61"/>
      <c r="G307" s="61"/>
      <c r="H307" s="61"/>
      <c r="I307" s="61"/>
      <c r="J307" s="61"/>
      <c r="K307" s="61"/>
      <c r="L307" s="61"/>
      <c r="M307" s="61"/>
      <c r="N307" s="61"/>
      <c r="O307" s="61"/>
      <c r="P307" s="61"/>
      <c r="Q307" s="61"/>
      <c r="R307" s="61"/>
      <c r="S307" s="61"/>
      <c r="T307" s="61"/>
      <c r="U307" s="61"/>
      <c r="V307" s="61"/>
      <c r="W307" s="61"/>
    </row>
    <row r="308" spans="1:23">
      <c r="A308" s="61"/>
      <c r="B308" s="61"/>
      <c r="C308" s="61"/>
      <c r="D308" s="61"/>
      <c r="E308" s="61"/>
      <c r="F308" s="61"/>
      <c r="G308" s="61"/>
      <c r="H308" s="61"/>
      <c r="I308" s="61"/>
      <c r="J308" s="61"/>
      <c r="K308" s="61"/>
      <c r="L308" s="61"/>
      <c r="M308" s="61"/>
      <c r="N308" s="61"/>
      <c r="O308" s="61"/>
      <c r="P308" s="61"/>
      <c r="Q308" s="61"/>
      <c r="R308" s="61"/>
      <c r="S308" s="61"/>
      <c r="T308" s="61"/>
      <c r="U308" s="61"/>
      <c r="V308" s="61"/>
      <c r="W308" s="61"/>
    </row>
    <row r="309" spans="1:23">
      <c r="A309" s="61"/>
      <c r="B309" s="61"/>
      <c r="C309" s="61"/>
      <c r="D309" s="61"/>
      <c r="E309" s="61"/>
      <c r="F309" s="61"/>
      <c r="G309" s="61"/>
      <c r="H309" s="61"/>
      <c r="I309" s="61"/>
      <c r="J309" s="61"/>
      <c r="K309" s="61"/>
      <c r="L309" s="61"/>
      <c r="M309" s="61"/>
      <c r="N309" s="61"/>
      <c r="O309" s="61"/>
      <c r="P309" s="61"/>
      <c r="Q309" s="61"/>
      <c r="R309" s="61"/>
      <c r="S309" s="61"/>
      <c r="T309" s="61"/>
      <c r="U309" s="61"/>
      <c r="V309" s="61"/>
      <c r="W309" s="61"/>
    </row>
    <row r="310" spans="1:23">
      <c r="A310" s="61"/>
      <c r="B310" s="61"/>
      <c r="C310" s="61"/>
      <c r="D310" s="61"/>
      <c r="E310" s="61"/>
      <c r="F310" s="61"/>
      <c r="G310" s="61"/>
      <c r="H310" s="61"/>
      <c r="I310" s="61"/>
      <c r="J310" s="61"/>
      <c r="K310" s="61"/>
      <c r="L310" s="61"/>
      <c r="M310" s="61"/>
      <c r="N310" s="61"/>
      <c r="O310" s="61"/>
      <c r="P310" s="61"/>
      <c r="Q310" s="61"/>
      <c r="R310" s="61"/>
      <c r="S310" s="61"/>
      <c r="T310" s="61"/>
      <c r="U310" s="61"/>
      <c r="V310" s="61"/>
      <c r="W310" s="61"/>
    </row>
    <row r="311" spans="1:23">
      <c r="A311" s="61"/>
      <c r="B311" s="61"/>
      <c r="C311" s="61"/>
      <c r="D311" s="61"/>
      <c r="E311" s="61"/>
      <c r="F311" s="61"/>
      <c r="G311" s="61"/>
      <c r="H311" s="61"/>
      <c r="I311" s="61"/>
      <c r="J311" s="61"/>
      <c r="K311" s="61"/>
      <c r="L311" s="61"/>
      <c r="M311" s="61"/>
      <c r="N311" s="61"/>
      <c r="O311" s="61"/>
      <c r="P311" s="61"/>
      <c r="Q311" s="61"/>
      <c r="R311" s="61"/>
      <c r="S311" s="61"/>
      <c r="T311" s="61"/>
      <c r="U311" s="61"/>
      <c r="V311" s="61"/>
      <c r="W311" s="61"/>
    </row>
    <row r="312" spans="1:23">
      <c r="A312" s="61"/>
      <c r="B312" s="61"/>
      <c r="C312" s="61"/>
      <c r="D312" s="61"/>
      <c r="E312" s="61"/>
      <c r="F312" s="61"/>
      <c r="G312" s="61"/>
      <c r="H312" s="61"/>
      <c r="I312" s="61"/>
      <c r="J312" s="61"/>
      <c r="K312" s="61"/>
      <c r="L312" s="61"/>
      <c r="M312" s="61"/>
      <c r="N312" s="61"/>
      <c r="O312" s="61"/>
      <c r="P312" s="61"/>
      <c r="Q312" s="61"/>
      <c r="R312" s="61"/>
      <c r="S312" s="61"/>
      <c r="T312" s="61"/>
      <c r="U312" s="61"/>
      <c r="V312" s="61"/>
      <c r="W312" s="61"/>
    </row>
    <row r="313" spans="1:23">
      <c r="A313" s="61"/>
      <c r="B313" s="61"/>
      <c r="C313" s="61"/>
      <c r="D313" s="61"/>
      <c r="E313" s="61"/>
      <c r="F313" s="61"/>
      <c r="G313" s="61"/>
      <c r="H313" s="61"/>
      <c r="I313" s="61"/>
      <c r="J313" s="61"/>
      <c r="K313" s="61"/>
      <c r="L313" s="61"/>
      <c r="M313" s="61"/>
      <c r="N313" s="61"/>
      <c r="O313" s="61"/>
      <c r="P313" s="61"/>
      <c r="Q313" s="61"/>
      <c r="R313" s="61"/>
      <c r="S313" s="61"/>
      <c r="T313" s="61"/>
      <c r="U313" s="61"/>
      <c r="V313" s="61"/>
      <c r="W313" s="61"/>
    </row>
    <row r="314" spans="1:23">
      <c r="A314" s="61"/>
      <c r="B314" s="61"/>
      <c r="C314" s="61"/>
      <c r="D314" s="61"/>
      <c r="E314" s="61"/>
      <c r="F314" s="61"/>
      <c r="G314" s="61"/>
      <c r="H314" s="61"/>
      <c r="I314" s="61"/>
      <c r="J314" s="61"/>
      <c r="K314" s="61"/>
      <c r="L314" s="61"/>
      <c r="M314" s="61"/>
      <c r="N314" s="61"/>
      <c r="O314" s="61"/>
      <c r="P314" s="61"/>
      <c r="Q314" s="61"/>
      <c r="R314" s="61"/>
      <c r="S314" s="61"/>
      <c r="T314" s="61"/>
      <c r="U314" s="61"/>
      <c r="V314" s="61"/>
      <c r="W314" s="61"/>
    </row>
    <row r="315" spans="1:23">
      <c r="A315" s="61"/>
      <c r="B315" s="61"/>
      <c r="C315" s="61"/>
      <c r="D315" s="61"/>
      <c r="E315" s="61"/>
      <c r="F315" s="61"/>
      <c r="G315" s="61"/>
      <c r="H315" s="61"/>
      <c r="I315" s="61"/>
      <c r="J315" s="61"/>
      <c r="K315" s="61"/>
      <c r="L315" s="61"/>
      <c r="M315" s="61"/>
      <c r="N315" s="61"/>
      <c r="O315" s="61"/>
      <c r="P315" s="61"/>
      <c r="Q315" s="61"/>
      <c r="R315" s="61"/>
      <c r="S315" s="61"/>
      <c r="T315" s="61"/>
      <c r="U315" s="61"/>
      <c r="V315" s="61"/>
      <c r="W315" s="61"/>
    </row>
    <row r="316" spans="1:23">
      <c r="A316" s="61"/>
      <c r="B316" s="61"/>
      <c r="C316" s="61"/>
      <c r="D316" s="61"/>
      <c r="E316" s="61"/>
      <c r="F316" s="61"/>
      <c r="G316" s="61"/>
      <c r="H316" s="61"/>
      <c r="I316" s="61"/>
      <c r="J316" s="61"/>
      <c r="K316" s="61"/>
      <c r="L316" s="61"/>
      <c r="M316" s="61"/>
      <c r="N316" s="61"/>
      <c r="O316" s="61"/>
      <c r="P316" s="61"/>
      <c r="Q316" s="61"/>
      <c r="R316" s="61"/>
      <c r="S316" s="61"/>
      <c r="T316" s="61"/>
      <c r="U316" s="61"/>
      <c r="V316" s="61"/>
      <c r="W316" s="61"/>
    </row>
    <row r="317" spans="1:23">
      <c r="A317" s="61"/>
      <c r="B317" s="61"/>
      <c r="C317" s="61"/>
      <c r="D317" s="61"/>
      <c r="E317" s="61"/>
      <c r="F317" s="61"/>
      <c r="G317" s="61"/>
      <c r="H317" s="61"/>
      <c r="I317" s="61"/>
      <c r="J317" s="61"/>
      <c r="K317" s="61"/>
      <c r="L317" s="61"/>
      <c r="M317" s="61"/>
      <c r="N317" s="61"/>
      <c r="O317" s="61"/>
      <c r="P317" s="61"/>
      <c r="Q317" s="61"/>
      <c r="R317" s="61"/>
      <c r="S317" s="61"/>
      <c r="T317" s="61"/>
      <c r="U317" s="61"/>
      <c r="V317" s="61"/>
      <c r="W317" s="61"/>
    </row>
    <row r="318" spans="1:23">
      <c r="A318" s="61"/>
      <c r="B318" s="61"/>
      <c r="C318" s="61"/>
      <c r="D318" s="61"/>
      <c r="E318" s="61"/>
      <c r="F318" s="61"/>
      <c r="G318" s="61"/>
      <c r="H318" s="61"/>
      <c r="I318" s="61"/>
      <c r="J318" s="61"/>
      <c r="K318" s="61"/>
      <c r="L318" s="61"/>
      <c r="M318" s="61"/>
      <c r="N318" s="61"/>
      <c r="O318" s="61"/>
      <c r="P318" s="61"/>
      <c r="Q318" s="61"/>
      <c r="R318" s="61"/>
      <c r="S318" s="61"/>
      <c r="T318" s="61"/>
      <c r="U318" s="61"/>
      <c r="V318" s="61"/>
      <c r="W318" s="61"/>
    </row>
  </sheetData>
  <mergeCells count="46">
    <mergeCell ref="B30:W30"/>
    <mergeCell ref="W6:W13"/>
    <mergeCell ref="K11:K13"/>
    <mergeCell ref="L11:N11"/>
    <mergeCell ref="O7:O13"/>
    <mergeCell ref="B27:W27"/>
    <mergeCell ref="Q10:Q13"/>
    <mergeCell ref="R10:R13"/>
    <mergeCell ref="V10:V13"/>
    <mergeCell ref="F7:F13"/>
    <mergeCell ref="F6:N6"/>
    <mergeCell ref="O6:V6"/>
    <mergeCell ref="B6:B13"/>
    <mergeCell ref="C6:C13"/>
    <mergeCell ref="G7:N7"/>
    <mergeCell ref="G8:G13"/>
    <mergeCell ref="A5:W5"/>
    <mergeCell ref="A6:A13"/>
    <mergeCell ref="B28:W28"/>
    <mergeCell ref="B29:W29"/>
    <mergeCell ref="O1:W1"/>
    <mergeCell ref="O2:W2"/>
    <mergeCell ref="A3:W3"/>
    <mergeCell ref="A4:W4"/>
    <mergeCell ref="T8:V8"/>
    <mergeCell ref="A1:J1"/>
    <mergeCell ref="D6:D13"/>
    <mergeCell ref="E6:E13"/>
    <mergeCell ref="A2:J2"/>
    <mergeCell ref="Q9:S9"/>
    <mergeCell ref="T9:T13"/>
    <mergeCell ref="U9:V9"/>
    <mergeCell ref="H8:N8"/>
    <mergeCell ref="H9:J10"/>
    <mergeCell ref="K9:N10"/>
    <mergeCell ref="S10:S13"/>
    <mergeCell ref="P7:V7"/>
    <mergeCell ref="P8:S8"/>
    <mergeCell ref="H11:H13"/>
    <mergeCell ref="I11:J11"/>
    <mergeCell ref="U10:U13"/>
    <mergeCell ref="P9:P13"/>
    <mergeCell ref="I12:I13"/>
    <mergeCell ref="J12:J13"/>
    <mergeCell ref="L12:L13"/>
    <mergeCell ref="M12:N12"/>
  </mergeCells>
  <printOptions horizontalCentered="1"/>
  <pageMargins left="0.23622047244094491" right="0.23622047244094491" top="0.74803149606299213" bottom="0.74803149606299213" header="0.31496062992125984" footer="0.31496062992125984"/>
  <pageSetup paperSize="9" scale="55" fitToWidth="0" fitToHeight="0" orientation="landscape" r:id="rId1"/>
  <headerFooter alignWithMargins="0">
    <oddFooter>&amp;R&amp;14&amp;P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BA380"/>
  <sheetViews>
    <sheetView zoomScaleSheetLayoutView="75" zoomScalePageLayoutView="50" workbookViewId="0">
      <selection sqref="A1:U1"/>
    </sheetView>
  </sheetViews>
  <sheetFormatPr defaultColWidth="8.7109375" defaultRowHeight="12.75"/>
  <cols>
    <col min="1" max="1" width="5.140625" style="179" customWidth="1"/>
    <col min="2" max="2" width="26.42578125" style="180" customWidth="1"/>
    <col min="3" max="4" width="7.42578125" style="181" customWidth="1"/>
    <col min="5" max="5" width="8.42578125" style="181" customWidth="1"/>
    <col min="6" max="6" width="10.140625" style="178" customWidth="1"/>
    <col min="7" max="7" width="8.140625" style="178" customWidth="1"/>
    <col min="8" max="8" width="8.7109375" style="178" customWidth="1"/>
    <col min="9" max="9" width="9.28515625" style="178" hidden="1" customWidth="1"/>
    <col min="10" max="10" width="7.7109375" style="178" hidden="1" customWidth="1"/>
    <col min="11" max="14" width="8.7109375" style="178" hidden="1" customWidth="1"/>
    <col min="15" max="15" width="9.42578125" style="178" hidden="1" customWidth="1"/>
    <col min="16" max="16" width="7.7109375" style="178" hidden="1" customWidth="1"/>
    <col min="17" max="21" width="10.7109375" style="178" hidden="1" customWidth="1"/>
    <col min="22" max="23" width="7.42578125" style="178" hidden="1" customWidth="1"/>
    <col min="24" max="24" width="9.140625" style="178" customWidth="1"/>
    <col min="25" max="25" width="8.28515625" style="178" customWidth="1"/>
    <col min="26" max="26" width="11.7109375" style="178" customWidth="1"/>
    <col min="27" max="31" width="8.28515625" style="178" customWidth="1"/>
    <col min="32" max="33" width="8.42578125" style="178" customWidth="1"/>
    <col min="34" max="34" width="10.140625" style="178" customWidth="1"/>
    <col min="35" max="36" width="9.140625" style="178" customWidth="1"/>
    <col min="37" max="37" width="11.42578125" style="178" customWidth="1"/>
    <col min="38" max="38" width="10.140625" style="178" customWidth="1"/>
    <col min="39" max="39" width="8.7109375" style="178" customWidth="1"/>
    <col min="40" max="40" width="9.42578125" style="178" customWidth="1"/>
    <col min="41" max="41" width="8.7109375" style="178" customWidth="1"/>
    <col min="42" max="16384" width="8.7109375" style="157"/>
  </cols>
  <sheetData>
    <row r="1" spans="1:46" ht="18" customHeight="1">
      <c r="A1" s="991" t="s">
        <v>230</v>
      </c>
      <c r="B1" s="991"/>
      <c r="C1" s="991"/>
      <c r="D1" s="991"/>
      <c r="E1" s="991"/>
      <c r="F1" s="991"/>
      <c r="G1" s="991"/>
      <c r="H1" s="991"/>
      <c r="I1" s="991"/>
      <c r="J1" s="991"/>
      <c r="K1" s="991"/>
      <c r="L1" s="991"/>
      <c r="M1" s="991"/>
      <c r="N1" s="991"/>
      <c r="O1" s="991"/>
      <c r="P1" s="991"/>
      <c r="Q1" s="991"/>
      <c r="R1" s="991"/>
      <c r="S1" s="991"/>
      <c r="T1" s="991"/>
      <c r="U1" s="991"/>
      <c r="V1" s="84"/>
      <c r="W1" s="84"/>
      <c r="X1" s="84"/>
      <c r="Y1" s="84"/>
      <c r="Z1" s="84"/>
      <c r="AA1" s="84"/>
      <c r="AB1" s="84"/>
      <c r="AC1" s="84"/>
      <c r="AD1" s="84"/>
      <c r="AE1" s="84"/>
      <c r="AF1" s="84"/>
      <c r="AG1" s="84"/>
      <c r="AH1" s="84"/>
      <c r="AI1" s="927" t="s">
        <v>0</v>
      </c>
      <c r="AJ1" s="927"/>
      <c r="AK1" s="927"/>
      <c r="AL1" s="927"/>
      <c r="AM1" s="927"/>
      <c r="AN1" s="927"/>
      <c r="AO1" s="927"/>
    </row>
    <row r="2" spans="1:46" ht="18" customHeight="1">
      <c r="A2" s="928" t="s">
        <v>1</v>
      </c>
      <c r="B2" s="928"/>
      <c r="C2" s="928"/>
      <c r="D2" s="928"/>
      <c r="E2" s="928"/>
      <c r="F2" s="928"/>
      <c r="G2" s="928"/>
      <c r="H2" s="928"/>
      <c r="I2" s="928"/>
      <c r="J2" s="928"/>
      <c r="K2" s="928"/>
      <c r="L2" s="928"/>
      <c r="M2" s="928"/>
      <c r="N2" s="928"/>
      <c r="O2" s="928"/>
      <c r="P2" s="928"/>
      <c r="Q2" s="928"/>
      <c r="R2" s="928"/>
      <c r="S2" s="928"/>
      <c r="T2" s="928"/>
      <c r="U2" s="928"/>
      <c r="V2" s="84"/>
      <c r="W2" s="84"/>
      <c r="X2" s="84"/>
      <c r="Y2" s="84"/>
      <c r="Z2" s="84"/>
      <c r="AA2" s="84"/>
      <c r="AB2" s="84"/>
      <c r="AC2" s="84"/>
      <c r="AD2" s="84"/>
      <c r="AE2" s="84"/>
      <c r="AF2" s="84"/>
      <c r="AG2" s="84"/>
      <c r="AH2" s="84"/>
      <c r="AI2" s="929" t="s">
        <v>231</v>
      </c>
      <c r="AJ2" s="929"/>
      <c r="AK2" s="929"/>
      <c r="AL2" s="929"/>
      <c r="AM2" s="929"/>
      <c r="AN2" s="929"/>
      <c r="AO2" s="929"/>
    </row>
    <row r="3" spans="1:46" s="159" customFormat="1" ht="26.65" customHeight="1">
      <c r="A3" s="992" t="s">
        <v>232</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158"/>
      <c r="AQ3" s="158"/>
      <c r="AR3" s="158"/>
      <c r="AS3" s="158"/>
      <c r="AT3" s="158"/>
    </row>
    <row r="4" spans="1:46" s="91" customFormat="1" ht="40.9" customHeight="1">
      <c r="A4" s="991" t="s">
        <v>233</v>
      </c>
      <c r="B4" s="991"/>
      <c r="C4" s="991"/>
      <c r="D4" s="991"/>
      <c r="E4" s="991"/>
      <c r="F4" s="991"/>
      <c r="G4" s="991"/>
      <c r="H4" s="991"/>
      <c r="I4" s="991"/>
      <c r="J4" s="991"/>
      <c r="K4" s="991"/>
      <c r="L4" s="991"/>
      <c r="M4" s="991"/>
      <c r="N4" s="991"/>
      <c r="O4" s="991"/>
      <c r="P4" s="991"/>
      <c r="Q4" s="991"/>
      <c r="R4" s="991"/>
      <c r="S4" s="991"/>
      <c r="T4" s="991"/>
      <c r="U4" s="991"/>
      <c r="V4" s="991"/>
      <c r="W4" s="991"/>
      <c r="X4" s="991"/>
      <c r="Y4" s="991"/>
      <c r="Z4" s="991"/>
      <c r="AA4" s="991"/>
      <c r="AB4" s="991"/>
      <c r="AC4" s="991"/>
      <c r="AD4" s="991"/>
      <c r="AE4" s="991"/>
      <c r="AF4" s="991"/>
      <c r="AG4" s="991"/>
      <c r="AH4" s="991"/>
      <c r="AI4" s="991"/>
      <c r="AJ4" s="991"/>
      <c r="AK4" s="991"/>
      <c r="AL4" s="991"/>
      <c r="AM4" s="991"/>
      <c r="AN4" s="991"/>
      <c r="AO4" s="991"/>
    </row>
    <row r="5" spans="1:46" s="91" customFormat="1" ht="31.15" customHeight="1">
      <c r="A5" s="993" t="s">
        <v>4</v>
      </c>
      <c r="B5" s="993"/>
      <c r="C5" s="993"/>
      <c r="D5" s="993"/>
      <c r="E5" s="993"/>
      <c r="F5" s="993"/>
      <c r="G5" s="993"/>
      <c r="H5" s="993"/>
      <c r="I5" s="993"/>
      <c r="J5" s="993"/>
      <c r="K5" s="993"/>
      <c r="L5" s="993"/>
      <c r="M5" s="993"/>
      <c r="N5" s="993"/>
      <c r="O5" s="993"/>
      <c r="P5" s="993"/>
      <c r="Q5" s="993"/>
      <c r="R5" s="993"/>
      <c r="S5" s="993"/>
      <c r="T5" s="993"/>
      <c r="U5" s="993"/>
      <c r="V5" s="993"/>
      <c r="W5" s="993"/>
      <c r="X5" s="993"/>
      <c r="Y5" s="993"/>
      <c r="Z5" s="993"/>
      <c r="AA5" s="993"/>
      <c r="AB5" s="993"/>
      <c r="AC5" s="993"/>
      <c r="AD5" s="993"/>
      <c r="AE5" s="993"/>
      <c r="AF5" s="993"/>
      <c r="AG5" s="993"/>
      <c r="AH5" s="993"/>
      <c r="AI5" s="993"/>
      <c r="AJ5" s="993"/>
      <c r="AK5" s="993"/>
      <c r="AL5" s="993"/>
      <c r="AM5" s="993"/>
      <c r="AN5" s="993"/>
      <c r="AO5" s="993"/>
    </row>
    <row r="6" spans="1:46" s="160" customFormat="1" ht="31.15" customHeight="1">
      <c r="A6" s="1068" t="s">
        <v>5</v>
      </c>
      <c r="B6" s="1068" t="s">
        <v>86</v>
      </c>
      <c r="C6" s="1068" t="s">
        <v>87</v>
      </c>
      <c r="D6" s="1068" t="s">
        <v>88</v>
      </c>
      <c r="E6" s="1068" t="s">
        <v>89</v>
      </c>
      <c r="F6" s="1069" t="s">
        <v>90</v>
      </c>
      <c r="G6" s="1069"/>
      <c r="H6" s="1069"/>
      <c r="I6" s="1069" t="s">
        <v>192</v>
      </c>
      <c r="J6" s="1069"/>
      <c r="K6" s="1069"/>
      <c r="L6" s="1069"/>
      <c r="M6" s="1069"/>
      <c r="N6" s="1069"/>
      <c r="O6" s="1069" t="s">
        <v>234</v>
      </c>
      <c r="P6" s="1069"/>
      <c r="Q6" s="1069"/>
      <c r="R6" s="1069" t="s">
        <v>235</v>
      </c>
      <c r="S6" s="1069"/>
      <c r="T6" s="1069" t="s">
        <v>236</v>
      </c>
      <c r="U6" s="1069"/>
      <c r="V6" s="1069" t="s">
        <v>237</v>
      </c>
      <c r="W6" s="1069"/>
      <c r="X6" s="1073" t="s">
        <v>7</v>
      </c>
      <c r="Y6" s="1073"/>
      <c r="Z6" s="1073"/>
      <c r="AA6" s="1073"/>
      <c r="AB6" s="1073"/>
      <c r="AC6" s="1073"/>
      <c r="AD6" s="1073"/>
      <c r="AE6" s="1073"/>
      <c r="AF6" s="1073"/>
      <c r="AG6" s="1073"/>
      <c r="AH6" s="1069" t="s">
        <v>35</v>
      </c>
      <c r="AI6" s="1069"/>
      <c r="AJ6" s="1069"/>
      <c r="AK6" s="1069"/>
      <c r="AL6" s="1069" t="s">
        <v>238</v>
      </c>
      <c r="AM6" s="1069"/>
      <c r="AN6" s="1069"/>
      <c r="AO6" s="1068" t="s">
        <v>9</v>
      </c>
    </row>
    <row r="7" spans="1:46" s="161" customFormat="1" ht="106.15" customHeight="1">
      <c r="A7" s="1068"/>
      <c r="B7" s="1068"/>
      <c r="C7" s="1068"/>
      <c r="D7" s="1068"/>
      <c r="E7" s="1068"/>
      <c r="F7" s="1069"/>
      <c r="G7" s="1069"/>
      <c r="H7" s="1069"/>
      <c r="I7" s="1069"/>
      <c r="J7" s="1069"/>
      <c r="K7" s="1069"/>
      <c r="L7" s="1069"/>
      <c r="M7" s="1069"/>
      <c r="N7" s="1069"/>
      <c r="O7" s="1069"/>
      <c r="P7" s="1069"/>
      <c r="Q7" s="1069"/>
      <c r="R7" s="1069"/>
      <c r="S7" s="1069"/>
      <c r="T7" s="1069"/>
      <c r="U7" s="1069"/>
      <c r="V7" s="1069"/>
      <c r="W7" s="1069"/>
      <c r="X7" s="1069" t="s">
        <v>239</v>
      </c>
      <c r="Y7" s="1069"/>
      <c r="Z7" s="1069" t="s">
        <v>240</v>
      </c>
      <c r="AA7" s="1069" t="s">
        <v>241</v>
      </c>
      <c r="AB7" s="1069"/>
      <c r="AC7" s="1069" t="s">
        <v>242</v>
      </c>
      <c r="AD7" s="1069"/>
      <c r="AE7" s="1070" t="s">
        <v>243</v>
      </c>
      <c r="AF7" s="1069" t="s">
        <v>34</v>
      </c>
      <c r="AG7" s="1069"/>
      <c r="AH7" s="1069"/>
      <c r="AI7" s="1069"/>
      <c r="AJ7" s="1069"/>
      <c r="AK7" s="1069"/>
      <c r="AL7" s="1069"/>
      <c r="AM7" s="1069"/>
      <c r="AN7" s="1069"/>
      <c r="AO7" s="1068"/>
    </row>
    <row r="8" spans="1:46" s="161" customFormat="1" ht="54" customHeight="1">
      <c r="A8" s="1068"/>
      <c r="B8" s="1068"/>
      <c r="C8" s="1068"/>
      <c r="D8" s="1068"/>
      <c r="E8" s="1068"/>
      <c r="F8" s="1069" t="s">
        <v>244</v>
      </c>
      <c r="G8" s="1069" t="s">
        <v>92</v>
      </c>
      <c r="H8" s="1069" t="s">
        <v>245</v>
      </c>
      <c r="I8" s="1069" t="s">
        <v>244</v>
      </c>
      <c r="J8" s="1069" t="s">
        <v>92</v>
      </c>
      <c r="K8" s="1069" t="s">
        <v>245</v>
      </c>
      <c r="L8" s="1069"/>
      <c r="M8" s="1069"/>
      <c r="N8" s="1069"/>
      <c r="O8" s="1069" t="s">
        <v>244</v>
      </c>
      <c r="P8" s="1069" t="s">
        <v>92</v>
      </c>
      <c r="Q8" s="1069" t="s">
        <v>246</v>
      </c>
      <c r="R8" s="1069" t="s">
        <v>12</v>
      </c>
      <c r="S8" s="1070" t="s">
        <v>247</v>
      </c>
      <c r="T8" s="1069" t="s">
        <v>12</v>
      </c>
      <c r="U8" s="1070" t="s">
        <v>247</v>
      </c>
      <c r="V8" s="1069" t="s">
        <v>12</v>
      </c>
      <c r="W8" s="1070" t="s">
        <v>247</v>
      </c>
      <c r="X8" s="1069" t="s">
        <v>12</v>
      </c>
      <c r="Y8" s="1070" t="s">
        <v>246</v>
      </c>
      <c r="Z8" s="1069"/>
      <c r="AA8" s="1069" t="s">
        <v>12</v>
      </c>
      <c r="AB8" s="1069" t="s">
        <v>248</v>
      </c>
      <c r="AC8" s="1069" t="s">
        <v>12</v>
      </c>
      <c r="AD8" s="1069" t="s">
        <v>248</v>
      </c>
      <c r="AE8" s="1071"/>
      <c r="AF8" s="1069" t="s">
        <v>12</v>
      </c>
      <c r="AG8" s="1069" t="s">
        <v>248</v>
      </c>
      <c r="AH8" s="1068" t="s">
        <v>93</v>
      </c>
      <c r="AI8" s="1068" t="s">
        <v>13</v>
      </c>
      <c r="AJ8" s="1068"/>
      <c r="AK8" s="1068"/>
      <c r="AL8" s="1068" t="s">
        <v>93</v>
      </c>
      <c r="AM8" s="1068" t="s">
        <v>248</v>
      </c>
      <c r="AN8" s="1068"/>
      <c r="AO8" s="1068"/>
    </row>
    <row r="9" spans="1:46" s="162" customFormat="1" ht="24" customHeight="1">
      <c r="A9" s="1068"/>
      <c r="B9" s="1068"/>
      <c r="C9" s="1068"/>
      <c r="D9" s="1068"/>
      <c r="E9" s="1068"/>
      <c r="F9" s="1069"/>
      <c r="G9" s="1069"/>
      <c r="H9" s="1069"/>
      <c r="I9" s="1069"/>
      <c r="J9" s="1069"/>
      <c r="K9" s="1069" t="s">
        <v>12</v>
      </c>
      <c r="L9" s="1069" t="s">
        <v>249</v>
      </c>
      <c r="M9" s="1069" t="s">
        <v>250</v>
      </c>
      <c r="N9" s="1069" t="s">
        <v>251</v>
      </c>
      <c r="O9" s="1069"/>
      <c r="P9" s="1069"/>
      <c r="Q9" s="1069"/>
      <c r="R9" s="1069"/>
      <c r="S9" s="1071"/>
      <c r="T9" s="1069"/>
      <c r="U9" s="1071"/>
      <c r="V9" s="1069"/>
      <c r="W9" s="1071"/>
      <c r="X9" s="1069"/>
      <c r="Y9" s="1071"/>
      <c r="Z9" s="1069"/>
      <c r="AA9" s="1069"/>
      <c r="AB9" s="1069"/>
      <c r="AC9" s="1069"/>
      <c r="AD9" s="1069"/>
      <c r="AE9" s="1071"/>
      <c r="AF9" s="1069"/>
      <c r="AG9" s="1069"/>
      <c r="AH9" s="1068"/>
      <c r="AI9" s="1074" t="s">
        <v>128</v>
      </c>
      <c r="AJ9" s="1074" t="s">
        <v>252</v>
      </c>
      <c r="AK9" s="1074" t="s">
        <v>179</v>
      </c>
      <c r="AL9" s="1068"/>
      <c r="AM9" s="1068" t="s">
        <v>12</v>
      </c>
      <c r="AN9" s="1068" t="s">
        <v>253</v>
      </c>
      <c r="AO9" s="1068"/>
    </row>
    <row r="10" spans="1:46" s="162" customFormat="1" ht="55.15" customHeight="1">
      <c r="A10" s="1068"/>
      <c r="B10" s="1068"/>
      <c r="C10" s="1068"/>
      <c r="D10" s="1068"/>
      <c r="E10" s="1068"/>
      <c r="F10" s="1069"/>
      <c r="G10" s="1069"/>
      <c r="H10" s="1069"/>
      <c r="I10" s="1069"/>
      <c r="J10" s="1069"/>
      <c r="K10" s="1069"/>
      <c r="L10" s="1069"/>
      <c r="M10" s="1069"/>
      <c r="N10" s="1069"/>
      <c r="O10" s="1069"/>
      <c r="P10" s="1069"/>
      <c r="Q10" s="1069"/>
      <c r="R10" s="1069"/>
      <c r="S10" s="1072"/>
      <c r="T10" s="1069"/>
      <c r="U10" s="1072"/>
      <c r="V10" s="1069"/>
      <c r="W10" s="1072"/>
      <c r="X10" s="1069"/>
      <c r="Y10" s="1072"/>
      <c r="Z10" s="1069"/>
      <c r="AA10" s="1069"/>
      <c r="AB10" s="1069"/>
      <c r="AC10" s="1069"/>
      <c r="AD10" s="1069"/>
      <c r="AE10" s="1072"/>
      <c r="AF10" s="1069"/>
      <c r="AG10" s="1069"/>
      <c r="AH10" s="1068"/>
      <c r="AI10" s="1074"/>
      <c r="AJ10" s="1074"/>
      <c r="AK10" s="1074"/>
      <c r="AL10" s="1068"/>
      <c r="AM10" s="1068"/>
      <c r="AN10" s="1068"/>
      <c r="AO10" s="1068"/>
    </row>
    <row r="11" spans="1:46" s="164" customFormat="1" ht="20.65" customHeight="1">
      <c r="A11" s="163">
        <v>1</v>
      </c>
      <c r="B11" s="163">
        <f>A11+1</f>
        <v>2</v>
      </c>
      <c r="C11" s="163">
        <f t="shared" ref="C11:Q11" si="0">B11+1</f>
        <v>3</v>
      </c>
      <c r="D11" s="163">
        <f t="shared" si="0"/>
        <v>4</v>
      </c>
      <c r="E11" s="163">
        <f t="shared" si="0"/>
        <v>5</v>
      </c>
      <c r="F11" s="163">
        <f t="shared" si="0"/>
        <v>6</v>
      </c>
      <c r="G11" s="163">
        <f t="shared" si="0"/>
        <v>7</v>
      </c>
      <c r="H11" s="163">
        <f t="shared" si="0"/>
        <v>8</v>
      </c>
      <c r="I11" s="163">
        <f t="shared" si="0"/>
        <v>9</v>
      </c>
      <c r="J11" s="163">
        <f t="shared" si="0"/>
        <v>10</v>
      </c>
      <c r="K11" s="163">
        <f t="shared" si="0"/>
        <v>11</v>
      </c>
      <c r="L11" s="163">
        <f t="shared" si="0"/>
        <v>12</v>
      </c>
      <c r="M11" s="163">
        <f t="shared" si="0"/>
        <v>13</v>
      </c>
      <c r="N11" s="163">
        <f t="shared" si="0"/>
        <v>14</v>
      </c>
      <c r="O11" s="163">
        <f t="shared" si="0"/>
        <v>15</v>
      </c>
      <c r="P11" s="163">
        <f t="shared" si="0"/>
        <v>16</v>
      </c>
      <c r="Q11" s="163">
        <f t="shared" si="0"/>
        <v>17</v>
      </c>
      <c r="R11" s="163">
        <v>9</v>
      </c>
      <c r="S11" s="163">
        <v>10</v>
      </c>
      <c r="T11" s="163">
        <v>11</v>
      </c>
      <c r="U11" s="163">
        <v>12</v>
      </c>
      <c r="V11" s="163">
        <v>13</v>
      </c>
      <c r="W11" s="163">
        <v>14</v>
      </c>
      <c r="X11" s="163">
        <v>9</v>
      </c>
      <c r="Y11" s="163">
        <v>10</v>
      </c>
      <c r="Z11" s="163">
        <v>11</v>
      </c>
      <c r="AA11" s="163">
        <v>12</v>
      </c>
      <c r="AB11" s="163">
        <v>13</v>
      </c>
      <c r="AC11" s="163">
        <v>14</v>
      </c>
      <c r="AD11" s="163">
        <v>15</v>
      </c>
      <c r="AE11" s="163">
        <v>16</v>
      </c>
      <c r="AF11" s="163">
        <v>17</v>
      </c>
      <c r="AG11" s="163">
        <v>18</v>
      </c>
      <c r="AH11" s="163">
        <v>19</v>
      </c>
      <c r="AI11" s="163">
        <v>20</v>
      </c>
      <c r="AJ11" s="163">
        <v>21</v>
      </c>
      <c r="AK11" s="163">
        <v>22</v>
      </c>
      <c r="AL11" s="163">
        <v>23</v>
      </c>
      <c r="AM11" s="163">
        <v>24</v>
      </c>
      <c r="AN11" s="163">
        <v>25</v>
      </c>
      <c r="AO11" s="163">
        <v>26</v>
      </c>
    </row>
    <row r="12" spans="1:46" s="160" customFormat="1" ht="32.25" customHeight="1">
      <c r="A12" s="165"/>
      <c r="B12" s="166" t="s">
        <v>17</v>
      </c>
      <c r="C12" s="167"/>
      <c r="D12" s="167"/>
      <c r="E12" s="167"/>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row>
    <row r="13" spans="1:46" s="172" customFormat="1" ht="60" customHeight="1">
      <c r="A13" s="169" t="s">
        <v>95</v>
      </c>
      <c r="B13" s="170" t="s">
        <v>254</v>
      </c>
      <c r="C13" s="166"/>
      <c r="D13" s="166"/>
      <c r="E13" s="166"/>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row>
    <row r="14" spans="1:46" s="61" customFormat="1" ht="76.900000000000006" customHeight="1">
      <c r="A14" s="53" t="s">
        <v>46</v>
      </c>
      <c r="B14" s="58" t="s">
        <v>315</v>
      </c>
      <c r="C14" s="59"/>
      <c r="D14" s="59"/>
      <c r="E14" s="59"/>
      <c r="F14" s="59"/>
      <c r="G14" s="60"/>
      <c r="H14" s="60"/>
      <c r="I14" s="60"/>
      <c r="J14" s="60"/>
      <c r="K14" s="60"/>
      <c r="L14" s="60"/>
      <c r="M14" s="60"/>
      <c r="N14" s="60"/>
      <c r="O14" s="60"/>
      <c r="P14" s="60"/>
      <c r="Q14" s="60"/>
      <c r="R14" s="60"/>
      <c r="S14" s="60"/>
      <c r="T14" s="60"/>
      <c r="U14" s="60"/>
      <c r="V14" s="60"/>
      <c r="W14" s="60"/>
      <c r="X14" s="60"/>
      <c r="Y14" s="60"/>
      <c r="Z14" s="98"/>
      <c r="AA14" s="98"/>
      <c r="AB14" s="98"/>
      <c r="AC14" s="98"/>
      <c r="AD14" s="98"/>
      <c r="AE14" s="98"/>
      <c r="AF14" s="98"/>
      <c r="AG14" s="98"/>
      <c r="AH14" s="98"/>
      <c r="AI14" s="98"/>
      <c r="AJ14" s="98"/>
      <c r="AK14" s="98"/>
      <c r="AL14" s="98"/>
      <c r="AM14" s="98"/>
      <c r="AN14" s="98"/>
      <c r="AO14" s="98"/>
    </row>
    <row r="15" spans="1:46" s="66" customFormat="1" ht="74.650000000000006" customHeight="1">
      <c r="A15" s="62" t="s">
        <v>96</v>
      </c>
      <c r="B15" s="63" t="s">
        <v>316</v>
      </c>
      <c r="C15" s="64"/>
      <c r="D15" s="64"/>
      <c r="E15" s="64"/>
      <c r="F15" s="64"/>
      <c r="G15" s="65"/>
      <c r="H15" s="65"/>
      <c r="I15" s="65"/>
      <c r="J15" s="65"/>
      <c r="K15" s="65"/>
      <c r="L15" s="65"/>
      <c r="M15" s="65"/>
      <c r="N15" s="65"/>
      <c r="O15" s="65"/>
      <c r="P15" s="65"/>
      <c r="Q15" s="65"/>
      <c r="R15" s="65"/>
      <c r="S15" s="65"/>
      <c r="T15" s="65"/>
      <c r="U15" s="65"/>
      <c r="V15" s="65"/>
      <c r="W15" s="65"/>
      <c r="X15" s="65"/>
      <c r="Y15" s="65"/>
      <c r="Z15" s="99"/>
      <c r="AA15" s="99"/>
      <c r="AB15" s="99"/>
      <c r="AC15" s="99"/>
      <c r="AD15" s="99"/>
      <c r="AE15" s="99"/>
      <c r="AF15" s="99"/>
      <c r="AG15" s="99"/>
      <c r="AH15" s="99"/>
      <c r="AI15" s="99"/>
      <c r="AJ15" s="99"/>
      <c r="AK15" s="99"/>
      <c r="AL15" s="99"/>
      <c r="AM15" s="99"/>
      <c r="AN15" s="99"/>
      <c r="AO15" s="99"/>
    </row>
    <row r="16" spans="1:46" s="61" customFormat="1" ht="30" customHeight="1">
      <c r="A16" s="72" t="s">
        <v>97</v>
      </c>
      <c r="B16" s="73" t="s">
        <v>98</v>
      </c>
      <c r="C16" s="59"/>
      <c r="D16" s="59"/>
      <c r="E16" s="59"/>
      <c r="F16" s="59"/>
      <c r="G16" s="60"/>
      <c r="H16" s="60"/>
      <c r="I16" s="60"/>
      <c r="J16" s="60"/>
      <c r="K16" s="60"/>
      <c r="L16" s="60"/>
      <c r="M16" s="60"/>
      <c r="N16" s="60"/>
      <c r="O16" s="60"/>
      <c r="P16" s="60"/>
      <c r="Q16" s="60"/>
      <c r="R16" s="60"/>
      <c r="S16" s="60"/>
      <c r="T16" s="60"/>
      <c r="U16" s="60"/>
      <c r="V16" s="60"/>
      <c r="W16" s="60"/>
      <c r="X16" s="60"/>
      <c r="Y16" s="60"/>
      <c r="Z16" s="98"/>
      <c r="AA16" s="98"/>
      <c r="AB16" s="98"/>
      <c r="AC16" s="98"/>
      <c r="AD16" s="98"/>
      <c r="AE16" s="98"/>
      <c r="AF16" s="98"/>
      <c r="AG16" s="98"/>
      <c r="AH16" s="98"/>
      <c r="AI16" s="98"/>
      <c r="AJ16" s="98"/>
      <c r="AK16" s="98"/>
      <c r="AL16" s="98"/>
      <c r="AM16" s="98"/>
      <c r="AN16" s="98"/>
      <c r="AO16" s="98"/>
    </row>
    <row r="17" spans="1:41" s="61" customFormat="1" ht="30" customHeight="1">
      <c r="A17" s="72" t="s">
        <v>99</v>
      </c>
      <c r="B17" s="100" t="s">
        <v>100</v>
      </c>
      <c r="C17" s="59"/>
      <c r="D17" s="59"/>
      <c r="E17" s="59"/>
      <c r="F17" s="59"/>
      <c r="G17" s="60"/>
      <c r="H17" s="60"/>
      <c r="I17" s="60"/>
      <c r="J17" s="60"/>
      <c r="K17" s="60"/>
      <c r="L17" s="60"/>
      <c r="M17" s="60"/>
      <c r="N17" s="60"/>
      <c r="O17" s="60"/>
      <c r="P17" s="60"/>
      <c r="Q17" s="60"/>
      <c r="R17" s="60"/>
      <c r="S17" s="60"/>
      <c r="T17" s="60"/>
      <c r="U17" s="60"/>
      <c r="V17" s="60"/>
      <c r="W17" s="60"/>
      <c r="X17" s="60"/>
      <c r="Y17" s="60"/>
      <c r="Z17" s="98"/>
      <c r="AA17" s="98"/>
      <c r="AB17" s="98"/>
      <c r="AC17" s="98"/>
      <c r="AD17" s="98"/>
      <c r="AE17" s="98"/>
      <c r="AF17" s="98"/>
      <c r="AG17" s="98"/>
      <c r="AH17" s="98"/>
      <c r="AI17" s="98"/>
      <c r="AJ17" s="98"/>
      <c r="AK17" s="98"/>
      <c r="AL17" s="98"/>
      <c r="AM17" s="98"/>
      <c r="AN17" s="98"/>
      <c r="AO17" s="98"/>
    </row>
    <row r="18" spans="1:41" s="66" customFormat="1" ht="77.650000000000006" customHeight="1">
      <c r="A18" s="62" t="s">
        <v>101</v>
      </c>
      <c r="B18" s="63" t="s">
        <v>317</v>
      </c>
      <c r="C18" s="64"/>
      <c r="D18" s="64"/>
      <c r="E18" s="64"/>
      <c r="F18" s="64"/>
      <c r="G18" s="65"/>
      <c r="H18" s="65"/>
      <c r="I18" s="65"/>
      <c r="J18" s="65"/>
      <c r="K18" s="65"/>
      <c r="L18" s="65"/>
      <c r="M18" s="65"/>
      <c r="N18" s="65"/>
      <c r="O18" s="65"/>
      <c r="P18" s="65"/>
      <c r="Q18" s="65"/>
      <c r="R18" s="65"/>
      <c r="S18" s="65"/>
      <c r="T18" s="65"/>
      <c r="U18" s="65"/>
      <c r="V18" s="65"/>
      <c r="W18" s="65"/>
      <c r="X18" s="65"/>
      <c r="Y18" s="65"/>
      <c r="Z18" s="99"/>
      <c r="AA18" s="99"/>
      <c r="AB18" s="99"/>
      <c r="AC18" s="99"/>
      <c r="AD18" s="99"/>
      <c r="AE18" s="99"/>
      <c r="AF18" s="99"/>
      <c r="AG18" s="99"/>
      <c r="AH18" s="99"/>
      <c r="AI18" s="99"/>
      <c r="AJ18" s="99"/>
      <c r="AK18" s="99"/>
      <c r="AL18" s="99"/>
      <c r="AM18" s="99"/>
      <c r="AN18" s="99"/>
      <c r="AO18" s="99"/>
    </row>
    <row r="19" spans="1:41" s="57" customFormat="1" ht="45" customHeight="1">
      <c r="A19" s="72"/>
      <c r="B19" s="73" t="s">
        <v>102</v>
      </c>
      <c r="C19" s="55"/>
      <c r="D19" s="55"/>
      <c r="E19" s="55"/>
      <c r="F19" s="55"/>
      <c r="G19" s="56"/>
      <c r="H19" s="56"/>
      <c r="I19" s="56"/>
      <c r="J19" s="56"/>
      <c r="K19" s="56"/>
      <c r="L19" s="56"/>
      <c r="M19" s="56"/>
      <c r="N19" s="56"/>
      <c r="O19" s="56"/>
      <c r="P19" s="56"/>
      <c r="Q19" s="56"/>
      <c r="R19" s="56"/>
      <c r="S19" s="56"/>
      <c r="T19" s="56"/>
      <c r="U19" s="56"/>
      <c r="V19" s="56"/>
      <c r="W19" s="56"/>
      <c r="X19" s="56"/>
      <c r="Y19" s="56"/>
      <c r="Z19" s="101"/>
      <c r="AA19" s="101"/>
      <c r="AB19" s="101"/>
      <c r="AC19" s="101"/>
      <c r="AD19" s="101"/>
      <c r="AE19" s="101"/>
      <c r="AF19" s="101"/>
      <c r="AG19" s="101"/>
      <c r="AH19" s="101"/>
      <c r="AI19" s="101"/>
      <c r="AJ19" s="101"/>
      <c r="AK19" s="101"/>
      <c r="AL19" s="101"/>
      <c r="AM19" s="101"/>
      <c r="AN19" s="101"/>
      <c r="AO19" s="101"/>
    </row>
    <row r="20" spans="1:41" s="76" customFormat="1" ht="61.15" customHeight="1">
      <c r="A20" s="62" t="s">
        <v>103</v>
      </c>
      <c r="B20" s="63" t="s">
        <v>318</v>
      </c>
      <c r="C20" s="74"/>
      <c r="D20" s="74"/>
      <c r="E20" s="74"/>
      <c r="F20" s="74"/>
      <c r="G20" s="75"/>
      <c r="H20" s="75"/>
      <c r="I20" s="75"/>
      <c r="J20" s="75"/>
      <c r="K20" s="75"/>
      <c r="L20" s="75"/>
      <c r="M20" s="75"/>
      <c r="N20" s="75"/>
      <c r="O20" s="75"/>
      <c r="P20" s="75"/>
      <c r="Q20" s="75"/>
      <c r="R20" s="75"/>
      <c r="S20" s="75"/>
      <c r="T20" s="75"/>
      <c r="U20" s="75"/>
      <c r="V20" s="75"/>
      <c r="W20" s="75"/>
      <c r="X20" s="75"/>
      <c r="Y20" s="75"/>
      <c r="Z20" s="102"/>
      <c r="AA20" s="102"/>
      <c r="AB20" s="102"/>
      <c r="AC20" s="102"/>
      <c r="AD20" s="102"/>
      <c r="AE20" s="102"/>
      <c r="AF20" s="102"/>
      <c r="AG20" s="102"/>
      <c r="AH20" s="102"/>
      <c r="AI20" s="102"/>
      <c r="AJ20" s="102"/>
      <c r="AK20" s="102"/>
      <c r="AL20" s="102"/>
      <c r="AM20" s="102"/>
      <c r="AN20" s="102"/>
      <c r="AO20" s="102"/>
    </row>
    <row r="21" spans="1:41" s="76" customFormat="1" ht="97.15" customHeight="1">
      <c r="A21" s="62"/>
      <c r="B21" s="77" t="s">
        <v>319</v>
      </c>
      <c r="C21" s="74"/>
      <c r="D21" s="74"/>
      <c r="E21" s="74"/>
      <c r="F21" s="74"/>
      <c r="G21" s="75"/>
      <c r="H21" s="75"/>
      <c r="I21" s="75"/>
      <c r="J21" s="75"/>
      <c r="K21" s="75"/>
      <c r="L21" s="75"/>
      <c r="M21" s="75"/>
      <c r="N21" s="75"/>
      <c r="O21" s="75"/>
      <c r="P21" s="75"/>
      <c r="Q21" s="75"/>
      <c r="R21" s="75"/>
      <c r="S21" s="75"/>
      <c r="T21" s="75"/>
      <c r="U21" s="75"/>
      <c r="V21" s="75"/>
      <c r="W21" s="75"/>
      <c r="X21" s="75"/>
      <c r="Y21" s="75"/>
      <c r="Z21" s="102"/>
      <c r="AA21" s="102"/>
      <c r="AB21" s="102"/>
      <c r="AC21" s="102"/>
      <c r="AD21" s="102"/>
      <c r="AE21" s="102"/>
      <c r="AF21" s="102"/>
      <c r="AG21" s="102"/>
      <c r="AH21" s="102"/>
      <c r="AI21" s="102"/>
      <c r="AJ21" s="102"/>
      <c r="AK21" s="102"/>
      <c r="AL21" s="102"/>
      <c r="AM21" s="102"/>
      <c r="AN21" s="102"/>
      <c r="AO21" s="102"/>
    </row>
    <row r="22" spans="1:41" s="76" customFormat="1" ht="47.65" customHeight="1">
      <c r="A22" s="62"/>
      <c r="B22" s="73" t="s">
        <v>102</v>
      </c>
      <c r="C22" s="74"/>
      <c r="D22" s="74"/>
      <c r="E22" s="74"/>
      <c r="F22" s="74"/>
      <c r="G22" s="75"/>
      <c r="H22" s="75"/>
      <c r="I22" s="75"/>
      <c r="J22" s="75"/>
      <c r="K22" s="75"/>
      <c r="L22" s="75"/>
      <c r="M22" s="75"/>
      <c r="N22" s="75"/>
      <c r="O22" s="75"/>
      <c r="P22" s="75"/>
      <c r="Q22" s="75"/>
      <c r="R22" s="75"/>
      <c r="S22" s="75"/>
      <c r="T22" s="75"/>
      <c r="U22" s="75"/>
      <c r="V22" s="75"/>
      <c r="W22" s="75"/>
      <c r="X22" s="75"/>
      <c r="Y22" s="75"/>
      <c r="Z22" s="102"/>
      <c r="AA22" s="102"/>
      <c r="AB22" s="102"/>
      <c r="AC22" s="102"/>
      <c r="AD22" s="102"/>
      <c r="AE22" s="102"/>
      <c r="AF22" s="102"/>
      <c r="AG22" s="102"/>
      <c r="AH22" s="102"/>
      <c r="AI22" s="102"/>
      <c r="AJ22" s="102"/>
      <c r="AK22" s="102"/>
      <c r="AL22" s="102"/>
      <c r="AM22" s="102"/>
      <c r="AN22" s="102"/>
      <c r="AO22" s="102"/>
    </row>
    <row r="23" spans="1:41" s="66" customFormat="1" ht="59.65" customHeight="1">
      <c r="A23" s="62"/>
      <c r="B23" s="77" t="s">
        <v>321</v>
      </c>
      <c r="C23" s="64"/>
      <c r="D23" s="64"/>
      <c r="E23" s="64"/>
      <c r="F23" s="64"/>
      <c r="G23" s="65"/>
      <c r="H23" s="65"/>
      <c r="I23" s="65"/>
      <c r="J23" s="65"/>
      <c r="K23" s="65"/>
      <c r="L23" s="65"/>
      <c r="M23" s="65"/>
      <c r="N23" s="65"/>
      <c r="O23" s="65"/>
      <c r="P23" s="65"/>
      <c r="Q23" s="65"/>
      <c r="R23" s="65"/>
      <c r="S23" s="65"/>
      <c r="T23" s="65"/>
      <c r="U23" s="65"/>
      <c r="V23" s="65"/>
      <c r="W23" s="65"/>
      <c r="X23" s="65"/>
      <c r="Y23" s="65"/>
      <c r="Z23" s="99"/>
      <c r="AA23" s="99"/>
      <c r="AB23" s="99"/>
      <c r="AC23" s="99"/>
      <c r="AD23" s="99"/>
      <c r="AE23" s="99"/>
      <c r="AF23" s="99"/>
      <c r="AG23" s="99"/>
      <c r="AH23" s="99"/>
      <c r="AI23" s="99"/>
      <c r="AJ23" s="99"/>
      <c r="AK23" s="99"/>
      <c r="AL23" s="99"/>
      <c r="AM23" s="99"/>
      <c r="AN23" s="99"/>
      <c r="AO23" s="99"/>
    </row>
    <row r="24" spans="1:41" s="57" customFormat="1" ht="45" customHeight="1">
      <c r="A24" s="72"/>
      <c r="B24" s="73" t="s">
        <v>102</v>
      </c>
      <c r="C24" s="55"/>
      <c r="D24" s="55"/>
      <c r="E24" s="55"/>
      <c r="F24" s="55"/>
      <c r="G24" s="56"/>
      <c r="H24" s="56"/>
      <c r="I24" s="56"/>
      <c r="J24" s="56"/>
      <c r="K24" s="56"/>
      <c r="L24" s="56"/>
      <c r="M24" s="56"/>
      <c r="N24" s="56"/>
      <c r="O24" s="56"/>
      <c r="P24" s="56"/>
      <c r="Q24" s="56"/>
      <c r="R24" s="56"/>
      <c r="S24" s="56"/>
      <c r="T24" s="56"/>
      <c r="U24" s="56"/>
      <c r="V24" s="56"/>
      <c r="W24" s="56"/>
      <c r="X24" s="56"/>
      <c r="Y24" s="56"/>
      <c r="Z24" s="101"/>
      <c r="AA24" s="101"/>
      <c r="AB24" s="101"/>
      <c r="AC24" s="101"/>
      <c r="AD24" s="101"/>
      <c r="AE24" s="101"/>
      <c r="AF24" s="101"/>
      <c r="AG24" s="101"/>
      <c r="AH24" s="101"/>
      <c r="AI24" s="101"/>
      <c r="AJ24" s="101"/>
      <c r="AK24" s="101"/>
      <c r="AL24" s="101"/>
      <c r="AM24" s="101"/>
      <c r="AN24" s="101"/>
      <c r="AO24" s="101"/>
    </row>
    <row r="25" spans="1:41" s="76" customFormat="1" ht="63" customHeight="1">
      <c r="A25" s="62" t="s">
        <v>104</v>
      </c>
      <c r="B25" s="63" t="s">
        <v>105</v>
      </c>
      <c r="C25" s="74"/>
      <c r="D25" s="74"/>
      <c r="E25" s="74"/>
      <c r="F25" s="74"/>
      <c r="G25" s="75"/>
      <c r="H25" s="75"/>
      <c r="I25" s="75"/>
      <c r="J25" s="75"/>
      <c r="K25" s="75"/>
      <c r="L25" s="75"/>
      <c r="M25" s="75"/>
      <c r="N25" s="75"/>
      <c r="O25" s="75"/>
      <c r="P25" s="75"/>
      <c r="Q25" s="75"/>
      <c r="R25" s="75"/>
      <c r="S25" s="75"/>
      <c r="T25" s="75"/>
      <c r="U25" s="75"/>
      <c r="V25" s="75"/>
      <c r="W25" s="75"/>
      <c r="X25" s="75"/>
      <c r="Y25" s="75"/>
      <c r="Z25" s="102"/>
      <c r="AA25" s="102"/>
      <c r="AB25" s="102"/>
      <c r="AC25" s="102"/>
      <c r="AD25" s="102"/>
      <c r="AE25" s="102"/>
      <c r="AF25" s="102"/>
      <c r="AG25" s="102"/>
      <c r="AH25" s="102"/>
      <c r="AI25" s="102"/>
      <c r="AJ25" s="102"/>
      <c r="AK25" s="102"/>
      <c r="AL25" s="102"/>
      <c r="AM25" s="102"/>
      <c r="AN25" s="102"/>
      <c r="AO25" s="102"/>
    </row>
    <row r="26" spans="1:41" s="76" customFormat="1" ht="84.4" customHeight="1">
      <c r="A26" s="62"/>
      <c r="B26" s="77" t="s">
        <v>106</v>
      </c>
      <c r="C26" s="74"/>
      <c r="D26" s="74"/>
      <c r="E26" s="74"/>
      <c r="F26" s="74"/>
      <c r="G26" s="75"/>
      <c r="H26" s="75"/>
      <c r="I26" s="75"/>
      <c r="J26" s="75"/>
      <c r="K26" s="75"/>
      <c r="L26" s="75"/>
      <c r="M26" s="75"/>
      <c r="N26" s="75"/>
      <c r="O26" s="75"/>
      <c r="P26" s="75"/>
      <c r="Q26" s="75"/>
      <c r="R26" s="75"/>
      <c r="S26" s="75"/>
      <c r="T26" s="75"/>
      <c r="U26" s="75"/>
      <c r="V26" s="75"/>
      <c r="W26" s="75"/>
      <c r="X26" s="75"/>
      <c r="Y26" s="75"/>
      <c r="Z26" s="102"/>
      <c r="AA26" s="102"/>
      <c r="AB26" s="102"/>
      <c r="AC26" s="102"/>
      <c r="AD26" s="102"/>
      <c r="AE26" s="102"/>
      <c r="AF26" s="102"/>
      <c r="AG26" s="102"/>
      <c r="AH26" s="102"/>
      <c r="AI26" s="102"/>
      <c r="AJ26" s="102"/>
      <c r="AK26" s="102"/>
      <c r="AL26" s="102"/>
      <c r="AM26" s="102"/>
      <c r="AN26" s="102"/>
      <c r="AO26" s="102"/>
    </row>
    <row r="27" spans="1:41" s="57" customFormat="1" ht="45" customHeight="1">
      <c r="A27" s="72"/>
      <c r="B27" s="73" t="s">
        <v>102</v>
      </c>
      <c r="C27" s="55"/>
      <c r="D27" s="55"/>
      <c r="E27" s="55"/>
      <c r="F27" s="55"/>
      <c r="G27" s="56"/>
      <c r="H27" s="56"/>
      <c r="I27" s="56"/>
      <c r="J27" s="56"/>
      <c r="K27" s="56"/>
      <c r="L27" s="56"/>
      <c r="M27" s="56"/>
      <c r="N27" s="56"/>
      <c r="O27" s="56"/>
      <c r="P27" s="56"/>
      <c r="Q27" s="56"/>
      <c r="R27" s="56"/>
      <c r="S27" s="56"/>
      <c r="T27" s="56"/>
      <c r="U27" s="56"/>
      <c r="V27" s="56"/>
      <c r="W27" s="56"/>
      <c r="X27" s="56"/>
      <c r="Y27" s="56"/>
      <c r="Z27" s="101"/>
      <c r="AA27" s="101"/>
      <c r="AB27" s="101"/>
      <c r="AC27" s="101"/>
      <c r="AD27" s="101"/>
      <c r="AE27" s="101"/>
      <c r="AF27" s="101"/>
      <c r="AG27" s="101"/>
      <c r="AH27" s="101"/>
      <c r="AI27" s="101"/>
      <c r="AJ27" s="101"/>
      <c r="AK27" s="101"/>
      <c r="AL27" s="101"/>
      <c r="AM27" s="101"/>
      <c r="AN27" s="101"/>
      <c r="AO27" s="101"/>
    </row>
    <row r="28" spans="1:41" s="76" customFormat="1" ht="42" customHeight="1">
      <c r="A28" s="62"/>
      <c r="B28" s="77" t="s">
        <v>108</v>
      </c>
      <c r="C28" s="74"/>
      <c r="D28" s="74"/>
      <c r="E28" s="74"/>
      <c r="F28" s="74"/>
      <c r="G28" s="75"/>
      <c r="H28" s="75"/>
      <c r="I28" s="75"/>
      <c r="J28" s="75"/>
      <c r="K28" s="75"/>
      <c r="L28" s="75"/>
      <c r="M28" s="75"/>
      <c r="N28" s="75"/>
      <c r="O28" s="75"/>
      <c r="P28" s="75"/>
      <c r="Q28" s="75"/>
      <c r="R28" s="75"/>
      <c r="S28" s="75"/>
      <c r="T28" s="75"/>
      <c r="U28" s="75"/>
      <c r="V28" s="75"/>
      <c r="W28" s="75"/>
      <c r="X28" s="75"/>
      <c r="Y28" s="75"/>
      <c r="Z28" s="102"/>
      <c r="AA28" s="102"/>
      <c r="AB28" s="102"/>
      <c r="AC28" s="102"/>
      <c r="AD28" s="102"/>
      <c r="AE28" s="102"/>
      <c r="AF28" s="102"/>
      <c r="AG28" s="102"/>
      <c r="AH28" s="102"/>
      <c r="AI28" s="102"/>
      <c r="AJ28" s="102"/>
      <c r="AK28" s="102"/>
      <c r="AL28" s="102"/>
      <c r="AM28" s="102"/>
      <c r="AN28" s="102"/>
      <c r="AO28" s="102"/>
    </row>
    <row r="29" spans="1:41" s="57" customFormat="1" ht="45" customHeight="1">
      <c r="A29" s="72"/>
      <c r="B29" s="73" t="s">
        <v>102</v>
      </c>
      <c r="C29" s="55"/>
      <c r="D29" s="55"/>
      <c r="E29" s="55"/>
      <c r="F29" s="55"/>
      <c r="G29" s="56"/>
      <c r="H29" s="56"/>
      <c r="I29" s="56"/>
      <c r="J29" s="56"/>
      <c r="K29" s="56"/>
      <c r="L29" s="56"/>
      <c r="M29" s="56"/>
      <c r="N29" s="56"/>
      <c r="O29" s="56"/>
      <c r="P29" s="56"/>
      <c r="Q29" s="56"/>
      <c r="R29" s="56"/>
      <c r="S29" s="56"/>
      <c r="T29" s="56"/>
      <c r="U29" s="56"/>
      <c r="V29" s="56"/>
      <c r="W29" s="56"/>
      <c r="X29" s="56"/>
      <c r="Y29" s="56"/>
      <c r="Z29" s="101"/>
      <c r="AA29" s="101"/>
      <c r="AB29" s="101"/>
      <c r="AC29" s="101"/>
      <c r="AD29" s="101"/>
      <c r="AE29" s="101"/>
      <c r="AF29" s="101"/>
      <c r="AG29" s="101"/>
      <c r="AH29" s="101"/>
      <c r="AI29" s="101"/>
      <c r="AJ29" s="101"/>
      <c r="AK29" s="101"/>
      <c r="AL29" s="101"/>
      <c r="AM29" s="101"/>
      <c r="AN29" s="101"/>
      <c r="AO29" s="101"/>
    </row>
    <row r="30" spans="1:41" s="57" customFormat="1" ht="61.15" customHeight="1">
      <c r="A30" s="53" t="s">
        <v>48</v>
      </c>
      <c r="B30" s="58" t="s">
        <v>323</v>
      </c>
      <c r="C30" s="55"/>
      <c r="D30" s="55"/>
      <c r="E30" s="55"/>
      <c r="F30" s="55"/>
      <c r="G30" s="56"/>
      <c r="H30" s="56"/>
      <c r="I30" s="56"/>
      <c r="J30" s="56"/>
      <c r="K30" s="56"/>
      <c r="L30" s="56"/>
      <c r="M30" s="56"/>
      <c r="N30" s="56"/>
      <c r="O30" s="56"/>
      <c r="P30" s="56"/>
      <c r="Q30" s="56"/>
      <c r="R30" s="56"/>
      <c r="S30" s="56"/>
      <c r="T30" s="56"/>
      <c r="U30" s="56"/>
      <c r="V30" s="56"/>
      <c r="W30" s="56"/>
      <c r="X30" s="56"/>
      <c r="Y30" s="56"/>
      <c r="Z30" s="101"/>
      <c r="AA30" s="101"/>
      <c r="AB30" s="101"/>
      <c r="AC30" s="101"/>
      <c r="AD30" s="101"/>
      <c r="AE30" s="101"/>
      <c r="AF30" s="101"/>
      <c r="AG30" s="101"/>
      <c r="AH30" s="101"/>
      <c r="AI30" s="101"/>
      <c r="AJ30" s="101"/>
      <c r="AK30" s="101"/>
      <c r="AL30" s="101"/>
      <c r="AM30" s="101"/>
      <c r="AN30" s="101"/>
      <c r="AO30" s="101"/>
    </row>
    <row r="31" spans="1:41" s="66" customFormat="1" ht="77.650000000000006" customHeight="1">
      <c r="A31" s="62" t="s">
        <v>96</v>
      </c>
      <c r="B31" s="63" t="s">
        <v>330</v>
      </c>
      <c r="C31" s="64"/>
      <c r="D31" s="64"/>
      <c r="E31" s="64"/>
      <c r="F31" s="64"/>
      <c r="G31" s="65"/>
      <c r="H31" s="65"/>
      <c r="I31" s="65"/>
      <c r="J31" s="65"/>
      <c r="K31" s="65"/>
      <c r="L31" s="65"/>
      <c r="M31" s="65"/>
      <c r="N31" s="65"/>
      <c r="O31" s="65"/>
      <c r="P31" s="65"/>
      <c r="Q31" s="65"/>
      <c r="R31" s="65"/>
      <c r="S31" s="65"/>
      <c r="T31" s="65"/>
      <c r="U31" s="65"/>
      <c r="V31" s="65"/>
      <c r="W31" s="65"/>
      <c r="X31" s="65"/>
      <c r="Y31" s="65"/>
      <c r="Z31" s="99"/>
      <c r="AA31" s="99"/>
      <c r="AB31" s="99"/>
      <c r="AC31" s="99"/>
      <c r="AD31" s="99"/>
      <c r="AE31" s="99"/>
      <c r="AF31" s="99"/>
      <c r="AG31" s="99"/>
      <c r="AH31" s="99"/>
      <c r="AI31" s="99"/>
      <c r="AJ31" s="99"/>
      <c r="AK31" s="99"/>
      <c r="AL31" s="99"/>
      <c r="AM31" s="99"/>
      <c r="AN31" s="99"/>
      <c r="AO31" s="99"/>
    </row>
    <row r="32" spans="1:41" s="61" customFormat="1" ht="39.4" customHeight="1">
      <c r="A32" s="72"/>
      <c r="B32" s="73" t="s">
        <v>102</v>
      </c>
      <c r="C32" s="59"/>
      <c r="D32" s="59"/>
      <c r="E32" s="59"/>
      <c r="F32" s="59"/>
      <c r="G32" s="60"/>
      <c r="H32" s="60"/>
      <c r="I32" s="60"/>
      <c r="J32" s="60"/>
      <c r="K32" s="60"/>
      <c r="L32" s="60"/>
      <c r="M32" s="60"/>
      <c r="N32" s="60"/>
      <c r="O32" s="60"/>
      <c r="P32" s="60"/>
      <c r="Q32" s="60"/>
      <c r="R32" s="60"/>
      <c r="S32" s="60"/>
      <c r="T32" s="60"/>
      <c r="U32" s="60"/>
      <c r="V32" s="60"/>
      <c r="W32" s="60"/>
      <c r="X32" s="60"/>
      <c r="Y32" s="60"/>
      <c r="Z32" s="98"/>
      <c r="AA32" s="98"/>
      <c r="AB32" s="98"/>
      <c r="AC32" s="98"/>
      <c r="AD32" s="98"/>
      <c r="AE32" s="98"/>
      <c r="AF32" s="98"/>
      <c r="AG32" s="98"/>
      <c r="AH32" s="98"/>
      <c r="AI32" s="98"/>
      <c r="AJ32" s="98"/>
      <c r="AK32" s="98"/>
      <c r="AL32" s="98"/>
      <c r="AM32" s="98"/>
      <c r="AN32" s="98"/>
      <c r="AO32" s="98"/>
    </row>
    <row r="33" spans="1:41" s="76" customFormat="1" ht="60" customHeight="1">
      <c r="A33" s="62" t="s">
        <v>101</v>
      </c>
      <c r="B33" s="63" t="s">
        <v>255</v>
      </c>
      <c r="C33" s="74"/>
      <c r="D33" s="74"/>
      <c r="E33" s="74"/>
      <c r="F33" s="74"/>
      <c r="G33" s="75"/>
      <c r="H33" s="75"/>
      <c r="I33" s="75"/>
      <c r="J33" s="75"/>
      <c r="K33" s="75"/>
      <c r="L33" s="75"/>
      <c r="M33" s="75"/>
      <c r="N33" s="75"/>
      <c r="O33" s="75"/>
      <c r="P33" s="75"/>
      <c r="Q33" s="75"/>
      <c r="R33" s="75"/>
      <c r="S33" s="75"/>
      <c r="T33" s="75"/>
      <c r="U33" s="75"/>
      <c r="V33" s="75"/>
      <c r="W33" s="75"/>
      <c r="X33" s="75"/>
      <c r="Y33" s="75"/>
      <c r="Z33" s="102"/>
      <c r="AA33" s="102"/>
      <c r="AB33" s="102"/>
      <c r="AC33" s="102"/>
      <c r="AD33" s="102"/>
      <c r="AE33" s="102"/>
      <c r="AF33" s="102"/>
      <c r="AG33" s="102"/>
      <c r="AH33" s="102"/>
      <c r="AI33" s="102"/>
      <c r="AJ33" s="102"/>
      <c r="AK33" s="102"/>
      <c r="AL33" s="102"/>
      <c r="AM33" s="102"/>
      <c r="AN33" s="102"/>
      <c r="AO33" s="102"/>
    </row>
    <row r="34" spans="1:41" s="76" customFormat="1" ht="103.9" customHeight="1">
      <c r="A34" s="62"/>
      <c r="B34" s="77" t="s">
        <v>319</v>
      </c>
      <c r="C34" s="74"/>
      <c r="D34" s="74"/>
      <c r="E34" s="74"/>
      <c r="F34" s="74"/>
      <c r="G34" s="75"/>
      <c r="H34" s="75"/>
      <c r="I34" s="75"/>
      <c r="J34" s="75"/>
      <c r="K34" s="75"/>
      <c r="L34" s="75"/>
      <c r="M34" s="75"/>
      <c r="N34" s="75"/>
      <c r="O34" s="75"/>
      <c r="P34" s="75"/>
      <c r="Q34" s="75"/>
      <c r="R34" s="75"/>
      <c r="S34" s="75"/>
      <c r="T34" s="75"/>
      <c r="U34" s="75"/>
      <c r="V34" s="75"/>
      <c r="W34" s="75"/>
      <c r="X34" s="75"/>
      <c r="Y34" s="75"/>
      <c r="Z34" s="102"/>
      <c r="AA34" s="102"/>
      <c r="AB34" s="102"/>
      <c r="AC34" s="102"/>
      <c r="AD34" s="102"/>
      <c r="AE34" s="102"/>
      <c r="AF34" s="102"/>
      <c r="AG34" s="102"/>
      <c r="AH34" s="102"/>
      <c r="AI34" s="102"/>
      <c r="AJ34" s="102"/>
      <c r="AK34" s="102"/>
      <c r="AL34" s="102"/>
      <c r="AM34" s="102"/>
      <c r="AN34" s="102"/>
      <c r="AO34" s="102"/>
    </row>
    <row r="35" spans="1:41" s="76" customFormat="1" ht="47.65" customHeight="1">
      <c r="A35" s="62"/>
      <c r="B35" s="73" t="s">
        <v>102</v>
      </c>
      <c r="C35" s="74"/>
      <c r="D35" s="74"/>
      <c r="E35" s="74"/>
      <c r="F35" s="74"/>
      <c r="G35" s="75"/>
      <c r="H35" s="75"/>
      <c r="I35" s="75"/>
      <c r="J35" s="75"/>
      <c r="K35" s="75"/>
      <c r="L35" s="75"/>
      <c r="M35" s="75"/>
      <c r="N35" s="75"/>
      <c r="O35" s="75"/>
      <c r="P35" s="75"/>
      <c r="Q35" s="75"/>
      <c r="R35" s="75"/>
      <c r="S35" s="75"/>
      <c r="T35" s="75"/>
      <c r="U35" s="75"/>
      <c r="V35" s="75"/>
      <c r="W35" s="75"/>
      <c r="X35" s="75"/>
      <c r="Y35" s="75"/>
      <c r="Z35" s="102"/>
      <c r="AA35" s="102"/>
      <c r="AB35" s="102"/>
      <c r="AC35" s="102"/>
      <c r="AD35" s="102"/>
      <c r="AE35" s="102"/>
      <c r="AF35" s="102"/>
      <c r="AG35" s="102"/>
      <c r="AH35" s="102"/>
      <c r="AI35" s="102"/>
      <c r="AJ35" s="102"/>
      <c r="AK35" s="102"/>
      <c r="AL35" s="102"/>
      <c r="AM35" s="102"/>
      <c r="AN35" s="102"/>
      <c r="AO35" s="102"/>
    </row>
    <row r="36" spans="1:41" s="66" customFormat="1" ht="44.65" customHeight="1">
      <c r="A36" s="62"/>
      <c r="B36" s="77" t="s">
        <v>321</v>
      </c>
      <c r="C36" s="64"/>
      <c r="D36" s="64"/>
      <c r="E36" s="64"/>
      <c r="F36" s="64"/>
      <c r="G36" s="65"/>
      <c r="H36" s="65"/>
      <c r="I36" s="65"/>
      <c r="J36" s="65"/>
      <c r="K36" s="65"/>
      <c r="L36" s="65"/>
      <c r="M36" s="65"/>
      <c r="N36" s="65"/>
      <c r="O36" s="65"/>
      <c r="P36" s="65"/>
      <c r="Q36" s="65"/>
      <c r="R36" s="65"/>
      <c r="S36" s="65"/>
      <c r="T36" s="65"/>
      <c r="U36" s="65"/>
      <c r="V36" s="65"/>
      <c r="W36" s="65"/>
      <c r="X36" s="65"/>
      <c r="Y36" s="65"/>
      <c r="Z36" s="99"/>
      <c r="AA36" s="99"/>
      <c r="AB36" s="99"/>
      <c r="AC36" s="99"/>
      <c r="AD36" s="99"/>
      <c r="AE36" s="99"/>
      <c r="AF36" s="99"/>
      <c r="AG36" s="99"/>
      <c r="AH36" s="99"/>
      <c r="AI36" s="99"/>
      <c r="AJ36" s="99"/>
      <c r="AK36" s="99"/>
      <c r="AL36" s="99"/>
      <c r="AM36" s="99"/>
      <c r="AN36" s="99"/>
      <c r="AO36" s="99"/>
    </row>
    <row r="37" spans="1:41" s="57" customFormat="1" ht="45" customHeight="1">
      <c r="A37" s="72"/>
      <c r="B37" s="73" t="s">
        <v>102</v>
      </c>
      <c r="C37" s="55"/>
      <c r="D37" s="55"/>
      <c r="E37" s="55"/>
      <c r="F37" s="55"/>
      <c r="G37" s="56"/>
      <c r="H37" s="56"/>
      <c r="I37" s="56"/>
      <c r="J37" s="56"/>
      <c r="K37" s="56"/>
      <c r="L37" s="56"/>
      <c r="M37" s="56"/>
      <c r="N37" s="56"/>
      <c r="O37" s="56"/>
      <c r="P37" s="56"/>
      <c r="Q37" s="56"/>
      <c r="R37" s="56"/>
      <c r="S37" s="56"/>
      <c r="T37" s="56"/>
      <c r="U37" s="56"/>
      <c r="V37" s="56"/>
      <c r="W37" s="56"/>
      <c r="X37" s="56"/>
      <c r="Y37" s="56"/>
      <c r="Z37" s="101"/>
      <c r="AA37" s="101"/>
      <c r="AB37" s="101"/>
      <c r="AC37" s="101"/>
      <c r="AD37" s="101"/>
      <c r="AE37" s="101"/>
      <c r="AF37" s="101"/>
      <c r="AG37" s="101"/>
      <c r="AH37" s="101"/>
      <c r="AI37" s="101"/>
      <c r="AJ37" s="101"/>
      <c r="AK37" s="101"/>
      <c r="AL37" s="101"/>
      <c r="AM37" s="101"/>
      <c r="AN37" s="101"/>
      <c r="AO37" s="101"/>
    </row>
    <row r="38" spans="1:41" s="66" customFormat="1" ht="94.9" customHeight="1">
      <c r="A38" s="62"/>
      <c r="B38" s="77" t="s">
        <v>110</v>
      </c>
      <c r="C38" s="64"/>
      <c r="D38" s="64"/>
      <c r="E38" s="64"/>
      <c r="F38" s="64"/>
      <c r="G38" s="65"/>
      <c r="H38" s="65"/>
      <c r="I38" s="65"/>
      <c r="J38" s="65"/>
      <c r="K38" s="65"/>
      <c r="L38" s="65"/>
      <c r="M38" s="65"/>
      <c r="N38" s="65"/>
      <c r="O38" s="65"/>
      <c r="P38" s="65"/>
      <c r="Q38" s="65"/>
      <c r="R38" s="65"/>
      <c r="S38" s="65"/>
      <c r="T38" s="65"/>
      <c r="U38" s="65"/>
      <c r="V38" s="65"/>
      <c r="W38" s="65"/>
      <c r="X38" s="65"/>
      <c r="Y38" s="65"/>
      <c r="Z38" s="99"/>
      <c r="AA38" s="99"/>
      <c r="AB38" s="99"/>
      <c r="AC38" s="99"/>
      <c r="AD38" s="99"/>
      <c r="AE38" s="99"/>
      <c r="AF38" s="99"/>
      <c r="AG38" s="99"/>
      <c r="AH38" s="99"/>
      <c r="AI38" s="99"/>
      <c r="AJ38" s="99"/>
      <c r="AK38" s="99"/>
      <c r="AL38" s="99"/>
      <c r="AM38" s="99"/>
      <c r="AN38" s="99"/>
      <c r="AO38" s="99"/>
    </row>
    <row r="39" spans="1:41" s="76" customFormat="1" ht="85.15" customHeight="1">
      <c r="A39" s="78"/>
      <c r="B39" s="79" t="s">
        <v>111</v>
      </c>
      <c r="C39" s="74"/>
      <c r="D39" s="74"/>
      <c r="E39" s="74"/>
      <c r="F39" s="74"/>
      <c r="G39" s="75"/>
      <c r="H39" s="75"/>
      <c r="I39" s="75"/>
      <c r="J39" s="75"/>
      <c r="K39" s="75"/>
      <c r="L39" s="75"/>
      <c r="M39" s="75"/>
      <c r="N39" s="75"/>
      <c r="O39" s="75"/>
      <c r="P39" s="75"/>
      <c r="Q39" s="75"/>
      <c r="R39" s="75"/>
      <c r="S39" s="75"/>
      <c r="T39" s="75"/>
      <c r="U39" s="75"/>
      <c r="V39" s="75"/>
      <c r="W39" s="75"/>
      <c r="X39" s="75"/>
      <c r="Y39" s="75"/>
      <c r="Z39" s="102"/>
      <c r="AA39" s="102"/>
      <c r="AB39" s="102"/>
      <c r="AC39" s="102"/>
      <c r="AD39" s="102"/>
      <c r="AE39" s="102"/>
      <c r="AF39" s="102"/>
      <c r="AG39" s="102"/>
      <c r="AH39" s="102"/>
      <c r="AI39" s="102"/>
      <c r="AJ39" s="102"/>
      <c r="AK39" s="102"/>
      <c r="AL39" s="102"/>
      <c r="AM39" s="102"/>
      <c r="AN39" s="102"/>
      <c r="AO39" s="102"/>
    </row>
    <row r="40" spans="1:41" s="61" customFormat="1" ht="52.9" customHeight="1">
      <c r="A40" s="72"/>
      <c r="B40" s="73" t="s">
        <v>102</v>
      </c>
      <c r="C40" s="59"/>
      <c r="D40" s="59"/>
      <c r="E40" s="59"/>
      <c r="F40" s="59"/>
      <c r="G40" s="60"/>
      <c r="H40" s="60"/>
      <c r="I40" s="60"/>
      <c r="J40" s="60"/>
      <c r="K40" s="60"/>
      <c r="L40" s="60"/>
      <c r="M40" s="60"/>
      <c r="N40" s="60"/>
      <c r="O40" s="60"/>
      <c r="P40" s="60"/>
      <c r="Q40" s="60"/>
      <c r="R40" s="60"/>
      <c r="S40" s="60"/>
      <c r="T40" s="60"/>
      <c r="U40" s="60"/>
      <c r="V40" s="60"/>
      <c r="W40" s="60"/>
      <c r="X40" s="60"/>
      <c r="Y40" s="60"/>
      <c r="Z40" s="98"/>
      <c r="AA40" s="98"/>
      <c r="AB40" s="98"/>
      <c r="AC40" s="98"/>
      <c r="AD40" s="98"/>
      <c r="AE40" s="98"/>
      <c r="AF40" s="98"/>
      <c r="AG40" s="98"/>
      <c r="AH40" s="98"/>
      <c r="AI40" s="98"/>
      <c r="AJ40" s="98"/>
      <c r="AK40" s="98"/>
      <c r="AL40" s="98"/>
      <c r="AM40" s="98"/>
      <c r="AN40" s="98"/>
      <c r="AO40" s="98"/>
    </row>
    <row r="41" spans="1:41" s="76" customFormat="1" ht="52.15" customHeight="1">
      <c r="A41" s="78"/>
      <c r="B41" s="79" t="s">
        <v>112</v>
      </c>
      <c r="C41" s="74"/>
      <c r="D41" s="74"/>
      <c r="E41" s="74"/>
      <c r="F41" s="74"/>
      <c r="G41" s="75"/>
      <c r="H41" s="75"/>
      <c r="I41" s="75"/>
      <c r="J41" s="75"/>
      <c r="K41" s="75"/>
      <c r="L41" s="75"/>
      <c r="M41" s="75"/>
      <c r="N41" s="75"/>
      <c r="O41" s="75"/>
      <c r="P41" s="75"/>
      <c r="Q41" s="75"/>
      <c r="R41" s="75"/>
      <c r="S41" s="75"/>
      <c r="T41" s="75"/>
      <c r="U41" s="75"/>
      <c r="V41" s="75"/>
      <c r="W41" s="75"/>
      <c r="X41" s="75"/>
      <c r="Y41" s="75"/>
      <c r="Z41" s="102"/>
      <c r="AA41" s="102"/>
      <c r="AB41" s="102"/>
      <c r="AC41" s="102"/>
      <c r="AD41" s="102"/>
      <c r="AE41" s="102"/>
      <c r="AF41" s="102"/>
      <c r="AG41" s="102"/>
      <c r="AH41" s="102"/>
      <c r="AI41" s="102"/>
      <c r="AJ41" s="102"/>
      <c r="AK41" s="102"/>
      <c r="AL41" s="102"/>
      <c r="AM41" s="102"/>
      <c r="AN41" s="102"/>
      <c r="AO41" s="102"/>
    </row>
    <row r="42" spans="1:41" s="61" customFormat="1" ht="52.15" customHeight="1">
      <c r="A42" s="72"/>
      <c r="B42" s="73" t="s">
        <v>102</v>
      </c>
      <c r="C42" s="59"/>
      <c r="D42" s="59"/>
      <c r="E42" s="59"/>
      <c r="F42" s="59"/>
      <c r="G42" s="60"/>
      <c r="H42" s="60"/>
      <c r="I42" s="60"/>
      <c r="J42" s="60"/>
      <c r="K42" s="60"/>
      <c r="L42" s="60"/>
      <c r="M42" s="60"/>
      <c r="N42" s="60"/>
      <c r="O42" s="60"/>
      <c r="P42" s="60"/>
      <c r="Q42" s="60"/>
      <c r="R42" s="60"/>
      <c r="S42" s="60"/>
      <c r="T42" s="60"/>
      <c r="U42" s="60"/>
      <c r="V42" s="60"/>
      <c r="W42" s="60"/>
      <c r="X42" s="60"/>
      <c r="Y42" s="60"/>
      <c r="Z42" s="98"/>
      <c r="AA42" s="98"/>
      <c r="AB42" s="98"/>
      <c r="AC42" s="98"/>
      <c r="AD42" s="98"/>
      <c r="AE42" s="98"/>
      <c r="AF42" s="98"/>
      <c r="AG42" s="98"/>
      <c r="AH42" s="98"/>
      <c r="AI42" s="98"/>
      <c r="AJ42" s="98"/>
      <c r="AK42" s="98"/>
      <c r="AL42" s="98"/>
      <c r="AM42" s="98"/>
      <c r="AN42" s="98"/>
      <c r="AO42" s="98"/>
    </row>
    <row r="43" spans="1:41" s="172" customFormat="1" ht="46.15" customHeight="1">
      <c r="A43" s="169" t="s">
        <v>113</v>
      </c>
      <c r="B43" s="170" t="s">
        <v>254</v>
      </c>
      <c r="C43" s="166"/>
      <c r="D43" s="166"/>
      <c r="E43" s="166"/>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row>
    <row r="44" spans="1:41" s="160" customFormat="1" ht="42" customHeight="1">
      <c r="A44" s="165"/>
      <c r="B44" s="173" t="s">
        <v>114</v>
      </c>
      <c r="C44" s="167"/>
      <c r="D44" s="167"/>
      <c r="E44" s="167"/>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row>
    <row r="45" spans="1:41" ht="6" customHeight="1">
      <c r="A45" s="165"/>
      <c r="B45" s="173"/>
      <c r="C45" s="167"/>
      <c r="D45" s="167"/>
      <c r="E45" s="167"/>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74"/>
    </row>
    <row r="46" spans="1:41" s="105" customFormat="1" ht="26.65" customHeight="1">
      <c r="A46" s="151"/>
      <c r="B46" s="998" t="s">
        <v>256</v>
      </c>
      <c r="C46" s="998"/>
      <c r="D46" s="998"/>
      <c r="E46" s="998"/>
      <c r="F46" s="998"/>
      <c r="G46" s="998"/>
      <c r="H46" s="998"/>
      <c r="I46" s="998"/>
      <c r="J46" s="998"/>
      <c r="K46" s="998"/>
      <c r="L46" s="998"/>
      <c r="M46" s="998"/>
      <c r="N46" s="998"/>
      <c r="O46" s="998"/>
      <c r="P46" s="998"/>
      <c r="Q46" s="998"/>
      <c r="R46" s="998"/>
      <c r="S46" s="998"/>
      <c r="T46" s="998"/>
      <c r="U46" s="998"/>
      <c r="V46" s="998"/>
      <c r="W46" s="998"/>
      <c r="X46" s="998"/>
      <c r="Y46" s="998"/>
      <c r="Z46" s="998"/>
      <c r="AA46" s="998"/>
      <c r="AB46" s="998"/>
      <c r="AC46" s="998"/>
      <c r="AD46" s="998"/>
      <c r="AE46" s="998"/>
      <c r="AF46" s="998"/>
      <c r="AG46" s="998"/>
      <c r="AH46" s="998"/>
      <c r="AI46" s="998"/>
      <c r="AJ46" s="998"/>
      <c r="AK46" s="998"/>
      <c r="AL46" s="998"/>
      <c r="AM46" s="998"/>
      <c r="AN46" s="998"/>
      <c r="AO46" s="998"/>
    </row>
    <row r="47" spans="1:41" ht="19.899999999999999" customHeight="1">
      <c r="A47" s="161"/>
      <c r="B47" s="175"/>
      <c r="C47" s="176"/>
      <c r="D47" s="176"/>
      <c r="E47" s="176"/>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row>
    <row r="48" spans="1:41" ht="19.899999999999999" customHeight="1">
      <c r="A48" s="161"/>
      <c r="B48" s="175"/>
      <c r="C48" s="176"/>
      <c r="D48" s="176"/>
      <c r="E48" s="176"/>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row>
    <row r="49" spans="1:53" ht="19.899999999999999" customHeight="1">
      <c r="A49" s="161"/>
      <c r="B49" s="175"/>
      <c r="C49" s="176"/>
      <c r="D49" s="176"/>
      <c r="E49" s="176"/>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row>
    <row r="50" spans="1:53" s="178" customFormat="1" ht="19.899999999999999" customHeight="1">
      <c r="A50" s="161"/>
      <c r="B50" s="175"/>
      <c r="C50" s="176"/>
      <c r="D50" s="176"/>
      <c r="E50" s="176"/>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P50" s="157"/>
      <c r="AQ50" s="157"/>
      <c r="AR50" s="157"/>
      <c r="AS50" s="157"/>
      <c r="AT50" s="157"/>
      <c r="AU50" s="157"/>
      <c r="AV50" s="157"/>
      <c r="AW50" s="157"/>
      <c r="AX50" s="157"/>
      <c r="AY50" s="157"/>
      <c r="AZ50" s="157"/>
      <c r="BA50" s="157"/>
    </row>
    <row r="51" spans="1:53" s="178" customFormat="1" ht="19.899999999999999" customHeight="1">
      <c r="A51" s="161"/>
      <c r="B51" s="175"/>
      <c r="C51" s="176"/>
      <c r="D51" s="176"/>
      <c r="E51" s="176"/>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c r="AK51" s="177"/>
      <c r="AL51" s="177"/>
      <c r="AM51" s="177"/>
      <c r="AN51" s="177"/>
      <c r="AP51" s="157"/>
      <c r="AQ51" s="157"/>
      <c r="AR51" s="157"/>
      <c r="AS51" s="157"/>
      <c r="AT51" s="157"/>
      <c r="AU51" s="157"/>
      <c r="AV51" s="157"/>
      <c r="AW51" s="157"/>
      <c r="AX51" s="157"/>
      <c r="AY51" s="157"/>
      <c r="AZ51" s="157"/>
      <c r="BA51" s="157"/>
    </row>
    <row r="52" spans="1:53" s="178" customFormat="1" ht="19.899999999999999" customHeight="1">
      <c r="A52" s="161"/>
      <c r="B52" s="175"/>
      <c r="C52" s="176"/>
      <c r="D52" s="176"/>
      <c r="E52" s="176"/>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c r="AF52" s="177"/>
      <c r="AG52" s="177"/>
      <c r="AH52" s="177"/>
      <c r="AI52" s="177"/>
      <c r="AJ52" s="177"/>
      <c r="AK52" s="177"/>
      <c r="AL52" s="177"/>
      <c r="AM52" s="177"/>
      <c r="AN52" s="177"/>
      <c r="AP52" s="157"/>
      <c r="AQ52" s="157"/>
      <c r="AR52" s="157"/>
      <c r="AS52" s="157"/>
      <c r="AT52" s="157"/>
      <c r="AU52" s="157"/>
      <c r="AV52" s="157"/>
      <c r="AW52" s="157"/>
      <c r="AX52" s="157"/>
      <c r="AY52" s="157"/>
      <c r="AZ52" s="157"/>
      <c r="BA52" s="157"/>
    </row>
    <row r="53" spans="1:53" s="178" customFormat="1" ht="19.899999999999999" customHeight="1">
      <c r="A53" s="161"/>
      <c r="B53" s="175"/>
      <c r="C53" s="176"/>
      <c r="D53" s="176"/>
      <c r="E53" s="176"/>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P53" s="157"/>
      <c r="AQ53" s="157"/>
      <c r="AR53" s="157"/>
      <c r="AS53" s="157"/>
      <c r="AT53" s="157"/>
      <c r="AU53" s="157"/>
      <c r="AV53" s="157"/>
      <c r="AW53" s="157"/>
      <c r="AX53" s="157"/>
      <c r="AY53" s="157"/>
      <c r="AZ53" s="157"/>
      <c r="BA53" s="157"/>
    </row>
    <row r="54" spans="1:53" s="178" customFormat="1" ht="19.899999999999999" customHeight="1">
      <c r="A54" s="161"/>
      <c r="B54" s="175"/>
      <c r="C54" s="176"/>
      <c r="D54" s="176"/>
      <c r="E54" s="176"/>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P54" s="157"/>
      <c r="AQ54" s="157"/>
      <c r="AR54" s="157"/>
      <c r="AS54" s="157"/>
      <c r="AT54" s="157"/>
      <c r="AU54" s="157"/>
      <c r="AV54" s="157"/>
      <c r="AW54" s="157"/>
      <c r="AX54" s="157"/>
      <c r="AY54" s="157"/>
      <c r="AZ54" s="157"/>
      <c r="BA54" s="157"/>
    </row>
    <row r="55" spans="1:53" s="178" customFormat="1" ht="19.899999999999999" customHeight="1">
      <c r="A55" s="161"/>
      <c r="B55" s="175"/>
      <c r="C55" s="176"/>
      <c r="D55" s="176"/>
      <c r="E55" s="176"/>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P55" s="157"/>
      <c r="AQ55" s="157"/>
      <c r="AR55" s="157"/>
      <c r="AS55" s="157"/>
      <c r="AT55" s="157"/>
      <c r="AU55" s="157"/>
      <c r="AV55" s="157"/>
      <c r="AW55" s="157"/>
      <c r="AX55" s="157"/>
      <c r="AY55" s="157"/>
      <c r="AZ55" s="157"/>
      <c r="BA55" s="157"/>
    </row>
    <row r="56" spans="1:53" s="178" customFormat="1" ht="19.899999999999999" customHeight="1">
      <c r="A56" s="161"/>
      <c r="B56" s="175"/>
      <c r="C56" s="176"/>
      <c r="D56" s="176"/>
      <c r="E56" s="176"/>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P56" s="157"/>
      <c r="AQ56" s="157"/>
      <c r="AR56" s="157"/>
      <c r="AS56" s="157"/>
      <c r="AT56" s="157"/>
      <c r="AU56" s="157"/>
      <c r="AV56" s="157"/>
      <c r="AW56" s="157"/>
      <c r="AX56" s="157"/>
      <c r="AY56" s="157"/>
      <c r="AZ56" s="157"/>
      <c r="BA56" s="157"/>
    </row>
    <row r="57" spans="1:53" s="178" customFormat="1" ht="19.899999999999999" customHeight="1">
      <c r="A57" s="161"/>
      <c r="B57" s="175"/>
      <c r="C57" s="176"/>
      <c r="D57" s="176"/>
      <c r="E57" s="176"/>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P57" s="157"/>
      <c r="AQ57" s="157"/>
      <c r="AR57" s="157"/>
      <c r="AS57" s="157"/>
      <c r="AT57" s="157"/>
      <c r="AU57" s="157"/>
      <c r="AV57" s="157"/>
      <c r="AW57" s="157"/>
      <c r="AX57" s="157"/>
      <c r="AY57" s="157"/>
      <c r="AZ57" s="157"/>
      <c r="BA57" s="157"/>
    </row>
    <row r="58" spans="1:53" s="178" customFormat="1" ht="19.899999999999999" customHeight="1">
      <c r="A58" s="161"/>
      <c r="B58" s="175"/>
      <c r="C58" s="176"/>
      <c r="D58" s="176"/>
      <c r="E58" s="176"/>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c r="AM58" s="177"/>
      <c r="AN58" s="177"/>
      <c r="AP58" s="157"/>
      <c r="AQ58" s="157"/>
      <c r="AR58" s="157"/>
      <c r="AS58" s="157"/>
      <c r="AT58" s="157"/>
      <c r="AU58" s="157"/>
      <c r="AV58" s="157"/>
      <c r="AW58" s="157"/>
      <c r="AX58" s="157"/>
      <c r="AY58" s="157"/>
      <c r="AZ58" s="157"/>
      <c r="BA58" s="157"/>
    </row>
    <row r="59" spans="1:53" s="178" customFormat="1" ht="15.75">
      <c r="A59" s="161"/>
      <c r="B59" s="175"/>
      <c r="C59" s="176"/>
      <c r="D59" s="176"/>
      <c r="E59" s="176"/>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P59" s="157"/>
      <c r="AQ59" s="157"/>
      <c r="AR59" s="157"/>
      <c r="AS59" s="157"/>
      <c r="AT59" s="157"/>
      <c r="AU59" s="157"/>
      <c r="AV59" s="157"/>
      <c r="AW59" s="157"/>
      <c r="AX59" s="157"/>
      <c r="AY59" s="157"/>
      <c r="AZ59" s="157"/>
      <c r="BA59" s="157"/>
    </row>
    <row r="60" spans="1:53" s="178" customFormat="1" ht="15.75">
      <c r="A60" s="161"/>
      <c r="B60" s="175"/>
      <c r="C60" s="176"/>
      <c r="D60" s="176"/>
      <c r="E60" s="176"/>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c r="AI60" s="177"/>
      <c r="AJ60" s="177"/>
      <c r="AK60" s="177"/>
      <c r="AL60" s="177"/>
      <c r="AM60" s="177"/>
      <c r="AN60" s="177"/>
      <c r="AP60" s="157"/>
      <c r="AQ60" s="157"/>
      <c r="AR60" s="157"/>
      <c r="AS60" s="157"/>
      <c r="AT60" s="157"/>
      <c r="AU60" s="157"/>
      <c r="AV60" s="157"/>
      <c r="AW60" s="157"/>
      <c r="AX60" s="157"/>
      <c r="AY60" s="157"/>
      <c r="AZ60" s="157"/>
      <c r="BA60" s="157"/>
    </row>
    <row r="61" spans="1:53" s="178" customFormat="1" ht="15.75">
      <c r="A61" s="161"/>
      <c r="B61" s="175"/>
      <c r="C61" s="176"/>
      <c r="D61" s="176"/>
      <c r="E61" s="176"/>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7"/>
      <c r="AN61" s="177"/>
      <c r="AP61" s="157"/>
      <c r="AQ61" s="157"/>
      <c r="AR61" s="157"/>
      <c r="AS61" s="157"/>
      <c r="AT61" s="157"/>
      <c r="AU61" s="157"/>
      <c r="AV61" s="157"/>
      <c r="AW61" s="157"/>
      <c r="AX61" s="157"/>
      <c r="AY61" s="157"/>
      <c r="AZ61" s="157"/>
      <c r="BA61" s="157"/>
    </row>
    <row r="62" spans="1:53" s="178" customFormat="1" ht="15.75">
      <c r="A62" s="161"/>
      <c r="B62" s="175"/>
      <c r="C62" s="176"/>
      <c r="D62" s="176"/>
      <c r="E62" s="176"/>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c r="AH62" s="177"/>
      <c r="AI62" s="177"/>
      <c r="AJ62" s="177"/>
      <c r="AK62" s="177"/>
      <c r="AL62" s="177"/>
      <c r="AM62" s="177"/>
      <c r="AN62" s="177"/>
      <c r="AP62" s="157"/>
      <c r="AQ62" s="157"/>
      <c r="AR62" s="157"/>
      <c r="AS62" s="157"/>
      <c r="AT62" s="157"/>
      <c r="AU62" s="157"/>
      <c r="AV62" s="157"/>
      <c r="AW62" s="157"/>
      <c r="AX62" s="157"/>
      <c r="AY62" s="157"/>
      <c r="AZ62" s="157"/>
      <c r="BA62" s="157"/>
    </row>
    <row r="63" spans="1:53" s="178" customFormat="1" ht="15.75">
      <c r="A63" s="161"/>
      <c r="B63" s="175"/>
      <c r="C63" s="176"/>
      <c r="D63" s="176"/>
      <c r="E63" s="176"/>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P63" s="157"/>
      <c r="AQ63" s="157"/>
      <c r="AR63" s="157"/>
      <c r="AS63" s="157"/>
      <c r="AT63" s="157"/>
      <c r="AU63" s="157"/>
      <c r="AV63" s="157"/>
      <c r="AW63" s="157"/>
      <c r="AX63" s="157"/>
      <c r="AY63" s="157"/>
      <c r="AZ63" s="157"/>
      <c r="BA63" s="157"/>
    </row>
    <row r="64" spans="1:53" s="178" customFormat="1" ht="15.75">
      <c r="A64" s="161"/>
      <c r="B64" s="175"/>
      <c r="C64" s="176"/>
      <c r="D64" s="176"/>
      <c r="E64" s="176"/>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P64" s="157"/>
      <c r="AQ64" s="157"/>
      <c r="AR64" s="157"/>
      <c r="AS64" s="157"/>
      <c r="AT64" s="157"/>
      <c r="AU64" s="157"/>
      <c r="AV64" s="157"/>
      <c r="AW64" s="157"/>
      <c r="AX64" s="157"/>
      <c r="AY64" s="157"/>
      <c r="AZ64" s="157"/>
      <c r="BA64" s="157"/>
    </row>
    <row r="65" spans="1:53" s="178" customFormat="1" ht="15.75">
      <c r="A65" s="161"/>
      <c r="B65" s="175"/>
      <c r="C65" s="176"/>
      <c r="D65" s="176"/>
      <c r="E65" s="176"/>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P65" s="157"/>
      <c r="AQ65" s="157"/>
      <c r="AR65" s="157"/>
      <c r="AS65" s="157"/>
      <c r="AT65" s="157"/>
      <c r="AU65" s="157"/>
      <c r="AV65" s="157"/>
      <c r="AW65" s="157"/>
      <c r="AX65" s="157"/>
      <c r="AY65" s="157"/>
      <c r="AZ65" s="157"/>
      <c r="BA65" s="157"/>
    </row>
    <row r="66" spans="1:53" s="178" customFormat="1" ht="15.75">
      <c r="A66" s="161"/>
      <c r="B66" s="175"/>
      <c r="C66" s="176"/>
      <c r="D66" s="176"/>
      <c r="E66" s="176"/>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c r="AM66" s="177"/>
      <c r="AN66" s="177"/>
      <c r="AP66" s="157"/>
      <c r="AQ66" s="157"/>
      <c r="AR66" s="157"/>
      <c r="AS66" s="157"/>
      <c r="AT66" s="157"/>
      <c r="AU66" s="157"/>
      <c r="AV66" s="157"/>
      <c r="AW66" s="157"/>
      <c r="AX66" s="157"/>
      <c r="AY66" s="157"/>
      <c r="AZ66" s="157"/>
      <c r="BA66" s="157"/>
    </row>
    <row r="67" spans="1:53" s="178" customFormat="1" ht="15.75">
      <c r="A67" s="161"/>
      <c r="B67" s="175"/>
      <c r="C67" s="176"/>
      <c r="D67" s="176"/>
      <c r="E67" s="176"/>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P67" s="157"/>
      <c r="AQ67" s="157"/>
      <c r="AR67" s="157"/>
      <c r="AS67" s="157"/>
      <c r="AT67" s="157"/>
      <c r="AU67" s="157"/>
      <c r="AV67" s="157"/>
      <c r="AW67" s="157"/>
      <c r="AX67" s="157"/>
      <c r="AY67" s="157"/>
      <c r="AZ67" s="157"/>
      <c r="BA67" s="157"/>
    </row>
    <row r="68" spans="1:53" s="178" customFormat="1" ht="15.75">
      <c r="A68" s="161"/>
      <c r="B68" s="175"/>
      <c r="C68" s="176"/>
      <c r="D68" s="176"/>
      <c r="E68" s="176"/>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P68" s="157"/>
      <c r="AQ68" s="157"/>
      <c r="AR68" s="157"/>
      <c r="AS68" s="157"/>
      <c r="AT68" s="157"/>
      <c r="AU68" s="157"/>
      <c r="AV68" s="157"/>
      <c r="AW68" s="157"/>
      <c r="AX68" s="157"/>
      <c r="AY68" s="157"/>
      <c r="AZ68" s="157"/>
      <c r="BA68" s="157"/>
    </row>
    <row r="69" spans="1:53" s="178" customFormat="1" ht="15.75">
      <c r="A69" s="161"/>
      <c r="B69" s="175"/>
      <c r="C69" s="176"/>
      <c r="D69" s="176"/>
      <c r="E69" s="176"/>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P69" s="157"/>
      <c r="AQ69" s="157"/>
      <c r="AR69" s="157"/>
      <c r="AS69" s="157"/>
      <c r="AT69" s="157"/>
      <c r="AU69" s="157"/>
      <c r="AV69" s="157"/>
      <c r="AW69" s="157"/>
      <c r="AX69" s="157"/>
      <c r="AY69" s="157"/>
      <c r="AZ69" s="157"/>
      <c r="BA69" s="157"/>
    </row>
    <row r="70" spans="1:53" s="178" customFormat="1" ht="15.75">
      <c r="A70" s="161"/>
      <c r="B70" s="175"/>
      <c r="C70" s="176"/>
      <c r="D70" s="176"/>
      <c r="E70" s="176"/>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P70" s="157"/>
      <c r="AQ70" s="157"/>
      <c r="AR70" s="157"/>
      <c r="AS70" s="157"/>
      <c r="AT70" s="157"/>
      <c r="AU70" s="157"/>
      <c r="AV70" s="157"/>
      <c r="AW70" s="157"/>
      <c r="AX70" s="157"/>
      <c r="AY70" s="157"/>
      <c r="AZ70" s="157"/>
      <c r="BA70" s="157"/>
    </row>
    <row r="71" spans="1:53" s="178" customFormat="1" ht="15.75">
      <c r="A71" s="161"/>
      <c r="B71" s="175"/>
      <c r="C71" s="176"/>
      <c r="D71" s="176"/>
      <c r="E71" s="176"/>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P71" s="157"/>
      <c r="AQ71" s="157"/>
      <c r="AR71" s="157"/>
      <c r="AS71" s="157"/>
      <c r="AT71" s="157"/>
      <c r="AU71" s="157"/>
      <c r="AV71" s="157"/>
      <c r="AW71" s="157"/>
      <c r="AX71" s="157"/>
      <c r="AY71" s="157"/>
      <c r="AZ71" s="157"/>
      <c r="BA71" s="157"/>
    </row>
    <row r="72" spans="1:53" s="178" customFormat="1" ht="15.75">
      <c r="A72" s="161"/>
      <c r="B72" s="175"/>
      <c r="C72" s="176"/>
      <c r="D72" s="176"/>
      <c r="E72" s="176"/>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P72" s="157"/>
      <c r="AQ72" s="157"/>
      <c r="AR72" s="157"/>
      <c r="AS72" s="157"/>
      <c r="AT72" s="157"/>
      <c r="AU72" s="157"/>
      <c r="AV72" s="157"/>
      <c r="AW72" s="157"/>
      <c r="AX72" s="157"/>
      <c r="AY72" s="157"/>
      <c r="AZ72" s="157"/>
      <c r="BA72" s="157"/>
    </row>
    <row r="73" spans="1:53" s="178" customFormat="1" ht="15.75">
      <c r="A73" s="161"/>
      <c r="B73" s="175"/>
      <c r="C73" s="176"/>
      <c r="D73" s="176"/>
      <c r="E73" s="176"/>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P73" s="157"/>
      <c r="AQ73" s="157"/>
      <c r="AR73" s="157"/>
      <c r="AS73" s="157"/>
      <c r="AT73" s="157"/>
      <c r="AU73" s="157"/>
      <c r="AV73" s="157"/>
      <c r="AW73" s="157"/>
      <c r="AX73" s="157"/>
      <c r="AY73" s="157"/>
      <c r="AZ73" s="157"/>
      <c r="BA73" s="157"/>
    </row>
    <row r="74" spans="1:53" s="178" customFormat="1" ht="15.75">
      <c r="A74" s="161"/>
      <c r="B74" s="175"/>
      <c r="C74" s="176"/>
      <c r="D74" s="176"/>
      <c r="E74" s="176"/>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P74" s="157"/>
      <c r="AQ74" s="157"/>
      <c r="AR74" s="157"/>
      <c r="AS74" s="157"/>
      <c r="AT74" s="157"/>
      <c r="AU74" s="157"/>
      <c r="AV74" s="157"/>
      <c r="AW74" s="157"/>
      <c r="AX74" s="157"/>
      <c r="AY74" s="157"/>
      <c r="AZ74" s="157"/>
      <c r="BA74" s="157"/>
    </row>
    <row r="75" spans="1:53" s="178" customFormat="1" ht="15.75">
      <c r="A75" s="161"/>
      <c r="B75" s="175"/>
      <c r="C75" s="176"/>
      <c r="D75" s="176"/>
      <c r="E75" s="176"/>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P75" s="157"/>
      <c r="AQ75" s="157"/>
      <c r="AR75" s="157"/>
      <c r="AS75" s="157"/>
      <c r="AT75" s="157"/>
      <c r="AU75" s="157"/>
      <c r="AV75" s="157"/>
      <c r="AW75" s="157"/>
      <c r="AX75" s="157"/>
      <c r="AY75" s="157"/>
      <c r="AZ75" s="157"/>
      <c r="BA75" s="157"/>
    </row>
    <row r="76" spans="1:53" s="178" customFormat="1" ht="15.75">
      <c r="A76" s="161"/>
      <c r="B76" s="175"/>
      <c r="C76" s="176"/>
      <c r="D76" s="176"/>
      <c r="E76" s="176"/>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P76" s="157"/>
      <c r="AQ76" s="157"/>
      <c r="AR76" s="157"/>
      <c r="AS76" s="157"/>
      <c r="AT76" s="157"/>
      <c r="AU76" s="157"/>
      <c r="AV76" s="157"/>
      <c r="AW76" s="157"/>
      <c r="AX76" s="157"/>
      <c r="AY76" s="157"/>
      <c r="AZ76" s="157"/>
      <c r="BA76" s="157"/>
    </row>
    <row r="77" spans="1:53" s="178" customFormat="1" ht="15.75">
      <c r="A77" s="161"/>
      <c r="B77" s="175"/>
      <c r="C77" s="176"/>
      <c r="D77" s="176"/>
      <c r="E77" s="176"/>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P77" s="157"/>
      <c r="AQ77" s="157"/>
      <c r="AR77" s="157"/>
      <c r="AS77" s="157"/>
      <c r="AT77" s="157"/>
      <c r="AU77" s="157"/>
      <c r="AV77" s="157"/>
      <c r="AW77" s="157"/>
      <c r="AX77" s="157"/>
      <c r="AY77" s="157"/>
      <c r="AZ77" s="157"/>
      <c r="BA77" s="157"/>
    </row>
    <row r="78" spans="1:53" s="178" customFormat="1" ht="15.75">
      <c r="A78" s="161"/>
      <c r="B78" s="175"/>
      <c r="C78" s="176"/>
      <c r="D78" s="176"/>
      <c r="E78" s="176"/>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P78" s="157"/>
      <c r="AQ78" s="157"/>
      <c r="AR78" s="157"/>
      <c r="AS78" s="157"/>
      <c r="AT78" s="157"/>
      <c r="AU78" s="157"/>
      <c r="AV78" s="157"/>
      <c r="AW78" s="157"/>
      <c r="AX78" s="157"/>
      <c r="AY78" s="157"/>
      <c r="AZ78" s="157"/>
      <c r="BA78" s="157"/>
    </row>
    <row r="79" spans="1:53" s="178" customFormat="1" ht="15.75">
      <c r="A79" s="161"/>
      <c r="B79" s="175"/>
      <c r="C79" s="176"/>
      <c r="D79" s="176"/>
      <c r="E79" s="176"/>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P79" s="157"/>
      <c r="AQ79" s="157"/>
      <c r="AR79" s="157"/>
      <c r="AS79" s="157"/>
      <c r="AT79" s="157"/>
      <c r="AU79" s="157"/>
      <c r="AV79" s="157"/>
      <c r="AW79" s="157"/>
      <c r="AX79" s="157"/>
      <c r="AY79" s="157"/>
      <c r="AZ79" s="157"/>
      <c r="BA79" s="157"/>
    </row>
    <row r="80" spans="1:53" s="178" customFormat="1" ht="15.75">
      <c r="A80" s="161"/>
      <c r="B80" s="175"/>
      <c r="C80" s="176"/>
      <c r="D80" s="176"/>
      <c r="E80" s="176"/>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P80" s="157"/>
      <c r="AQ80" s="157"/>
      <c r="AR80" s="157"/>
      <c r="AS80" s="157"/>
      <c r="AT80" s="157"/>
      <c r="AU80" s="157"/>
      <c r="AV80" s="157"/>
      <c r="AW80" s="157"/>
      <c r="AX80" s="157"/>
      <c r="AY80" s="157"/>
      <c r="AZ80" s="157"/>
      <c r="BA80" s="157"/>
    </row>
    <row r="81" spans="1:53" s="178" customFormat="1" ht="15.75">
      <c r="A81" s="161"/>
      <c r="B81" s="175"/>
      <c r="C81" s="176"/>
      <c r="D81" s="176"/>
      <c r="E81" s="176"/>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P81" s="157"/>
      <c r="AQ81" s="157"/>
      <c r="AR81" s="157"/>
      <c r="AS81" s="157"/>
      <c r="AT81" s="157"/>
      <c r="AU81" s="157"/>
      <c r="AV81" s="157"/>
      <c r="AW81" s="157"/>
      <c r="AX81" s="157"/>
      <c r="AY81" s="157"/>
      <c r="AZ81" s="157"/>
      <c r="BA81" s="157"/>
    </row>
    <row r="82" spans="1:53" s="178" customFormat="1" ht="15.75">
      <c r="A82" s="161"/>
      <c r="B82" s="175"/>
      <c r="C82" s="176"/>
      <c r="D82" s="176"/>
      <c r="E82" s="176"/>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P82" s="157"/>
      <c r="AQ82" s="157"/>
      <c r="AR82" s="157"/>
      <c r="AS82" s="157"/>
      <c r="AT82" s="157"/>
      <c r="AU82" s="157"/>
      <c r="AV82" s="157"/>
      <c r="AW82" s="157"/>
      <c r="AX82" s="157"/>
      <c r="AY82" s="157"/>
      <c r="AZ82" s="157"/>
      <c r="BA82" s="157"/>
    </row>
    <row r="83" spans="1:53" s="178" customFormat="1" ht="15.75">
      <c r="A83" s="161"/>
      <c r="B83" s="175"/>
      <c r="C83" s="176"/>
      <c r="D83" s="176"/>
      <c r="E83" s="176"/>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P83" s="157"/>
      <c r="AQ83" s="157"/>
      <c r="AR83" s="157"/>
      <c r="AS83" s="157"/>
      <c r="AT83" s="157"/>
      <c r="AU83" s="157"/>
      <c r="AV83" s="157"/>
      <c r="AW83" s="157"/>
      <c r="AX83" s="157"/>
      <c r="AY83" s="157"/>
      <c r="AZ83" s="157"/>
      <c r="BA83" s="157"/>
    </row>
    <row r="84" spans="1:53" s="178" customFormat="1" ht="15.75">
      <c r="A84" s="161"/>
      <c r="B84" s="175"/>
      <c r="C84" s="176"/>
      <c r="D84" s="176"/>
      <c r="E84" s="176"/>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P84" s="157"/>
      <c r="AQ84" s="157"/>
      <c r="AR84" s="157"/>
      <c r="AS84" s="157"/>
      <c r="AT84" s="157"/>
      <c r="AU84" s="157"/>
      <c r="AV84" s="157"/>
      <c r="AW84" s="157"/>
      <c r="AX84" s="157"/>
      <c r="AY84" s="157"/>
      <c r="AZ84" s="157"/>
      <c r="BA84" s="157"/>
    </row>
    <row r="85" spans="1:53" s="178" customFormat="1" ht="15.75">
      <c r="A85" s="161"/>
      <c r="B85" s="175"/>
      <c r="C85" s="176"/>
      <c r="D85" s="176"/>
      <c r="E85" s="176"/>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P85" s="157"/>
      <c r="AQ85" s="157"/>
      <c r="AR85" s="157"/>
      <c r="AS85" s="157"/>
      <c r="AT85" s="157"/>
      <c r="AU85" s="157"/>
      <c r="AV85" s="157"/>
      <c r="AW85" s="157"/>
      <c r="AX85" s="157"/>
      <c r="AY85" s="157"/>
      <c r="AZ85" s="157"/>
      <c r="BA85" s="157"/>
    </row>
    <row r="86" spans="1:53" s="178" customFormat="1" ht="15.75">
      <c r="A86" s="161"/>
      <c r="B86" s="175"/>
      <c r="C86" s="176"/>
      <c r="D86" s="176"/>
      <c r="E86" s="176"/>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P86" s="157"/>
      <c r="AQ86" s="157"/>
      <c r="AR86" s="157"/>
      <c r="AS86" s="157"/>
      <c r="AT86" s="157"/>
      <c r="AU86" s="157"/>
      <c r="AV86" s="157"/>
      <c r="AW86" s="157"/>
      <c r="AX86" s="157"/>
      <c r="AY86" s="157"/>
      <c r="AZ86" s="157"/>
      <c r="BA86" s="157"/>
    </row>
    <row r="87" spans="1:53" s="178" customFormat="1" ht="15.75">
      <c r="A87" s="161"/>
      <c r="B87" s="175"/>
      <c r="C87" s="176"/>
      <c r="D87" s="176"/>
      <c r="E87" s="176"/>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P87" s="157"/>
      <c r="AQ87" s="157"/>
      <c r="AR87" s="157"/>
      <c r="AS87" s="157"/>
      <c r="AT87" s="157"/>
      <c r="AU87" s="157"/>
      <c r="AV87" s="157"/>
      <c r="AW87" s="157"/>
      <c r="AX87" s="157"/>
      <c r="AY87" s="157"/>
      <c r="AZ87" s="157"/>
      <c r="BA87" s="157"/>
    </row>
    <row r="88" spans="1:53" s="178" customFormat="1" ht="15.75">
      <c r="A88" s="161"/>
      <c r="B88" s="175"/>
      <c r="C88" s="176"/>
      <c r="D88" s="176"/>
      <c r="E88" s="176"/>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P88" s="157"/>
      <c r="AQ88" s="157"/>
      <c r="AR88" s="157"/>
      <c r="AS88" s="157"/>
      <c r="AT88" s="157"/>
      <c r="AU88" s="157"/>
      <c r="AV88" s="157"/>
      <c r="AW88" s="157"/>
      <c r="AX88" s="157"/>
      <c r="AY88" s="157"/>
      <c r="AZ88" s="157"/>
      <c r="BA88" s="157"/>
    </row>
    <row r="89" spans="1:53" s="178" customFormat="1" ht="15.75">
      <c r="A89" s="161"/>
      <c r="B89" s="175"/>
      <c r="C89" s="176"/>
      <c r="D89" s="176"/>
      <c r="E89" s="176"/>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P89" s="157"/>
      <c r="AQ89" s="157"/>
      <c r="AR89" s="157"/>
      <c r="AS89" s="157"/>
      <c r="AT89" s="157"/>
      <c r="AU89" s="157"/>
      <c r="AV89" s="157"/>
      <c r="AW89" s="157"/>
      <c r="AX89" s="157"/>
      <c r="AY89" s="157"/>
      <c r="AZ89" s="157"/>
      <c r="BA89" s="157"/>
    </row>
    <row r="90" spans="1:53" s="178" customFormat="1" ht="15.75">
      <c r="A90" s="161"/>
      <c r="B90" s="175"/>
      <c r="C90" s="176"/>
      <c r="D90" s="176"/>
      <c r="E90" s="176"/>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P90" s="157"/>
      <c r="AQ90" s="157"/>
      <c r="AR90" s="157"/>
      <c r="AS90" s="157"/>
      <c r="AT90" s="157"/>
      <c r="AU90" s="157"/>
      <c r="AV90" s="157"/>
      <c r="AW90" s="157"/>
      <c r="AX90" s="157"/>
      <c r="AY90" s="157"/>
      <c r="AZ90" s="157"/>
      <c r="BA90" s="157"/>
    </row>
    <row r="91" spans="1:53" s="178" customFormat="1" ht="15.75">
      <c r="A91" s="161"/>
      <c r="B91" s="175"/>
      <c r="C91" s="176"/>
      <c r="D91" s="176"/>
      <c r="E91" s="176"/>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P91" s="157"/>
      <c r="AQ91" s="157"/>
      <c r="AR91" s="157"/>
      <c r="AS91" s="157"/>
      <c r="AT91" s="157"/>
      <c r="AU91" s="157"/>
      <c r="AV91" s="157"/>
      <c r="AW91" s="157"/>
      <c r="AX91" s="157"/>
      <c r="AY91" s="157"/>
      <c r="AZ91" s="157"/>
      <c r="BA91" s="157"/>
    </row>
    <row r="92" spans="1:53" s="178" customFormat="1" ht="15.75">
      <c r="A92" s="161"/>
      <c r="B92" s="175"/>
      <c r="C92" s="176"/>
      <c r="D92" s="176"/>
      <c r="E92" s="176"/>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P92" s="157"/>
      <c r="AQ92" s="157"/>
      <c r="AR92" s="157"/>
      <c r="AS92" s="157"/>
      <c r="AT92" s="157"/>
      <c r="AU92" s="157"/>
      <c r="AV92" s="157"/>
      <c r="AW92" s="157"/>
      <c r="AX92" s="157"/>
      <c r="AY92" s="157"/>
      <c r="AZ92" s="157"/>
      <c r="BA92" s="157"/>
    </row>
    <row r="93" spans="1:53" s="178" customFormat="1" ht="15.75">
      <c r="A93" s="161"/>
      <c r="B93" s="175"/>
      <c r="C93" s="176"/>
      <c r="D93" s="176"/>
      <c r="E93" s="176"/>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P93" s="157"/>
      <c r="AQ93" s="157"/>
      <c r="AR93" s="157"/>
      <c r="AS93" s="157"/>
      <c r="AT93" s="157"/>
      <c r="AU93" s="157"/>
      <c r="AV93" s="157"/>
      <c r="AW93" s="157"/>
      <c r="AX93" s="157"/>
      <c r="AY93" s="157"/>
      <c r="AZ93" s="157"/>
      <c r="BA93" s="157"/>
    </row>
    <row r="94" spans="1:53" s="178" customFormat="1" ht="15.75">
      <c r="A94" s="161"/>
      <c r="B94" s="175"/>
      <c r="C94" s="176"/>
      <c r="D94" s="176"/>
      <c r="E94" s="176"/>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P94" s="157"/>
      <c r="AQ94" s="157"/>
      <c r="AR94" s="157"/>
      <c r="AS94" s="157"/>
      <c r="AT94" s="157"/>
      <c r="AU94" s="157"/>
      <c r="AV94" s="157"/>
      <c r="AW94" s="157"/>
      <c r="AX94" s="157"/>
      <c r="AY94" s="157"/>
      <c r="AZ94" s="157"/>
      <c r="BA94" s="157"/>
    </row>
    <row r="95" spans="1:53" s="178" customFormat="1" ht="15.75">
      <c r="A95" s="161"/>
      <c r="B95" s="175"/>
      <c r="C95" s="176"/>
      <c r="D95" s="176"/>
      <c r="E95" s="176"/>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P95" s="157"/>
      <c r="AQ95" s="157"/>
      <c r="AR95" s="157"/>
      <c r="AS95" s="157"/>
      <c r="AT95" s="157"/>
      <c r="AU95" s="157"/>
      <c r="AV95" s="157"/>
      <c r="AW95" s="157"/>
      <c r="AX95" s="157"/>
      <c r="AY95" s="157"/>
      <c r="AZ95" s="157"/>
      <c r="BA95" s="157"/>
    </row>
    <row r="96" spans="1:53" s="178" customFormat="1" ht="15.75">
      <c r="A96" s="161"/>
      <c r="B96" s="175"/>
      <c r="C96" s="176"/>
      <c r="D96" s="176"/>
      <c r="E96" s="176"/>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P96" s="157"/>
      <c r="AQ96" s="157"/>
      <c r="AR96" s="157"/>
      <c r="AS96" s="157"/>
      <c r="AT96" s="157"/>
      <c r="AU96" s="157"/>
      <c r="AV96" s="157"/>
      <c r="AW96" s="157"/>
      <c r="AX96" s="157"/>
      <c r="AY96" s="157"/>
      <c r="AZ96" s="157"/>
      <c r="BA96" s="157"/>
    </row>
    <row r="97" spans="1:53" s="178" customFormat="1" ht="15.75">
      <c r="A97" s="161"/>
      <c r="B97" s="175"/>
      <c r="C97" s="176"/>
      <c r="D97" s="176"/>
      <c r="E97" s="176"/>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P97" s="157"/>
      <c r="AQ97" s="157"/>
      <c r="AR97" s="157"/>
      <c r="AS97" s="157"/>
      <c r="AT97" s="157"/>
      <c r="AU97" s="157"/>
      <c r="AV97" s="157"/>
      <c r="AW97" s="157"/>
      <c r="AX97" s="157"/>
      <c r="AY97" s="157"/>
      <c r="AZ97" s="157"/>
      <c r="BA97" s="157"/>
    </row>
    <row r="98" spans="1:53" s="178" customFormat="1" ht="15.75">
      <c r="A98" s="161"/>
      <c r="B98" s="175"/>
      <c r="C98" s="176"/>
      <c r="D98" s="176"/>
      <c r="E98" s="176"/>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P98" s="157"/>
      <c r="AQ98" s="157"/>
      <c r="AR98" s="157"/>
      <c r="AS98" s="157"/>
      <c r="AT98" s="157"/>
      <c r="AU98" s="157"/>
      <c r="AV98" s="157"/>
      <c r="AW98" s="157"/>
      <c r="AX98" s="157"/>
      <c r="AY98" s="157"/>
      <c r="AZ98" s="157"/>
      <c r="BA98" s="157"/>
    </row>
    <row r="99" spans="1:53" s="178" customFormat="1" ht="15.75">
      <c r="A99" s="161"/>
      <c r="B99" s="175"/>
      <c r="C99" s="176"/>
      <c r="D99" s="176"/>
      <c r="E99" s="176"/>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P99" s="157"/>
      <c r="AQ99" s="157"/>
      <c r="AR99" s="157"/>
      <c r="AS99" s="157"/>
      <c r="AT99" s="157"/>
      <c r="AU99" s="157"/>
      <c r="AV99" s="157"/>
      <c r="AW99" s="157"/>
      <c r="AX99" s="157"/>
      <c r="AY99" s="157"/>
      <c r="AZ99" s="157"/>
      <c r="BA99" s="157"/>
    </row>
    <row r="100" spans="1:53" s="178" customFormat="1" ht="15.75">
      <c r="A100" s="161"/>
      <c r="B100" s="175"/>
      <c r="C100" s="176"/>
      <c r="D100" s="176"/>
      <c r="E100" s="176"/>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P100" s="157"/>
      <c r="AQ100" s="157"/>
      <c r="AR100" s="157"/>
      <c r="AS100" s="157"/>
      <c r="AT100" s="157"/>
      <c r="AU100" s="157"/>
      <c r="AV100" s="157"/>
      <c r="AW100" s="157"/>
      <c r="AX100" s="157"/>
      <c r="AY100" s="157"/>
      <c r="AZ100" s="157"/>
      <c r="BA100" s="157"/>
    </row>
    <row r="101" spans="1:53" s="178" customFormat="1" ht="15.75">
      <c r="A101" s="161"/>
      <c r="B101" s="175"/>
      <c r="C101" s="176"/>
      <c r="D101" s="176"/>
      <c r="E101" s="176"/>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P101" s="157"/>
      <c r="AQ101" s="157"/>
      <c r="AR101" s="157"/>
      <c r="AS101" s="157"/>
      <c r="AT101" s="157"/>
      <c r="AU101" s="157"/>
      <c r="AV101" s="157"/>
      <c r="AW101" s="157"/>
      <c r="AX101" s="157"/>
      <c r="AY101" s="157"/>
      <c r="AZ101" s="157"/>
      <c r="BA101" s="157"/>
    </row>
    <row r="102" spans="1:53" s="178" customFormat="1" ht="15.75">
      <c r="A102" s="161"/>
      <c r="B102" s="175"/>
      <c r="C102" s="176"/>
      <c r="D102" s="176"/>
      <c r="E102" s="176"/>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P102" s="157"/>
      <c r="AQ102" s="157"/>
      <c r="AR102" s="157"/>
      <c r="AS102" s="157"/>
      <c r="AT102" s="157"/>
      <c r="AU102" s="157"/>
      <c r="AV102" s="157"/>
      <c r="AW102" s="157"/>
      <c r="AX102" s="157"/>
      <c r="AY102" s="157"/>
      <c r="AZ102" s="157"/>
      <c r="BA102" s="157"/>
    </row>
    <row r="103" spans="1:53" s="178" customFormat="1" ht="15.75">
      <c r="A103" s="161"/>
      <c r="B103" s="175"/>
      <c r="C103" s="176"/>
      <c r="D103" s="176"/>
      <c r="E103" s="176"/>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P103" s="157"/>
      <c r="AQ103" s="157"/>
      <c r="AR103" s="157"/>
      <c r="AS103" s="157"/>
      <c r="AT103" s="157"/>
      <c r="AU103" s="157"/>
      <c r="AV103" s="157"/>
      <c r="AW103" s="157"/>
      <c r="AX103" s="157"/>
      <c r="AY103" s="157"/>
      <c r="AZ103" s="157"/>
      <c r="BA103" s="157"/>
    </row>
    <row r="104" spans="1:53" s="178" customFormat="1" ht="15.75">
      <c r="A104" s="161"/>
      <c r="B104" s="175"/>
      <c r="C104" s="176"/>
      <c r="D104" s="176"/>
      <c r="E104" s="176"/>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P104" s="157"/>
      <c r="AQ104" s="157"/>
      <c r="AR104" s="157"/>
      <c r="AS104" s="157"/>
      <c r="AT104" s="157"/>
      <c r="AU104" s="157"/>
      <c r="AV104" s="157"/>
      <c r="AW104" s="157"/>
      <c r="AX104" s="157"/>
      <c r="AY104" s="157"/>
      <c r="AZ104" s="157"/>
      <c r="BA104" s="157"/>
    </row>
    <row r="105" spans="1:53" s="178" customFormat="1" ht="15.75">
      <c r="A105" s="161"/>
      <c r="B105" s="175"/>
      <c r="C105" s="176"/>
      <c r="D105" s="176"/>
      <c r="E105" s="176"/>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P105" s="157"/>
      <c r="AQ105" s="157"/>
      <c r="AR105" s="157"/>
      <c r="AS105" s="157"/>
      <c r="AT105" s="157"/>
      <c r="AU105" s="157"/>
      <c r="AV105" s="157"/>
      <c r="AW105" s="157"/>
      <c r="AX105" s="157"/>
      <c r="AY105" s="157"/>
      <c r="AZ105" s="157"/>
      <c r="BA105" s="157"/>
    </row>
    <row r="106" spans="1:53" s="178" customFormat="1" ht="15.75">
      <c r="A106" s="161"/>
      <c r="B106" s="175"/>
      <c r="C106" s="176"/>
      <c r="D106" s="176"/>
      <c r="E106" s="176"/>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P106" s="157"/>
      <c r="AQ106" s="157"/>
      <c r="AR106" s="157"/>
      <c r="AS106" s="157"/>
      <c r="AT106" s="157"/>
      <c r="AU106" s="157"/>
      <c r="AV106" s="157"/>
      <c r="AW106" s="157"/>
      <c r="AX106" s="157"/>
      <c r="AY106" s="157"/>
      <c r="AZ106" s="157"/>
      <c r="BA106" s="157"/>
    </row>
    <row r="107" spans="1:53" s="178" customFormat="1" ht="15.75">
      <c r="A107" s="161"/>
      <c r="B107" s="175"/>
      <c r="C107" s="176"/>
      <c r="D107" s="176"/>
      <c r="E107" s="176"/>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P107" s="157"/>
      <c r="AQ107" s="157"/>
      <c r="AR107" s="157"/>
      <c r="AS107" s="157"/>
      <c r="AT107" s="157"/>
      <c r="AU107" s="157"/>
      <c r="AV107" s="157"/>
      <c r="AW107" s="157"/>
      <c r="AX107" s="157"/>
      <c r="AY107" s="157"/>
      <c r="AZ107" s="157"/>
      <c r="BA107" s="157"/>
    </row>
    <row r="108" spans="1:53" s="178" customFormat="1" ht="15.75">
      <c r="A108" s="161"/>
      <c r="B108" s="175"/>
      <c r="C108" s="176"/>
      <c r="D108" s="176"/>
      <c r="E108" s="176"/>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P108" s="157"/>
      <c r="AQ108" s="157"/>
      <c r="AR108" s="157"/>
      <c r="AS108" s="157"/>
      <c r="AT108" s="157"/>
      <c r="AU108" s="157"/>
      <c r="AV108" s="157"/>
      <c r="AW108" s="157"/>
      <c r="AX108" s="157"/>
      <c r="AY108" s="157"/>
      <c r="AZ108" s="157"/>
      <c r="BA108" s="157"/>
    </row>
    <row r="109" spans="1:53" s="178" customFormat="1" ht="15.75">
      <c r="A109" s="161"/>
      <c r="B109" s="175"/>
      <c r="C109" s="176"/>
      <c r="D109" s="176"/>
      <c r="E109" s="176"/>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P109" s="157"/>
      <c r="AQ109" s="157"/>
      <c r="AR109" s="157"/>
      <c r="AS109" s="157"/>
      <c r="AT109" s="157"/>
      <c r="AU109" s="157"/>
      <c r="AV109" s="157"/>
      <c r="AW109" s="157"/>
      <c r="AX109" s="157"/>
      <c r="AY109" s="157"/>
      <c r="AZ109" s="157"/>
      <c r="BA109" s="157"/>
    </row>
    <row r="110" spans="1:53" s="178" customFormat="1" ht="15.75">
      <c r="A110" s="161"/>
      <c r="B110" s="175"/>
      <c r="C110" s="176"/>
      <c r="D110" s="176"/>
      <c r="E110" s="176"/>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c r="AE110" s="177"/>
      <c r="AF110" s="177"/>
      <c r="AG110" s="177"/>
      <c r="AH110" s="177"/>
      <c r="AI110" s="177"/>
      <c r="AJ110" s="177"/>
      <c r="AK110" s="177"/>
      <c r="AL110" s="177"/>
      <c r="AM110" s="177"/>
      <c r="AN110" s="177"/>
      <c r="AP110" s="157"/>
      <c r="AQ110" s="157"/>
      <c r="AR110" s="157"/>
      <c r="AS110" s="157"/>
      <c r="AT110" s="157"/>
      <c r="AU110" s="157"/>
      <c r="AV110" s="157"/>
      <c r="AW110" s="157"/>
      <c r="AX110" s="157"/>
      <c r="AY110" s="157"/>
      <c r="AZ110" s="157"/>
      <c r="BA110" s="157"/>
    </row>
    <row r="111" spans="1:53" s="178" customFormat="1" ht="15.75">
      <c r="A111" s="161"/>
      <c r="B111" s="175"/>
      <c r="C111" s="176"/>
      <c r="D111" s="176"/>
      <c r="E111" s="176"/>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177"/>
      <c r="AF111" s="177"/>
      <c r="AG111" s="177"/>
      <c r="AH111" s="177"/>
      <c r="AI111" s="177"/>
      <c r="AJ111" s="177"/>
      <c r="AK111" s="177"/>
      <c r="AL111" s="177"/>
      <c r="AM111" s="177"/>
      <c r="AN111" s="177"/>
      <c r="AP111" s="157"/>
      <c r="AQ111" s="157"/>
      <c r="AR111" s="157"/>
      <c r="AS111" s="157"/>
      <c r="AT111" s="157"/>
      <c r="AU111" s="157"/>
      <c r="AV111" s="157"/>
      <c r="AW111" s="157"/>
      <c r="AX111" s="157"/>
      <c r="AY111" s="157"/>
      <c r="AZ111" s="157"/>
      <c r="BA111" s="157"/>
    </row>
    <row r="112" spans="1:53" s="178" customFormat="1" ht="15.75">
      <c r="A112" s="161"/>
      <c r="B112" s="175"/>
      <c r="C112" s="176"/>
      <c r="D112" s="176"/>
      <c r="E112" s="176"/>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c r="AE112" s="177"/>
      <c r="AF112" s="177"/>
      <c r="AG112" s="177"/>
      <c r="AH112" s="177"/>
      <c r="AI112" s="177"/>
      <c r="AJ112" s="177"/>
      <c r="AK112" s="177"/>
      <c r="AL112" s="177"/>
      <c r="AM112" s="177"/>
      <c r="AN112" s="177"/>
      <c r="AP112" s="157"/>
      <c r="AQ112" s="157"/>
      <c r="AR112" s="157"/>
      <c r="AS112" s="157"/>
      <c r="AT112" s="157"/>
      <c r="AU112" s="157"/>
      <c r="AV112" s="157"/>
      <c r="AW112" s="157"/>
      <c r="AX112" s="157"/>
      <c r="AY112" s="157"/>
      <c r="AZ112" s="157"/>
      <c r="BA112" s="157"/>
    </row>
    <row r="113" spans="1:53" s="178" customFormat="1" ht="15.75">
      <c r="A113" s="161"/>
      <c r="B113" s="175"/>
      <c r="C113" s="176"/>
      <c r="D113" s="176"/>
      <c r="E113" s="176"/>
      <c r="F113" s="177"/>
      <c r="G113" s="177"/>
      <c r="H113" s="177"/>
      <c r="I113" s="177"/>
      <c r="J113" s="177"/>
      <c r="K113" s="177"/>
      <c r="L113" s="177"/>
      <c r="M113" s="177"/>
      <c r="N113" s="177"/>
      <c r="O113" s="177"/>
      <c r="P113" s="177"/>
      <c r="Q113" s="177"/>
      <c r="R113" s="177"/>
      <c r="S113" s="177"/>
      <c r="T113" s="177"/>
      <c r="U113" s="177"/>
      <c r="V113" s="177"/>
      <c r="W113" s="177"/>
      <c r="X113" s="177"/>
      <c r="Y113" s="177"/>
      <c r="Z113" s="177"/>
      <c r="AA113" s="177"/>
      <c r="AB113" s="177"/>
      <c r="AC113" s="177"/>
      <c r="AD113" s="177"/>
      <c r="AE113" s="177"/>
      <c r="AF113" s="177"/>
      <c r="AG113" s="177"/>
      <c r="AH113" s="177"/>
      <c r="AI113" s="177"/>
      <c r="AJ113" s="177"/>
      <c r="AK113" s="177"/>
      <c r="AL113" s="177"/>
      <c r="AM113" s="177"/>
      <c r="AN113" s="177"/>
      <c r="AP113" s="157"/>
      <c r="AQ113" s="157"/>
      <c r="AR113" s="157"/>
      <c r="AS113" s="157"/>
      <c r="AT113" s="157"/>
      <c r="AU113" s="157"/>
      <c r="AV113" s="157"/>
      <c r="AW113" s="157"/>
      <c r="AX113" s="157"/>
      <c r="AY113" s="157"/>
      <c r="AZ113" s="157"/>
      <c r="BA113" s="157"/>
    </row>
    <row r="114" spans="1:53" s="178" customFormat="1" ht="15.75">
      <c r="A114" s="161"/>
      <c r="B114" s="175"/>
      <c r="C114" s="176"/>
      <c r="D114" s="176"/>
      <c r="E114" s="176"/>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c r="AE114" s="177"/>
      <c r="AF114" s="177"/>
      <c r="AG114" s="177"/>
      <c r="AH114" s="177"/>
      <c r="AI114" s="177"/>
      <c r="AJ114" s="177"/>
      <c r="AK114" s="177"/>
      <c r="AL114" s="177"/>
      <c r="AM114" s="177"/>
      <c r="AN114" s="177"/>
      <c r="AP114" s="157"/>
      <c r="AQ114" s="157"/>
      <c r="AR114" s="157"/>
      <c r="AS114" s="157"/>
      <c r="AT114" s="157"/>
      <c r="AU114" s="157"/>
      <c r="AV114" s="157"/>
      <c r="AW114" s="157"/>
      <c r="AX114" s="157"/>
      <c r="AY114" s="157"/>
      <c r="AZ114" s="157"/>
      <c r="BA114" s="157"/>
    </row>
    <row r="115" spans="1:53" s="178" customFormat="1" ht="15.75">
      <c r="A115" s="161"/>
      <c r="B115" s="175"/>
      <c r="C115" s="176"/>
      <c r="D115" s="176"/>
      <c r="E115" s="176"/>
      <c r="F115" s="177"/>
      <c r="G115" s="177"/>
      <c r="H115" s="177"/>
      <c r="I115" s="177"/>
      <c r="J115" s="177"/>
      <c r="K115" s="177"/>
      <c r="L115" s="177"/>
      <c r="M115" s="177"/>
      <c r="N115" s="177"/>
      <c r="O115" s="177"/>
      <c r="P115" s="177"/>
      <c r="Q115" s="177"/>
      <c r="R115" s="177"/>
      <c r="S115" s="177"/>
      <c r="T115" s="177"/>
      <c r="U115" s="177"/>
      <c r="V115" s="177"/>
      <c r="W115" s="177"/>
      <c r="X115" s="177"/>
      <c r="Y115" s="177"/>
      <c r="Z115" s="177"/>
      <c r="AA115" s="177"/>
      <c r="AB115" s="177"/>
      <c r="AC115" s="177"/>
      <c r="AD115" s="177"/>
      <c r="AE115" s="177"/>
      <c r="AF115" s="177"/>
      <c r="AG115" s="177"/>
      <c r="AH115" s="177"/>
      <c r="AI115" s="177"/>
      <c r="AJ115" s="177"/>
      <c r="AK115" s="177"/>
      <c r="AL115" s="177"/>
      <c r="AM115" s="177"/>
      <c r="AN115" s="177"/>
      <c r="AP115" s="157"/>
      <c r="AQ115" s="157"/>
      <c r="AR115" s="157"/>
      <c r="AS115" s="157"/>
      <c r="AT115" s="157"/>
      <c r="AU115" s="157"/>
      <c r="AV115" s="157"/>
      <c r="AW115" s="157"/>
      <c r="AX115" s="157"/>
      <c r="AY115" s="157"/>
      <c r="AZ115" s="157"/>
      <c r="BA115" s="157"/>
    </row>
    <row r="116" spans="1:53" s="178" customFormat="1" ht="15.75">
      <c r="A116" s="161"/>
      <c r="B116" s="175"/>
      <c r="C116" s="176"/>
      <c r="D116" s="176"/>
      <c r="E116" s="176"/>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177"/>
      <c r="AF116" s="177"/>
      <c r="AG116" s="177"/>
      <c r="AH116" s="177"/>
      <c r="AI116" s="177"/>
      <c r="AJ116" s="177"/>
      <c r="AK116" s="177"/>
      <c r="AL116" s="177"/>
      <c r="AM116" s="177"/>
      <c r="AN116" s="177"/>
      <c r="AP116" s="157"/>
      <c r="AQ116" s="157"/>
      <c r="AR116" s="157"/>
      <c r="AS116" s="157"/>
      <c r="AT116" s="157"/>
      <c r="AU116" s="157"/>
      <c r="AV116" s="157"/>
      <c r="AW116" s="157"/>
      <c r="AX116" s="157"/>
      <c r="AY116" s="157"/>
      <c r="AZ116" s="157"/>
      <c r="BA116" s="157"/>
    </row>
    <row r="117" spans="1:53" s="178" customFormat="1" ht="15.75">
      <c r="A117" s="161"/>
      <c r="B117" s="175"/>
      <c r="C117" s="176"/>
      <c r="D117" s="176"/>
      <c r="E117" s="176"/>
      <c r="F117" s="177"/>
      <c r="G117" s="177"/>
      <c r="H117" s="177"/>
      <c r="I117" s="177"/>
      <c r="J117" s="177"/>
      <c r="K117" s="177"/>
      <c r="L117" s="177"/>
      <c r="M117" s="177"/>
      <c r="N117" s="177"/>
      <c r="O117" s="177"/>
      <c r="P117" s="177"/>
      <c r="Q117" s="177"/>
      <c r="R117" s="177"/>
      <c r="S117" s="177"/>
      <c r="T117" s="177"/>
      <c r="U117" s="177"/>
      <c r="V117" s="177"/>
      <c r="W117" s="177"/>
      <c r="X117" s="177"/>
      <c r="Y117" s="177"/>
      <c r="Z117" s="177"/>
      <c r="AA117" s="177"/>
      <c r="AB117" s="177"/>
      <c r="AC117" s="177"/>
      <c r="AD117" s="177"/>
      <c r="AE117" s="177"/>
      <c r="AF117" s="177"/>
      <c r="AG117" s="177"/>
      <c r="AH117" s="177"/>
      <c r="AI117" s="177"/>
      <c r="AJ117" s="177"/>
      <c r="AK117" s="177"/>
      <c r="AL117" s="177"/>
      <c r="AM117" s="177"/>
      <c r="AN117" s="177"/>
      <c r="AP117" s="157"/>
      <c r="AQ117" s="157"/>
      <c r="AR117" s="157"/>
      <c r="AS117" s="157"/>
      <c r="AT117" s="157"/>
      <c r="AU117" s="157"/>
      <c r="AV117" s="157"/>
      <c r="AW117" s="157"/>
      <c r="AX117" s="157"/>
      <c r="AY117" s="157"/>
      <c r="AZ117" s="157"/>
      <c r="BA117" s="157"/>
    </row>
    <row r="118" spans="1:53" s="178" customFormat="1" ht="15.75">
      <c r="A118" s="161"/>
      <c r="B118" s="175"/>
      <c r="C118" s="176"/>
      <c r="D118" s="176"/>
      <c r="E118" s="176"/>
      <c r="F118" s="177"/>
      <c r="G118" s="177"/>
      <c r="H118" s="177"/>
      <c r="I118" s="177"/>
      <c r="J118" s="177"/>
      <c r="K118" s="177"/>
      <c r="L118" s="177"/>
      <c r="M118" s="177"/>
      <c r="N118" s="177"/>
      <c r="O118" s="177"/>
      <c r="P118" s="177"/>
      <c r="Q118" s="177"/>
      <c r="R118" s="177"/>
      <c r="S118" s="177"/>
      <c r="T118" s="177"/>
      <c r="U118" s="177"/>
      <c r="V118" s="177"/>
      <c r="W118" s="177"/>
      <c r="X118" s="177"/>
      <c r="Y118" s="177"/>
      <c r="Z118" s="177"/>
      <c r="AA118" s="177"/>
      <c r="AB118" s="177"/>
      <c r="AC118" s="177"/>
      <c r="AD118" s="177"/>
      <c r="AE118" s="177"/>
      <c r="AF118" s="177"/>
      <c r="AG118" s="177"/>
      <c r="AH118" s="177"/>
      <c r="AI118" s="177"/>
      <c r="AJ118" s="177"/>
      <c r="AK118" s="177"/>
      <c r="AL118" s="177"/>
      <c r="AM118" s="177"/>
      <c r="AN118" s="177"/>
      <c r="AP118" s="157"/>
      <c r="AQ118" s="157"/>
      <c r="AR118" s="157"/>
      <c r="AS118" s="157"/>
      <c r="AT118" s="157"/>
      <c r="AU118" s="157"/>
      <c r="AV118" s="157"/>
      <c r="AW118" s="157"/>
      <c r="AX118" s="157"/>
      <c r="AY118" s="157"/>
      <c r="AZ118" s="157"/>
      <c r="BA118" s="157"/>
    </row>
    <row r="119" spans="1:53" s="178" customFormat="1" ht="15.75">
      <c r="A119" s="161"/>
      <c r="B119" s="175"/>
      <c r="C119" s="176"/>
      <c r="D119" s="176"/>
      <c r="E119" s="176"/>
      <c r="F119" s="177"/>
      <c r="G119" s="177"/>
      <c r="H119" s="177"/>
      <c r="I119" s="177"/>
      <c r="J119" s="177"/>
      <c r="K119" s="177"/>
      <c r="L119" s="177"/>
      <c r="M119" s="177"/>
      <c r="N119" s="177"/>
      <c r="O119" s="177"/>
      <c r="P119" s="177"/>
      <c r="Q119" s="177"/>
      <c r="R119" s="177"/>
      <c r="S119" s="177"/>
      <c r="T119" s="177"/>
      <c r="U119" s="177"/>
      <c r="V119" s="177"/>
      <c r="W119" s="177"/>
      <c r="X119" s="177"/>
      <c r="Y119" s="177"/>
      <c r="Z119" s="177"/>
      <c r="AA119" s="177"/>
      <c r="AB119" s="177"/>
      <c r="AC119" s="177"/>
      <c r="AD119" s="177"/>
      <c r="AE119" s="177"/>
      <c r="AF119" s="177"/>
      <c r="AG119" s="177"/>
      <c r="AH119" s="177"/>
      <c r="AI119" s="177"/>
      <c r="AJ119" s="177"/>
      <c r="AK119" s="177"/>
      <c r="AL119" s="177"/>
      <c r="AM119" s="177"/>
      <c r="AN119" s="177"/>
      <c r="AP119" s="157"/>
      <c r="AQ119" s="157"/>
      <c r="AR119" s="157"/>
      <c r="AS119" s="157"/>
      <c r="AT119" s="157"/>
      <c r="AU119" s="157"/>
      <c r="AV119" s="157"/>
      <c r="AW119" s="157"/>
      <c r="AX119" s="157"/>
      <c r="AY119" s="157"/>
      <c r="AZ119" s="157"/>
      <c r="BA119" s="157"/>
    </row>
    <row r="120" spans="1:53" s="178" customFormat="1" ht="15.75">
      <c r="A120" s="161"/>
      <c r="B120" s="175"/>
      <c r="C120" s="176"/>
      <c r="D120" s="176"/>
      <c r="E120" s="176"/>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c r="AE120" s="177"/>
      <c r="AF120" s="177"/>
      <c r="AG120" s="177"/>
      <c r="AH120" s="177"/>
      <c r="AI120" s="177"/>
      <c r="AJ120" s="177"/>
      <c r="AK120" s="177"/>
      <c r="AL120" s="177"/>
      <c r="AM120" s="177"/>
      <c r="AN120" s="177"/>
      <c r="AP120" s="157"/>
      <c r="AQ120" s="157"/>
      <c r="AR120" s="157"/>
      <c r="AS120" s="157"/>
      <c r="AT120" s="157"/>
      <c r="AU120" s="157"/>
      <c r="AV120" s="157"/>
      <c r="AW120" s="157"/>
      <c r="AX120" s="157"/>
      <c r="AY120" s="157"/>
      <c r="AZ120" s="157"/>
      <c r="BA120" s="157"/>
    </row>
    <row r="121" spans="1:53" s="178" customFormat="1" ht="15.75">
      <c r="A121" s="161"/>
      <c r="B121" s="175"/>
      <c r="C121" s="176"/>
      <c r="D121" s="176"/>
      <c r="E121" s="176"/>
      <c r="F121" s="177"/>
      <c r="G121" s="177"/>
      <c r="H121" s="177"/>
      <c r="I121" s="177"/>
      <c r="J121" s="177"/>
      <c r="K121" s="177"/>
      <c r="L121" s="177"/>
      <c r="M121" s="177"/>
      <c r="N121" s="177"/>
      <c r="O121" s="177"/>
      <c r="P121" s="177"/>
      <c r="Q121" s="177"/>
      <c r="R121" s="177"/>
      <c r="S121" s="177"/>
      <c r="T121" s="177"/>
      <c r="U121" s="177"/>
      <c r="V121" s="177"/>
      <c r="W121" s="177"/>
      <c r="X121" s="177"/>
      <c r="Y121" s="177"/>
      <c r="Z121" s="177"/>
      <c r="AA121" s="177"/>
      <c r="AB121" s="177"/>
      <c r="AC121" s="177"/>
      <c r="AD121" s="177"/>
      <c r="AE121" s="177"/>
      <c r="AF121" s="177"/>
      <c r="AG121" s="177"/>
      <c r="AH121" s="177"/>
      <c r="AI121" s="177"/>
      <c r="AJ121" s="177"/>
      <c r="AK121" s="177"/>
      <c r="AL121" s="177"/>
      <c r="AM121" s="177"/>
      <c r="AN121" s="177"/>
      <c r="AP121" s="157"/>
      <c r="AQ121" s="157"/>
      <c r="AR121" s="157"/>
      <c r="AS121" s="157"/>
      <c r="AT121" s="157"/>
      <c r="AU121" s="157"/>
      <c r="AV121" s="157"/>
      <c r="AW121" s="157"/>
      <c r="AX121" s="157"/>
      <c r="AY121" s="157"/>
      <c r="AZ121" s="157"/>
      <c r="BA121" s="157"/>
    </row>
    <row r="122" spans="1:53" s="178" customFormat="1" ht="15.75">
      <c r="A122" s="161"/>
      <c r="B122" s="175"/>
      <c r="C122" s="176"/>
      <c r="D122" s="176"/>
      <c r="E122" s="176"/>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c r="AE122" s="177"/>
      <c r="AF122" s="177"/>
      <c r="AG122" s="177"/>
      <c r="AH122" s="177"/>
      <c r="AI122" s="177"/>
      <c r="AJ122" s="177"/>
      <c r="AK122" s="177"/>
      <c r="AL122" s="177"/>
      <c r="AM122" s="177"/>
      <c r="AN122" s="177"/>
      <c r="AP122" s="157"/>
      <c r="AQ122" s="157"/>
      <c r="AR122" s="157"/>
      <c r="AS122" s="157"/>
      <c r="AT122" s="157"/>
      <c r="AU122" s="157"/>
      <c r="AV122" s="157"/>
      <c r="AW122" s="157"/>
      <c r="AX122" s="157"/>
      <c r="AY122" s="157"/>
      <c r="AZ122" s="157"/>
      <c r="BA122" s="157"/>
    </row>
    <row r="123" spans="1:53" s="178" customFormat="1" ht="15.75">
      <c r="A123" s="161"/>
      <c r="B123" s="175"/>
      <c r="C123" s="176"/>
      <c r="D123" s="176"/>
      <c r="E123" s="176"/>
      <c r="F123" s="177"/>
      <c r="G123" s="177"/>
      <c r="H123" s="177"/>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c r="AE123" s="177"/>
      <c r="AF123" s="177"/>
      <c r="AG123" s="177"/>
      <c r="AH123" s="177"/>
      <c r="AI123" s="177"/>
      <c r="AJ123" s="177"/>
      <c r="AK123" s="177"/>
      <c r="AL123" s="177"/>
      <c r="AM123" s="177"/>
      <c r="AN123" s="177"/>
      <c r="AP123" s="157"/>
      <c r="AQ123" s="157"/>
      <c r="AR123" s="157"/>
      <c r="AS123" s="157"/>
      <c r="AT123" s="157"/>
      <c r="AU123" s="157"/>
      <c r="AV123" s="157"/>
      <c r="AW123" s="157"/>
      <c r="AX123" s="157"/>
      <c r="AY123" s="157"/>
      <c r="AZ123" s="157"/>
      <c r="BA123" s="157"/>
    </row>
    <row r="124" spans="1:53" s="178" customFormat="1" ht="15.75">
      <c r="A124" s="161"/>
      <c r="B124" s="175"/>
      <c r="C124" s="176"/>
      <c r="D124" s="176"/>
      <c r="E124" s="176"/>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c r="AE124" s="177"/>
      <c r="AF124" s="177"/>
      <c r="AG124" s="177"/>
      <c r="AH124" s="177"/>
      <c r="AI124" s="177"/>
      <c r="AJ124" s="177"/>
      <c r="AK124" s="177"/>
      <c r="AL124" s="177"/>
      <c r="AM124" s="177"/>
      <c r="AN124" s="177"/>
      <c r="AP124" s="157"/>
      <c r="AQ124" s="157"/>
      <c r="AR124" s="157"/>
      <c r="AS124" s="157"/>
      <c r="AT124" s="157"/>
      <c r="AU124" s="157"/>
      <c r="AV124" s="157"/>
      <c r="AW124" s="157"/>
      <c r="AX124" s="157"/>
      <c r="AY124" s="157"/>
      <c r="AZ124" s="157"/>
      <c r="BA124" s="157"/>
    </row>
    <row r="125" spans="1:53" s="178" customFormat="1" ht="15.75">
      <c r="A125" s="161"/>
      <c r="B125" s="175"/>
      <c r="C125" s="176"/>
      <c r="D125" s="176"/>
      <c r="E125" s="176"/>
      <c r="F125" s="177"/>
      <c r="G125" s="177"/>
      <c r="H125" s="177"/>
      <c r="I125" s="177"/>
      <c r="J125" s="177"/>
      <c r="K125" s="177"/>
      <c r="L125" s="177"/>
      <c r="M125" s="177"/>
      <c r="N125" s="177"/>
      <c r="O125" s="177"/>
      <c r="P125" s="177"/>
      <c r="Q125" s="177"/>
      <c r="R125" s="177"/>
      <c r="S125" s="177"/>
      <c r="T125" s="177"/>
      <c r="U125" s="177"/>
      <c r="V125" s="177"/>
      <c r="W125" s="177"/>
      <c r="X125" s="177"/>
      <c r="Y125" s="177"/>
      <c r="Z125" s="177"/>
      <c r="AA125" s="177"/>
      <c r="AB125" s="177"/>
      <c r="AC125" s="177"/>
      <c r="AD125" s="177"/>
      <c r="AE125" s="177"/>
      <c r="AF125" s="177"/>
      <c r="AG125" s="177"/>
      <c r="AH125" s="177"/>
      <c r="AI125" s="177"/>
      <c r="AJ125" s="177"/>
      <c r="AK125" s="177"/>
      <c r="AL125" s="177"/>
      <c r="AM125" s="177"/>
      <c r="AN125" s="177"/>
      <c r="AP125" s="157"/>
      <c r="AQ125" s="157"/>
      <c r="AR125" s="157"/>
      <c r="AS125" s="157"/>
      <c r="AT125" s="157"/>
      <c r="AU125" s="157"/>
      <c r="AV125" s="157"/>
      <c r="AW125" s="157"/>
      <c r="AX125" s="157"/>
      <c r="AY125" s="157"/>
      <c r="AZ125" s="157"/>
      <c r="BA125" s="157"/>
    </row>
    <row r="126" spans="1:53" s="178" customFormat="1" ht="15.75">
      <c r="A126" s="161"/>
      <c r="B126" s="175"/>
      <c r="C126" s="176"/>
      <c r="D126" s="176"/>
      <c r="E126" s="176"/>
      <c r="F126" s="177"/>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c r="AE126" s="177"/>
      <c r="AF126" s="177"/>
      <c r="AG126" s="177"/>
      <c r="AH126" s="177"/>
      <c r="AI126" s="177"/>
      <c r="AJ126" s="177"/>
      <c r="AK126" s="177"/>
      <c r="AL126" s="177"/>
      <c r="AM126" s="177"/>
      <c r="AN126" s="177"/>
      <c r="AP126" s="157"/>
      <c r="AQ126" s="157"/>
      <c r="AR126" s="157"/>
      <c r="AS126" s="157"/>
      <c r="AT126" s="157"/>
      <c r="AU126" s="157"/>
      <c r="AV126" s="157"/>
      <c r="AW126" s="157"/>
      <c r="AX126" s="157"/>
      <c r="AY126" s="157"/>
      <c r="AZ126" s="157"/>
      <c r="BA126" s="157"/>
    </row>
    <row r="127" spans="1:53" s="178" customFormat="1" ht="15.75">
      <c r="A127" s="161"/>
      <c r="B127" s="175"/>
      <c r="C127" s="176"/>
      <c r="D127" s="176"/>
      <c r="E127" s="176"/>
      <c r="F127" s="177"/>
      <c r="G127" s="177"/>
      <c r="H127" s="177"/>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c r="AE127" s="177"/>
      <c r="AF127" s="177"/>
      <c r="AG127" s="177"/>
      <c r="AH127" s="177"/>
      <c r="AI127" s="177"/>
      <c r="AJ127" s="177"/>
      <c r="AK127" s="177"/>
      <c r="AL127" s="177"/>
      <c r="AM127" s="177"/>
      <c r="AN127" s="177"/>
      <c r="AP127" s="157"/>
      <c r="AQ127" s="157"/>
      <c r="AR127" s="157"/>
      <c r="AS127" s="157"/>
      <c r="AT127" s="157"/>
      <c r="AU127" s="157"/>
      <c r="AV127" s="157"/>
      <c r="AW127" s="157"/>
      <c r="AX127" s="157"/>
      <c r="AY127" s="157"/>
      <c r="AZ127" s="157"/>
      <c r="BA127" s="157"/>
    </row>
    <row r="128" spans="1:53" s="178" customFormat="1" ht="15.75">
      <c r="A128" s="161"/>
      <c r="B128" s="175"/>
      <c r="C128" s="176"/>
      <c r="D128" s="176"/>
      <c r="E128" s="176"/>
      <c r="F128" s="177"/>
      <c r="G128" s="177"/>
      <c r="H128" s="177"/>
      <c r="I128" s="177"/>
      <c r="J128" s="177"/>
      <c r="K128" s="177"/>
      <c r="L128" s="177"/>
      <c r="M128" s="177"/>
      <c r="N128" s="177"/>
      <c r="O128" s="177"/>
      <c r="P128" s="177"/>
      <c r="Q128" s="177"/>
      <c r="R128" s="177"/>
      <c r="S128" s="177"/>
      <c r="T128" s="177"/>
      <c r="U128" s="177"/>
      <c r="V128" s="177"/>
      <c r="W128" s="177"/>
      <c r="X128" s="177"/>
      <c r="Y128" s="177"/>
      <c r="Z128" s="177"/>
      <c r="AA128" s="177"/>
      <c r="AB128" s="177"/>
      <c r="AC128" s="177"/>
      <c r="AD128" s="177"/>
      <c r="AE128" s="177"/>
      <c r="AF128" s="177"/>
      <c r="AG128" s="177"/>
      <c r="AH128" s="177"/>
      <c r="AI128" s="177"/>
      <c r="AJ128" s="177"/>
      <c r="AK128" s="177"/>
      <c r="AL128" s="177"/>
      <c r="AM128" s="177"/>
      <c r="AN128" s="177"/>
      <c r="AP128" s="157"/>
      <c r="AQ128" s="157"/>
      <c r="AR128" s="157"/>
      <c r="AS128" s="157"/>
      <c r="AT128" s="157"/>
      <c r="AU128" s="157"/>
      <c r="AV128" s="157"/>
      <c r="AW128" s="157"/>
      <c r="AX128" s="157"/>
      <c r="AY128" s="157"/>
      <c r="AZ128" s="157"/>
      <c r="BA128" s="157"/>
    </row>
    <row r="129" spans="1:53" s="178" customFormat="1" ht="15.75">
      <c r="A129" s="161"/>
      <c r="B129" s="175"/>
      <c r="C129" s="176"/>
      <c r="D129" s="176"/>
      <c r="E129" s="176"/>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7"/>
      <c r="AE129" s="177"/>
      <c r="AF129" s="177"/>
      <c r="AG129" s="177"/>
      <c r="AH129" s="177"/>
      <c r="AI129" s="177"/>
      <c r="AJ129" s="177"/>
      <c r="AK129" s="177"/>
      <c r="AL129" s="177"/>
      <c r="AM129" s="177"/>
      <c r="AN129" s="177"/>
      <c r="AP129" s="157"/>
      <c r="AQ129" s="157"/>
      <c r="AR129" s="157"/>
      <c r="AS129" s="157"/>
      <c r="AT129" s="157"/>
      <c r="AU129" s="157"/>
      <c r="AV129" s="157"/>
      <c r="AW129" s="157"/>
      <c r="AX129" s="157"/>
      <c r="AY129" s="157"/>
      <c r="AZ129" s="157"/>
      <c r="BA129" s="157"/>
    </row>
    <row r="130" spans="1:53" s="178" customFormat="1" ht="15.75">
      <c r="A130" s="161"/>
      <c r="B130" s="175"/>
      <c r="C130" s="176"/>
      <c r="D130" s="176"/>
      <c r="E130" s="176"/>
      <c r="F130" s="177"/>
      <c r="G130" s="177"/>
      <c r="H130" s="177"/>
      <c r="I130" s="177"/>
      <c r="J130" s="177"/>
      <c r="K130" s="177"/>
      <c r="L130" s="177"/>
      <c r="M130" s="177"/>
      <c r="N130" s="177"/>
      <c r="O130" s="177"/>
      <c r="P130" s="177"/>
      <c r="Q130" s="177"/>
      <c r="R130" s="177"/>
      <c r="S130" s="177"/>
      <c r="T130" s="177"/>
      <c r="U130" s="177"/>
      <c r="V130" s="177"/>
      <c r="W130" s="177"/>
      <c r="X130" s="177"/>
      <c r="Y130" s="177"/>
      <c r="Z130" s="177"/>
      <c r="AA130" s="177"/>
      <c r="AB130" s="177"/>
      <c r="AC130" s="177"/>
      <c r="AD130" s="177"/>
      <c r="AE130" s="177"/>
      <c r="AF130" s="177"/>
      <c r="AG130" s="177"/>
      <c r="AH130" s="177"/>
      <c r="AI130" s="177"/>
      <c r="AJ130" s="177"/>
      <c r="AK130" s="177"/>
      <c r="AL130" s="177"/>
      <c r="AM130" s="177"/>
      <c r="AN130" s="177"/>
      <c r="AP130" s="157"/>
      <c r="AQ130" s="157"/>
      <c r="AR130" s="157"/>
      <c r="AS130" s="157"/>
      <c r="AT130" s="157"/>
      <c r="AU130" s="157"/>
      <c r="AV130" s="157"/>
      <c r="AW130" s="157"/>
      <c r="AX130" s="157"/>
      <c r="AY130" s="157"/>
      <c r="AZ130" s="157"/>
      <c r="BA130" s="157"/>
    </row>
    <row r="131" spans="1:53" s="178" customFormat="1" ht="15.75">
      <c r="A131" s="161"/>
      <c r="B131" s="175"/>
      <c r="C131" s="176"/>
      <c r="D131" s="176"/>
      <c r="E131" s="176"/>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P131" s="157"/>
      <c r="AQ131" s="157"/>
      <c r="AR131" s="157"/>
      <c r="AS131" s="157"/>
      <c r="AT131" s="157"/>
      <c r="AU131" s="157"/>
      <c r="AV131" s="157"/>
      <c r="AW131" s="157"/>
      <c r="AX131" s="157"/>
      <c r="AY131" s="157"/>
      <c r="AZ131" s="157"/>
      <c r="BA131" s="157"/>
    </row>
    <row r="132" spans="1:53" s="178" customFormat="1" ht="15.75">
      <c r="A132" s="161"/>
      <c r="B132" s="175"/>
      <c r="C132" s="176"/>
      <c r="D132" s="176"/>
      <c r="E132" s="176"/>
      <c r="F132" s="177"/>
      <c r="G132" s="177"/>
      <c r="H132" s="177"/>
      <c r="I132" s="177"/>
      <c r="J132" s="177"/>
      <c r="K132" s="177"/>
      <c r="L132" s="177"/>
      <c r="M132" s="177"/>
      <c r="N132" s="177"/>
      <c r="O132" s="177"/>
      <c r="P132" s="177"/>
      <c r="Q132" s="177"/>
      <c r="R132" s="177"/>
      <c r="S132" s="177"/>
      <c r="T132" s="177"/>
      <c r="U132" s="177"/>
      <c r="V132" s="177"/>
      <c r="W132" s="177"/>
      <c r="X132" s="177"/>
      <c r="Y132" s="177"/>
      <c r="Z132" s="177"/>
      <c r="AA132" s="177"/>
      <c r="AB132" s="177"/>
      <c r="AC132" s="177"/>
      <c r="AD132" s="177"/>
      <c r="AE132" s="177"/>
      <c r="AF132" s="177"/>
      <c r="AG132" s="177"/>
      <c r="AH132" s="177"/>
      <c r="AI132" s="177"/>
      <c r="AJ132" s="177"/>
      <c r="AK132" s="177"/>
      <c r="AL132" s="177"/>
      <c r="AM132" s="177"/>
      <c r="AN132" s="177"/>
      <c r="AP132" s="157"/>
      <c r="AQ132" s="157"/>
      <c r="AR132" s="157"/>
      <c r="AS132" s="157"/>
      <c r="AT132" s="157"/>
      <c r="AU132" s="157"/>
      <c r="AV132" s="157"/>
      <c r="AW132" s="157"/>
      <c r="AX132" s="157"/>
      <c r="AY132" s="157"/>
      <c r="AZ132" s="157"/>
      <c r="BA132" s="157"/>
    </row>
    <row r="133" spans="1:53" s="178" customFormat="1" ht="15.75">
      <c r="A133" s="161"/>
      <c r="B133" s="175"/>
      <c r="C133" s="176"/>
      <c r="D133" s="176"/>
      <c r="E133" s="176"/>
      <c r="F133" s="177"/>
      <c r="G133" s="177"/>
      <c r="H133" s="177"/>
      <c r="I133" s="177"/>
      <c r="J133" s="177"/>
      <c r="K133" s="177"/>
      <c r="L133" s="177"/>
      <c r="M133" s="177"/>
      <c r="N133" s="177"/>
      <c r="O133" s="177"/>
      <c r="P133" s="177"/>
      <c r="Q133" s="177"/>
      <c r="R133" s="177"/>
      <c r="S133" s="177"/>
      <c r="T133" s="177"/>
      <c r="U133" s="177"/>
      <c r="V133" s="177"/>
      <c r="W133" s="177"/>
      <c r="X133" s="177"/>
      <c r="Y133" s="177"/>
      <c r="Z133" s="177"/>
      <c r="AA133" s="177"/>
      <c r="AB133" s="177"/>
      <c r="AC133" s="177"/>
      <c r="AD133" s="177"/>
      <c r="AE133" s="177"/>
      <c r="AF133" s="177"/>
      <c r="AG133" s="177"/>
      <c r="AH133" s="177"/>
      <c r="AI133" s="177"/>
      <c r="AJ133" s="177"/>
      <c r="AK133" s="177"/>
      <c r="AL133" s="177"/>
      <c r="AM133" s="177"/>
      <c r="AN133" s="177"/>
      <c r="AP133" s="157"/>
      <c r="AQ133" s="157"/>
      <c r="AR133" s="157"/>
      <c r="AS133" s="157"/>
      <c r="AT133" s="157"/>
      <c r="AU133" s="157"/>
      <c r="AV133" s="157"/>
      <c r="AW133" s="157"/>
      <c r="AX133" s="157"/>
      <c r="AY133" s="157"/>
      <c r="AZ133" s="157"/>
      <c r="BA133" s="157"/>
    </row>
    <row r="134" spans="1:53" s="178" customFormat="1" ht="15.75">
      <c r="A134" s="161"/>
      <c r="B134" s="175"/>
      <c r="C134" s="176"/>
      <c r="D134" s="176"/>
      <c r="E134" s="176"/>
      <c r="F134" s="177"/>
      <c r="G134" s="177"/>
      <c r="H134" s="177"/>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177"/>
      <c r="AN134" s="177"/>
      <c r="AP134" s="157"/>
      <c r="AQ134" s="157"/>
      <c r="AR134" s="157"/>
      <c r="AS134" s="157"/>
      <c r="AT134" s="157"/>
      <c r="AU134" s="157"/>
      <c r="AV134" s="157"/>
      <c r="AW134" s="157"/>
      <c r="AX134" s="157"/>
      <c r="AY134" s="157"/>
      <c r="AZ134" s="157"/>
      <c r="BA134" s="157"/>
    </row>
    <row r="135" spans="1:53" s="178" customFormat="1" ht="15.75">
      <c r="A135" s="161"/>
      <c r="B135" s="175"/>
      <c r="C135" s="176"/>
      <c r="D135" s="176"/>
      <c r="E135" s="176"/>
      <c r="F135" s="177"/>
      <c r="G135" s="177"/>
      <c r="H135" s="177"/>
      <c r="I135" s="177"/>
      <c r="J135" s="177"/>
      <c r="K135" s="177"/>
      <c r="L135" s="177"/>
      <c r="M135" s="177"/>
      <c r="N135" s="177"/>
      <c r="O135" s="177"/>
      <c r="P135" s="177"/>
      <c r="Q135" s="177"/>
      <c r="R135" s="177"/>
      <c r="S135" s="177"/>
      <c r="T135" s="177"/>
      <c r="U135" s="177"/>
      <c r="V135" s="177"/>
      <c r="W135" s="177"/>
      <c r="X135" s="177"/>
      <c r="Y135" s="177"/>
      <c r="Z135" s="177"/>
      <c r="AA135" s="177"/>
      <c r="AB135" s="177"/>
      <c r="AC135" s="177"/>
      <c r="AD135" s="177"/>
      <c r="AE135" s="177"/>
      <c r="AF135" s="177"/>
      <c r="AG135" s="177"/>
      <c r="AH135" s="177"/>
      <c r="AI135" s="177"/>
      <c r="AJ135" s="177"/>
      <c r="AK135" s="177"/>
      <c r="AL135" s="177"/>
      <c r="AM135" s="177"/>
      <c r="AN135" s="177"/>
      <c r="AP135" s="157"/>
      <c r="AQ135" s="157"/>
      <c r="AR135" s="157"/>
      <c r="AS135" s="157"/>
      <c r="AT135" s="157"/>
      <c r="AU135" s="157"/>
      <c r="AV135" s="157"/>
      <c r="AW135" s="157"/>
      <c r="AX135" s="157"/>
      <c r="AY135" s="157"/>
      <c r="AZ135" s="157"/>
      <c r="BA135" s="157"/>
    </row>
    <row r="136" spans="1:53" s="178" customFormat="1" ht="15.75">
      <c r="A136" s="161"/>
      <c r="B136" s="175"/>
      <c r="C136" s="176"/>
      <c r="D136" s="176"/>
      <c r="E136" s="176"/>
      <c r="F136" s="177"/>
      <c r="G136" s="177"/>
      <c r="H136" s="177"/>
      <c r="I136" s="177"/>
      <c r="J136" s="177"/>
      <c r="K136" s="177"/>
      <c r="L136" s="177"/>
      <c r="M136" s="177"/>
      <c r="N136" s="177"/>
      <c r="O136" s="177"/>
      <c r="P136" s="177"/>
      <c r="Q136" s="177"/>
      <c r="R136" s="177"/>
      <c r="S136" s="177"/>
      <c r="T136" s="177"/>
      <c r="U136" s="177"/>
      <c r="V136" s="177"/>
      <c r="W136" s="177"/>
      <c r="X136" s="177"/>
      <c r="Y136" s="177"/>
      <c r="Z136" s="177"/>
      <c r="AA136" s="177"/>
      <c r="AB136" s="177"/>
      <c r="AC136" s="177"/>
      <c r="AD136" s="177"/>
      <c r="AE136" s="177"/>
      <c r="AF136" s="177"/>
      <c r="AG136" s="177"/>
      <c r="AH136" s="177"/>
      <c r="AI136" s="177"/>
      <c r="AJ136" s="177"/>
      <c r="AK136" s="177"/>
      <c r="AL136" s="177"/>
      <c r="AM136" s="177"/>
      <c r="AN136" s="177"/>
      <c r="AP136" s="157"/>
      <c r="AQ136" s="157"/>
      <c r="AR136" s="157"/>
      <c r="AS136" s="157"/>
      <c r="AT136" s="157"/>
      <c r="AU136" s="157"/>
      <c r="AV136" s="157"/>
      <c r="AW136" s="157"/>
      <c r="AX136" s="157"/>
      <c r="AY136" s="157"/>
      <c r="AZ136" s="157"/>
      <c r="BA136" s="157"/>
    </row>
    <row r="137" spans="1:53" s="178" customFormat="1" ht="15.75">
      <c r="A137" s="161"/>
      <c r="B137" s="175"/>
      <c r="C137" s="176"/>
      <c r="D137" s="176"/>
      <c r="E137" s="176"/>
      <c r="F137" s="177"/>
      <c r="G137" s="177"/>
      <c r="H137" s="177"/>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c r="AE137" s="177"/>
      <c r="AF137" s="177"/>
      <c r="AG137" s="177"/>
      <c r="AH137" s="177"/>
      <c r="AI137" s="177"/>
      <c r="AJ137" s="177"/>
      <c r="AK137" s="177"/>
      <c r="AL137" s="177"/>
      <c r="AM137" s="177"/>
      <c r="AN137" s="177"/>
      <c r="AP137" s="157"/>
      <c r="AQ137" s="157"/>
      <c r="AR137" s="157"/>
      <c r="AS137" s="157"/>
      <c r="AT137" s="157"/>
      <c r="AU137" s="157"/>
      <c r="AV137" s="157"/>
      <c r="AW137" s="157"/>
      <c r="AX137" s="157"/>
      <c r="AY137" s="157"/>
      <c r="AZ137" s="157"/>
      <c r="BA137" s="157"/>
    </row>
    <row r="138" spans="1:53" s="178" customFormat="1" ht="15.75">
      <c r="A138" s="161"/>
      <c r="B138" s="175"/>
      <c r="C138" s="176"/>
      <c r="D138" s="176"/>
      <c r="E138" s="176"/>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7"/>
      <c r="AE138" s="177"/>
      <c r="AF138" s="177"/>
      <c r="AG138" s="177"/>
      <c r="AH138" s="177"/>
      <c r="AI138" s="177"/>
      <c r="AJ138" s="177"/>
      <c r="AK138" s="177"/>
      <c r="AL138" s="177"/>
      <c r="AM138" s="177"/>
      <c r="AN138" s="177"/>
      <c r="AP138" s="157"/>
      <c r="AQ138" s="157"/>
      <c r="AR138" s="157"/>
      <c r="AS138" s="157"/>
      <c r="AT138" s="157"/>
      <c r="AU138" s="157"/>
      <c r="AV138" s="157"/>
      <c r="AW138" s="157"/>
      <c r="AX138" s="157"/>
      <c r="AY138" s="157"/>
      <c r="AZ138" s="157"/>
      <c r="BA138" s="157"/>
    </row>
    <row r="139" spans="1:53" s="178" customFormat="1" ht="15.75">
      <c r="A139" s="161"/>
      <c r="B139" s="175"/>
      <c r="C139" s="176"/>
      <c r="D139" s="176"/>
      <c r="E139" s="176"/>
      <c r="F139" s="177"/>
      <c r="G139" s="177"/>
      <c r="H139" s="177"/>
      <c r="I139" s="177"/>
      <c r="J139" s="177"/>
      <c r="K139" s="177"/>
      <c r="L139" s="177"/>
      <c r="M139" s="177"/>
      <c r="N139" s="177"/>
      <c r="O139" s="177"/>
      <c r="P139" s="177"/>
      <c r="Q139" s="177"/>
      <c r="R139" s="177"/>
      <c r="S139" s="177"/>
      <c r="T139" s="177"/>
      <c r="U139" s="177"/>
      <c r="V139" s="177"/>
      <c r="W139" s="177"/>
      <c r="X139" s="177"/>
      <c r="Y139" s="177"/>
      <c r="Z139" s="177"/>
      <c r="AA139" s="177"/>
      <c r="AB139" s="177"/>
      <c r="AC139" s="177"/>
      <c r="AD139" s="177"/>
      <c r="AE139" s="177"/>
      <c r="AF139" s="177"/>
      <c r="AG139" s="177"/>
      <c r="AH139" s="177"/>
      <c r="AI139" s="177"/>
      <c r="AJ139" s="177"/>
      <c r="AK139" s="177"/>
      <c r="AL139" s="177"/>
      <c r="AM139" s="177"/>
      <c r="AN139" s="177"/>
      <c r="AP139" s="157"/>
      <c r="AQ139" s="157"/>
      <c r="AR139" s="157"/>
      <c r="AS139" s="157"/>
      <c r="AT139" s="157"/>
      <c r="AU139" s="157"/>
      <c r="AV139" s="157"/>
      <c r="AW139" s="157"/>
      <c r="AX139" s="157"/>
      <c r="AY139" s="157"/>
      <c r="AZ139" s="157"/>
      <c r="BA139" s="157"/>
    </row>
    <row r="140" spans="1:53" s="178" customFormat="1" ht="15.75">
      <c r="A140" s="161"/>
      <c r="B140" s="175"/>
      <c r="C140" s="176"/>
      <c r="D140" s="176"/>
      <c r="E140" s="176"/>
      <c r="F140" s="177"/>
      <c r="G140" s="177"/>
      <c r="H140" s="177"/>
      <c r="I140" s="177"/>
      <c r="J140" s="177"/>
      <c r="K140" s="177"/>
      <c r="L140" s="177"/>
      <c r="M140" s="177"/>
      <c r="N140" s="177"/>
      <c r="O140" s="177"/>
      <c r="P140" s="177"/>
      <c r="Q140" s="177"/>
      <c r="R140" s="177"/>
      <c r="S140" s="177"/>
      <c r="T140" s="177"/>
      <c r="U140" s="177"/>
      <c r="V140" s="177"/>
      <c r="W140" s="177"/>
      <c r="X140" s="177"/>
      <c r="Y140" s="177"/>
      <c r="Z140" s="177"/>
      <c r="AA140" s="177"/>
      <c r="AB140" s="177"/>
      <c r="AC140" s="177"/>
      <c r="AD140" s="177"/>
      <c r="AE140" s="177"/>
      <c r="AF140" s="177"/>
      <c r="AG140" s="177"/>
      <c r="AH140" s="177"/>
      <c r="AI140" s="177"/>
      <c r="AJ140" s="177"/>
      <c r="AK140" s="177"/>
      <c r="AL140" s="177"/>
      <c r="AM140" s="177"/>
      <c r="AN140" s="177"/>
      <c r="AP140" s="157"/>
      <c r="AQ140" s="157"/>
      <c r="AR140" s="157"/>
      <c r="AS140" s="157"/>
      <c r="AT140" s="157"/>
      <c r="AU140" s="157"/>
      <c r="AV140" s="157"/>
      <c r="AW140" s="157"/>
      <c r="AX140" s="157"/>
      <c r="AY140" s="157"/>
      <c r="AZ140" s="157"/>
      <c r="BA140" s="157"/>
    </row>
    <row r="141" spans="1:53" s="178" customFormat="1" ht="15.75">
      <c r="A141" s="161"/>
      <c r="B141" s="175"/>
      <c r="C141" s="176"/>
      <c r="D141" s="176"/>
      <c r="E141" s="176"/>
      <c r="F141" s="177"/>
      <c r="G141" s="177"/>
      <c r="H141" s="177"/>
      <c r="I141" s="177"/>
      <c r="J141" s="177"/>
      <c r="K141" s="177"/>
      <c r="L141" s="177"/>
      <c r="M141" s="177"/>
      <c r="N141" s="177"/>
      <c r="O141" s="177"/>
      <c r="P141" s="177"/>
      <c r="Q141" s="177"/>
      <c r="R141" s="177"/>
      <c r="S141" s="177"/>
      <c r="T141" s="177"/>
      <c r="U141" s="177"/>
      <c r="V141" s="177"/>
      <c r="W141" s="177"/>
      <c r="X141" s="177"/>
      <c r="Y141" s="177"/>
      <c r="Z141" s="177"/>
      <c r="AA141" s="177"/>
      <c r="AB141" s="177"/>
      <c r="AC141" s="177"/>
      <c r="AD141" s="177"/>
      <c r="AE141" s="177"/>
      <c r="AF141" s="177"/>
      <c r="AG141" s="177"/>
      <c r="AH141" s="177"/>
      <c r="AI141" s="177"/>
      <c r="AJ141" s="177"/>
      <c r="AK141" s="177"/>
      <c r="AL141" s="177"/>
      <c r="AM141" s="177"/>
      <c r="AN141" s="177"/>
      <c r="AP141" s="157"/>
      <c r="AQ141" s="157"/>
      <c r="AR141" s="157"/>
      <c r="AS141" s="157"/>
      <c r="AT141" s="157"/>
      <c r="AU141" s="157"/>
      <c r="AV141" s="157"/>
      <c r="AW141" s="157"/>
      <c r="AX141" s="157"/>
      <c r="AY141" s="157"/>
      <c r="AZ141" s="157"/>
      <c r="BA141" s="157"/>
    </row>
    <row r="142" spans="1:53" s="178" customFormat="1" ht="15.75">
      <c r="A142" s="161"/>
      <c r="B142" s="175"/>
      <c r="C142" s="176"/>
      <c r="D142" s="176"/>
      <c r="E142" s="176"/>
      <c r="F142" s="177"/>
      <c r="G142" s="177"/>
      <c r="H142" s="177"/>
      <c r="I142" s="177"/>
      <c r="J142" s="177"/>
      <c r="K142" s="177"/>
      <c r="L142" s="177"/>
      <c r="M142" s="177"/>
      <c r="N142" s="177"/>
      <c r="O142" s="177"/>
      <c r="P142" s="177"/>
      <c r="Q142" s="177"/>
      <c r="R142" s="177"/>
      <c r="S142" s="177"/>
      <c r="T142" s="177"/>
      <c r="U142" s="177"/>
      <c r="V142" s="177"/>
      <c r="W142" s="177"/>
      <c r="X142" s="177"/>
      <c r="Y142" s="177"/>
      <c r="Z142" s="177"/>
      <c r="AA142" s="177"/>
      <c r="AB142" s="177"/>
      <c r="AC142" s="177"/>
      <c r="AD142" s="177"/>
      <c r="AE142" s="177"/>
      <c r="AF142" s="177"/>
      <c r="AG142" s="177"/>
      <c r="AH142" s="177"/>
      <c r="AI142" s="177"/>
      <c r="AJ142" s="177"/>
      <c r="AK142" s="177"/>
      <c r="AL142" s="177"/>
      <c r="AM142" s="177"/>
      <c r="AN142" s="177"/>
      <c r="AP142" s="157"/>
      <c r="AQ142" s="157"/>
      <c r="AR142" s="157"/>
      <c r="AS142" s="157"/>
      <c r="AT142" s="157"/>
      <c r="AU142" s="157"/>
      <c r="AV142" s="157"/>
      <c r="AW142" s="157"/>
      <c r="AX142" s="157"/>
      <c r="AY142" s="157"/>
      <c r="AZ142" s="157"/>
      <c r="BA142" s="157"/>
    </row>
    <row r="143" spans="1:53" s="178" customFormat="1" ht="15.75">
      <c r="A143" s="161"/>
      <c r="B143" s="175"/>
      <c r="C143" s="176"/>
      <c r="D143" s="176"/>
      <c r="E143" s="176"/>
      <c r="F143" s="177"/>
      <c r="G143" s="177"/>
      <c r="H143" s="177"/>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c r="AE143" s="177"/>
      <c r="AF143" s="177"/>
      <c r="AG143" s="177"/>
      <c r="AH143" s="177"/>
      <c r="AI143" s="177"/>
      <c r="AJ143" s="177"/>
      <c r="AK143" s="177"/>
      <c r="AL143" s="177"/>
      <c r="AM143" s="177"/>
      <c r="AN143" s="177"/>
      <c r="AP143" s="157"/>
      <c r="AQ143" s="157"/>
      <c r="AR143" s="157"/>
      <c r="AS143" s="157"/>
      <c r="AT143" s="157"/>
      <c r="AU143" s="157"/>
      <c r="AV143" s="157"/>
      <c r="AW143" s="157"/>
      <c r="AX143" s="157"/>
      <c r="AY143" s="157"/>
      <c r="AZ143" s="157"/>
      <c r="BA143" s="157"/>
    </row>
    <row r="144" spans="1:53" s="178" customFormat="1" ht="15.75">
      <c r="A144" s="161"/>
      <c r="B144" s="175"/>
      <c r="C144" s="176"/>
      <c r="D144" s="176"/>
      <c r="E144" s="176"/>
      <c r="F144" s="177"/>
      <c r="G144" s="177"/>
      <c r="H144" s="177"/>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177"/>
      <c r="AJ144" s="177"/>
      <c r="AK144" s="177"/>
      <c r="AL144" s="177"/>
      <c r="AM144" s="177"/>
      <c r="AN144" s="177"/>
      <c r="AP144" s="157"/>
      <c r="AQ144" s="157"/>
      <c r="AR144" s="157"/>
      <c r="AS144" s="157"/>
      <c r="AT144" s="157"/>
      <c r="AU144" s="157"/>
      <c r="AV144" s="157"/>
      <c r="AW144" s="157"/>
      <c r="AX144" s="157"/>
      <c r="AY144" s="157"/>
      <c r="AZ144" s="157"/>
      <c r="BA144" s="157"/>
    </row>
    <row r="145" spans="1:53" s="178" customFormat="1" ht="15.75">
      <c r="A145" s="161"/>
      <c r="B145" s="175"/>
      <c r="C145" s="176"/>
      <c r="D145" s="176"/>
      <c r="E145" s="176"/>
      <c r="F145" s="177"/>
      <c r="G145" s="177"/>
      <c r="H145" s="177"/>
      <c r="I145" s="177"/>
      <c r="J145" s="17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177"/>
      <c r="AJ145" s="177"/>
      <c r="AK145" s="177"/>
      <c r="AL145" s="177"/>
      <c r="AM145" s="177"/>
      <c r="AN145" s="177"/>
      <c r="AP145" s="157"/>
      <c r="AQ145" s="157"/>
      <c r="AR145" s="157"/>
      <c r="AS145" s="157"/>
      <c r="AT145" s="157"/>
      <c r="AU145" s="157"/>
      <c r="AV145" s="157"/>
      <c r="AW145" s="157"/>
      <c r="AX145" s="157"/>
      <c r="AY145" s="157"/>
      <c r="AZ145" s="157"/>
      <c r="BA145" s="157"/>
    </row>
    <row r="146" spans="1:53" s="178" customFormat="1" ht="15.75">
      <c r="A146" s="161"/>
      <c r="B146" s="175"/>
      <c r="C146" s="176"/>
      <c r="D146" s="176"/>
      <c r="E146" s="176"/>
      <c r="F146" s="177"/>
      <c r="G146" s="177"/>
      <c r="H146" s="177"/>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177"/>
      <c r="AJ146" s="177"/>
      <c r="AK146" s="177"/>
      <c r="AL146" s="177"/>
      <c r="AM146" s="177"/>
      <c r="AN146" s="177"/>
      <c r="AP146" s="157"/>
      <c r="AQ146" s="157"/>
      <c r="AR146" s="157"/>
      <c r="AS146" s="157"/>
      <c r="AT146" s="157"/>
      <c r="AU146" s="157"/>
      <c r="AV146" s="157"/>
      <c r="AW146" s="157"/>
      <c r="AX146" s="157"/>
      <c r="AY146" s="157"/>
      <c r="AZ146" s="157"/>
      <c r="BA146" s="157"/>
    </row>
    <row r="147" spans="1:53" s="178" customFormat="1" ht="15.75">
      <c r="A147" s="161"/>
      <c r="B147" s="175"/>
      <c r="C147" s="176"/>
      <c r="D147" s="176"/>
      <c r="E147" s="176"/>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177"/>
      <c r="AN147" s="177"/>
      <c r="AP147" s="157"/>
      <c r="AQ147" s="157"/>
      <c r="AR147" s="157"/>
      <c r="AS147" s="157"/>
      <c r="AT147" s="157"/>
      <c r="AU147" s="157"/>
      <c r="AV147" s="157"/>
      <c r="AW147" s="157"/>
      <c r="AX147" s="157"/>
      <c r="AY147" s="157"/>
      <c r="AZ147" s="157"/>
      <c r="BA147" s="157"/>
    </row>
    <row r="148" spans="1:53" s="178" customFormat="1" ht="15.75">
      <c r="A148" s="161"/>
      <c r="B148" s="175"/>
      <c r="C148" s="176"/>
      <c r="D148" s="176"/>
      <c r="E148" s="176"/>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177"/>
      <c r="AN148" s="177"/>
      <c r="AP148" s="157"/>
      <c r="AQ148" s="157"/>
      <c r="AR148" s="157"/>
      <c r="AS148" s="157"/>
      <c r="AT148" s="157"/>
      <c r="AU148" s="157"/>
      <c r="AV148" s="157"/>
      <c r="AW148" s="157"/>
      <c r="AX148" s="157"/>
      <c r="AY148" s="157"/>
      <c r="AZ148" s="157"/>
      <c r="BA148" s="157"/>
    </row>
    <row r="149" spans="1:53" s="178" customFormat="1" ht="15.75">
      <c r="A149" s="161"/>
      <c r="B149" s="175"/>
      <c r="C149" s="176"/>
      <c r="D149" s="176"/>
      <c r="E149" s="176"/>
      <c r="F149" s="177"/>
      <c r="G149" s="177"/>
      <c r="H149" s="177"/>
      <c r="I149" s="177"/>
      <c r="J149" s="177"/>
      <c r="K149" s="177"/>
      <c r="L149" s="177"/>
      <c r="M149" s="177"/>
      <c r="N149" s="177"/>
      <c r="O149" s="177"/>
      <c r="P149" s="177"/>
      <c r="Q149" s="177"/>
      <c r="R149" s="177"/>
      <c r="S149" s="177"/>
      <c r="T149" s="177"/>
      <c r="U149" s="177"/>
      <c r="V149" s="177"/>
      <c r="W149" s="177"/>
      <c r="X149" s="177"/>
      <c r="Y149" s="177"/>
      <c r="Z149" s="177"/>
      <c r="AA149" s="177"/>
      <c r="AB149" s="177"/>
      <c r="AC149" s="177"/>
      <c r="AD149" s="177"/>
      <c r="AE149" s="177"/>
      <c r="AF149" s="177"/>
      <c r="AG149" s="177"/>
      <c r="AH149" s="177"/>
      <c r="AI149" s="177"/>
      <c r="AJ149" s="177"/>
      <c r="AK149" s="177"/>
      <c r="AL149" s="177"/>
      <c r="AM149" s="177"/>
      <c r="AN149" s="177"/>
      <c r="AP149" s="157"/>
      <c r="AQ149" s="157"/>
      <c r="AR149" s="157"/>
      <c r="AS149" s="157"/>
      <c r="AT149" s="157"/>
      <c r="AU149" s="157"/>
      <c r="AV149" s="157"/>
      <c r="AW149" s="157"/>
      <c r="AX149" s="157"/>
      <c r="AY149" s="157"/>
      <c r="AZ149" s="157"/>
      <c r="BA149" s="157"/>
    </row>
    <row r="150" spans="1:53" s="178" customFormat="1" ht="15.75">
      <c r="A150" s="161"/>
      <c r="B150" s="175"/>
      <c r="C150" s="176"/>
      <c r="D150" s="176"/>
      <c r="E150" s="176"/>
      <c r="F150" s="177"/>
      <c r="G150" s="177"/>
      <c r="H150" s="177"/>
      <c r="I150" s="177"/>
      <c r="J150" s="177"/>
      <c r="K150" s="177"/>
      <c r="L150" s="177"/>
      <c r="M150" s="177"/>
      <c r="N150" s="177"/>
      <c r="O150" s="177"/>
      <c r="P150" s="177"/>
      <c r="Q150" s="177"/>
      <c r="R150" s="177"/>
      <c r="S150" s="177"/>
      <c r="T150" s="177"/>
      <c r="U150" s="177"/>
      <c r="V150" s="177"/>
      <c r="W150" s="177"/>
      <c r="X150" s="177"/>
      <c r="Y150" s="177"/>
      <c r="Z150" s="177"/>
      <c r="AA150" s="177"/>
      <c r="AB150" s="177"/>
      <c r="AC150" s="177"/>
      <c r="AD150" s="177"/>
      <c r="AE150" s="177"/>
      <c r="AF150" s="177"/>
      <c r="AG150" s="177"/>
      <c r="AH150" s="177"/>
      <c r="AI150" s="177"/>
      <c r="AJ150" s="177"/>
      <c r="AK150" s="177"/>
      <c r="AL150" s="177"/>
      <c r="AM150" s="177"/>
      <c r="AN150" s="177"/>
      <c r="AP150" s="157"/>
      <c r="AQ150" s="157"/>
      <c r="AR150" s="157"/>
      <c r="AS150" s="157"/>
      <c r="AT150" s="157"/>
      <c r="AU150" s="157"/>
      <c r="AV150" s="157"/>
      <c r="AW150" s="157"/>
      <c r="AX150" s="157"/>
      <c r="AY150" s="157"/>
      <c r="AZ150" s="157"/>
      <c r="BA150" s="157"/>
    </row>
    <row r="151" spans="1:53" s="178" customFormat="1" ht="15.75">
      <c r="A151" s="161"/>
      <c r="B151" s="175"/>
      <c r="C151" s="176"/>
      <c r="D151" s="176"/>
      <c r="E151" s="176"/>
      <c r="F151" s="177"/>
      <c r="G151" s="177"/>
      <c r="H151" s="177"/>
      <c r="I151" s="177"/>
      <c r="J151" s="177"/>
      <c r="K151" s="177"/>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P151" s="157"/>
      <c r="AQ151" s="157"/>
      <c r="AR151" s="157"/>
      <c r="AS151" s="157"/>
      <c r="AT151" s="157"/>
      <c r="AU151" s="157"/>
      <c r="AV151" s="157"/>
      <c r="AW151" s="157"/>
      <c r="AX151" s="157"/>
      <c r="AY151" s="157"/>
      <c r="AZ151" s="157"/>
      <c r="BA151" s="157"/>
    </row>
    <row r="152" spans="1:53" s="178" customFormat="1" ht="15.75">
      <c r="A152" s="161"/>
      <c r="B152" s="175"/>
      <c r="C152" s="176"/>
      <c r="D152" s="176"/>
      <c r="E152" s="176"/>
      <c r="F152" s="177"/>
      <c r="G152" s="177"/>
      <c r="H152" s="177"/>
      <c r="I152" s="177"/>
      <c r="J152" s="177"/>
      <c r="K152" s="177"/>
      <c r="L152" s="177"/>
      <c r="M152" s="177"/>
      <c r="N152" s="177"/>
      <c r="O152" s="177"/>
      <c r="P152" s="177"/>
      <c r="Q152" s="177"/>
      <c r="R152" s="177"/>
      <c r="S152" s="177"/>
      <c r="T152" s="177"/>
      <c r="U152" s="177"/>
      <c r="V152" s="177"/>
      <c r="W152" s="177"/>
      <c r="X152" s="177"/>
      <c r="Y152" s="177"/>
      <c r="Z152" s="177"/>
      <c r="AA152" s="177"/>
      <c r="AB152" s="177"/>
      <c r="AC152" s="177"/>
      <c r="AD152" s="177"/>
      <c r="AE152" s="177"/>
      <c r="AF152" s="177"/>
      <c r="AG152" s="177"/>
      <c r="AH152" s="177"/>
      <c r="AI152" s="177"/>
      <c r="AJ152" s="177"/>
      <c r="AK152" s="177"/>
      <c r="AL152" s="177"/>
      <c r="AM152" s="177"/>
      <c r="AN152" s="177"/>
      <c r="AP152" s="157"/>
      <c r="AQ152" s="157"/>
      <c r="AR152" s="157"/>
      <c r="AS152" s="157"/>
      <c r="AT152" s="157"/>
      <c r="AU152" s="157"/>
      <c r="AV152" s="157"/>
      <c r="AW152" s="157"/>
      <c r="AX152" s="157"/>
      <c r="AY152" s="157"/>
      <c r="AZ152" s="157"/>
      <c r="BA152" s="157"/>
    </row>
    <row r="153" spans="1:53" s="178" customFormat="1" ht="15.75">
      <c r="A153" s="161"/>
      <c r="B153" s="175"/>
      <c r="C153" s="176"/>
      <c r="D153" s="176"/>
      <c r="E153" s="176"/>
      <c r="F153" s="177"/>
      <c r="G153" s="177"/>
      <c r="H153" s="177"/>
      <c r="I153" s="177"/>
      <c r="J153" s="177"/>
      <c r="K153" s="177"/>
      <c r="L153" s="177"/>
      <c r="M153" s="177"/>
      <c r="N153" s="177"/>
      <c r="O153" s="177"/>
      <c r="P153" s="177"/>
      <c r="Q153" s="177"/>
      <c r="R153" s="177"/>
      <c r="S153" s="177"/>
      <c r="T153" s="177"/>
      <c r="U153" s="177"/>
      <c r="V153" s="177"/>
      <c r="W153" s="177"/>
      <c r="X153" s="177"/>
      <c r="Y153" s="177"/>
      <c r="Z153" s="177"/>
      <c r="AA153" s="177"/>
      <c r="AB153" s="177"/>
      <c r="AC153" s="177"/>
      <c r="AD153" s="177"/>
      <c r="AE153" s="177"/>
      <c r="AF153" s="177"/>
      <c r="AG153" s="177"/>
      <c r="AH153" s="177"/>
      <c r="AI153" s="177"/>
      <c r="AJ153" s="177"/>
      <c r="AK153" s="177"/>
      <c r="AL153" s="177"/>
      <c r="AM153" s="177"/>
      <c r="AN153" s="177"/>
      <c r="AP153" s="157"/>
      <c r="AQ153" s="157"/>
      <c r="AR153" s="157"/>
      <c r="AS153" s="157"/>
      <c r="AT153" s="157"/>
      <c r="AU153" s="157"/>
      <c r="AV153" s="157"/>
      <c r="AW153" s="157"/>
      <c r="AX153" s="157"/>
      <c r="AY153" s="157"/>
      <c r="AZ153" s="157"/>
      <c r="BA153" s="157"/>
    </row>
    <row r="154" spans="1:53" s="178" customFormat="1" ht="15.75">
      <c r="A154" s="161"/>
      <c r="B154" s="175"/>
      <c r="C154" s="176"/>
      <c r="D154" s="176"/>
      <c r="E154" s="176"/>
      <c r="F154" s="177"/>
      <c r="G154" s="177"/>
      <c r="H154" s="177"/>
      <c r="I154" s="177"/>
      <c r="J154" s="177"/>
      <c r="K154" s="177"/>
      <c r="L154" s="177"/>
      <c r="M154" s="177"/>
      <c r="N154" s="177"/>
      <c r="O154" s="177"/>
      <c r="P154" s="177"/>
      <c r="Q154" s="177"/>
      <c r="R154" s="177"/>
      <c r="S154" s="177"/>
      <c r="T154" s="177"/>
      <c r="U154" s="177"/>
      <c r="V154" s="177"/>
      <c r="W154" s="177"/>
      <c r="X154" s="177"/>
      <c r="Y154" s="177"/>
      <c r="Z154" s="177"/>
      <c r="AA154" s="177"/>
      <c r="AB154" s="177"/>
      <c r="AC154" s="177"/>
      <c r="AD154" s="177"/>
      <c r="AE154" s="177"/>
      <c r="AF154" s="177"/>
      <c r="AG154" s="177"/>
      <c r="AH154" s="177"/>
      <c r="AI154" s="177"/>
      <c r="AJ154" s="177"/>
      <c r="AK154" s="177"/>
      <c r="AL154" s="177"/>
      <c r="AM154" s="177"/>
      <c r="AN154" s="177"/>
      <c r="AP154" s="157"/>
      <c r="AQ154" s="157"/>
      <c r="AR154" s="157"/>
      <c r="AS154" s="157"/>
      <c r="AT154" s="157"/>
      <c r="AU154" s="157"/>
      <c r="AV154" s="157"/>
      <c r="AW154" s="157"/>
      <c r="AX154" s="157"/>
      <c r="AY154" s="157"/>
      <c r="AZ154" s="157"/>
      <c r="BA154" s="157"/>
    </row>
    <row r="155" spans="1:53" s="178" customFormat="1" ht="15.75">
      <c r="A155" s="161"/>
      <c r="B155" s="175"/>
      <c r="C155" s="176"/>
      <c r="D155" s="176"/>
      <c r="E155" s="176"/>
      <c r="F155" s="177"/>
      <c r="G155" s="177"/>
      <c r="H155" s="177"/>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c r="AE155" s="177"/>
      <c r="AF155" s="177"/>
      <c r="AG155" s="177"/>
      <c r="AH155" s="177"/>
      <c r="AI155" s="177"/>
      <c r="AJ155" s="177"/>
      <c r="AK155" s="177"/>
      <c r="AL155" s="177"/>
      <c r="AM155" s="177"/>
      <c r="AN155" s="177"/>
      <c r="AP155" s="157"/>
      <c r="AQ155" s="157"/>
      <c r="AR155" s="157"/>
      <c r="AS155" s="157"/>
      <c r="AT155" s="157"/>
      <c r="AU155" s="157"/>
      <c r="AV155" s="157"/>
      <c r="AW155" s="157"/>
      <c r="AX155" s="157"/>
      <c r="AY155" s="157"/>
      <c r="AZ155" s="157"/>
      <c r="BA155" s="157"/>
    </row>
    <row r="156" spans="1:53" s="178" customFormat="1" ht="15.75">
      <c r="A156" s="161"/>
      <c r="B156" s="175"/>
      <c r="C156" s="176"/>
      <c r="D156" s="176"/>
      <c r="E156" s="176"/>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c r="AK156" s="177"/>
      <c r="AL156" s="177"/>
      <c r="AM156" s="177"/>
      <c r="AN156" s="177"/>
      <c r="AP156" s="157"/>
      <c r="AQ156" s="157"/>
      <c r="AR156" s="157"/>
      <c r="AS156" s="157"/>
      <c r="AT156" s="157"/>
      <c r="AU156" s="157"/>
      <c r="AV156" s="157"/>
      <c r="AW156" s="157"/>
      <c r="AX156" s="157"/>
      <c r="AY156" s="157"/>
      <c r="AZ156" s="157"/>
      <c r="BA156" s="157"/>
    </row>
    <row r="157" spans="1:53" s="178" customFormat="1" ht="15.75">
      <c r="A157" s="161"/>
      <c r="B157" s="175"/>
      <c r="C157" s="176"/>
      <c r="D157" s="176"/>
      <c r="E157" s="176"/>
      <c r="F157" s="177"/>
      <c r="G157" s="177"/>
      <c r="H157" s="177"/>
      <c r="I157" s="177"/>
      <c r="J157" s="177"/>
      <c r="K157" s="177"/>
      <c r="L157" s="177"/>
      <c r="M157" s="177"/>
      <c r="N157" s="177"/>
      <c r="O157" s="177"/>
      <c r="P157" s="177"/>
      <c r="Q157" s="177"/>
      <c r="R157" s="177"/>
      <c r="S157" s="177"/>
      <c r="T157" s="177"/>
      <c r="U157" s="177"/>
      <c r="V157" s="177"/>
      <c r="W157" s="177"/>
      <c r="X157" s="177"/>
      <c r="Y157" s="177"/>
      <c r="Z157" s="177"/>
      <c r="AA157" s="177"/>
      <c r="AB157" s="177"/>
      <c r="AC157" s="177"/>
      <c r="AD157" s="177"/>
      <c r="AE157" s="177"/>
      <c r="AF157" s="177"/>
      <c r="AG157" s="177"/>
      <c r="AH157" s="177"/>
      <c r="AI157" s="177"/>
      <c r="AJ157" s="177"/>
      <c r="AK157" s="177"/>
      <c r="AL157" s="177"/>
      <c r="AM157" s="177"/>
      <c r="AN157" s="177"/>
      <c r="AP157" s="157"/>
      <c r="AQ157" s="157"/>
      <c r="AR157" s="157"/>
      <c r="AS157" s="157"/>
      <c r="AT157" s="157"/>
      <c r="AU157" s="157"/>
      <c r="AV157" s="157"/>
      <c r="AW157" s="157"/>
      <c r="AX157" s="157"/>
      <c r="AY157" s="157"/>
      <c r="AZ157" s="157"/>
      <c r="BA157" s="157"/>
    </row>
    <row r="158" spans="1:53" s="178" customFormat="1" ht="15.75">
      <c r="A158" s="161"/>
      <c r="B158" s="175"/>
      <c r="C158" s="176"/>
      <c r="D158" s="176"/>
      <c r="E158" s="176"/>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c r="AE158" s="177"/>
      <c r="AF158" s="177"/>
      <c r="AG158" s="177"/>
      <c r="AH158" s="177"/>
      <c r="AI158" s="177"/>
      <c r="AJ158" s="177"/>
      <c r="AK158" s="177"/>
      <c r="AL158" s="177"/>
      <c r="AM158" s="177"/>
      <c r="AN158" s="177"/>
      <c r="AP158" s="157"/>
      <c r="AQ158" s="157"/>
      <c r="AR158" s="157"/>
      <c r="AS158" s="157"/>
      <c r="AT158" s="157"/>
      <c r="AU158" s="157"/>
      <c r="AV158" s="157"/>
      <c r="AW158" s="157"/>
      <c r="AX158" s="157"/>
      <c r="AY158" s="157"/>
      <c r="AZ158" s="157"/>
      <c r="BA158" s="157"/>
    </row>
    <row r="159" spans="1:53" s="178" customFormat="1" ht="15.75">
      <c r="A159" s="161"/>
      <c r="B159" s="175"/>
      <c r="C159" s="176"/>
      <c r="D159" s="176"/>
      <c r="E159" s="176"/>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c r="AK159" s="177"/>
      <c r="AL159" s="177"/>
      <c r="AM159" s="177"/>
      <c r="AN159" s="177"/>
      <c r="AP159" s="157"/>
      <c r="AQ159" s="157"/>
      <c r="AR159" s="157"/>
      <c r="AS159" s="157"/>
      <c r="AT159" s="157"/>
      <c r="AU159" s="157"/>
      <c r="AV159" s="157"/>
      <c r="AW159" s="157"/>
      <c r="AX159" s="157"/>
      <c r="AY159" s="157"/>
      <c r="AZ159" s="157"/>
      <c r="BA159" s="157"/>
    </row>
    <row r="160" spans="1:53" s="178" customFormat="1" ht="15.75">
      <c r="A160" s="161"/>
      <c r="B160" s="175"/>
      <c r="C160" s="176"/>
      <c r="D160" s="176"/>
      <c r="E160" s="176"/>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c r="AK160" s="177"/>
      <c r="AL160" s="177"/>
      <c r="AM160" s="177"/>
      <c r="AN160" s="177"/>
      <c r="AP160" s="157"/>
      <c r="AQ160" s="157"/>
      <c r="AR160" s="157"/>
      <c r="AS160" s="157"/>
      <c r="AT160" s="157"/>
      <c r="AU160" s="157"/>
      <c r="AV160" s="157"/>
      <c r="AW160" s="157"/>
      <c r="AX160" s="157"/>
      <c r="AY160" s="157"/>
      <c r="AZ160" s="157"/>
      <c r="BA160" s="157"/>
    </row>
    <row r="161" spans="1:53" s="178" customFormat="1" ht="15.75">
      <c r="A161" s="161"/>
      <c r="B161" s="175"/>
      <c r="C161" s="176"/>
      <c r="D161" s="176"/>
      <c r="E161" s="176"/>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c r="AK161" s="177"/>
      <c r="AL161" s="177"/>
      <c r="AM161" s="177"/>
      <c r="AN161" s="177"/>
      <c r="AP161" s="157"/>
      <c r="AQ161" s="157"/>
      <c r="AR161" s="157"/>
      <c r="AS161" s="157"/>
      <c r="AT161" s="157"/>
      <c r="AU161" s="157"/>
      <c r="AV161" s="157"/>
      <c r="AW161" s="157"/>
      <c r="AX161" s="157"/>
      <c r="AY161" s="157"/>
      <c r="AZ161" s="157"/>
      <c r="BA161" s="157"/>
    </row>
    <row r="162" spans="1:53" s="178" customFormat="1" ht="15.75">
      <c r="A162" s="161"/>
      <c r="B162" s="175"/>
      <c r="C162" s="176"/>
      <c r="D162" s="176"/>
      <c r="E162" s="176"/>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c r="AK162" s="177"/>
      <c r="AL162" s="177"/>
      <c r="AM162" s="177"/>
      <c r="AN162" s="177"/>
      <c r="AP162" s="157"/>
      <c r="AQ162" s="157"/>
      <c r="AR162" s="157"/>
      <c r="AS162" s="157"/>
      <c r="AT162" s="157"/>
      <c r="AU162" s="157"/>
      <c r="AV162" s="157"/>
      <c r="AW162" s="157"/>
      <c r="AX162" s="157"/>
      <c r="AY162" s="157"/>
      <c r="AZ162" s="157"/>
      <c r="BA162" s="157"/>
    </row>
    <row r="163" spans="1:53" s="178" customFormat="1" ht="15.75">
      <c r="A163" s="161"/>
      <c r="B163" s="175"/>
      <c r="C163" s="176"/>
      <c r="D163" s="176"/>
      <c r="E163" s="176"/>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c r="AK163" s="177"/>
      <c r="AL163" s="177"/>
      <c r="AM163" s="177"/>
      <c r="AN163" s="177"/>
      <c r="AP163" s="157"/>
      <c r="AQ163" s="157"/>
      <c r="AR163" s="157"/>
      <c r="AS163" s="157"/>
      <c r="AT163" s="157"/>
      <c r="AU163" s="157"/>
      <c r="AV163" s="157"/>
      <c r="AW163" s="157"/>
      <c r="AX163" s="157"/>
      <c r="AY163" s="157"/>
      <c r="AZ163" s="157"/>
      <c r="BA163" s="157"/>
    </row>
    <row r="164" spans="1:53" s="178" customFormat="1" ht="15.75">
      <c r="A164" s="161"/>
      <c r="B164" s="175"/>
      <c r="C164" s="176"/>
      <c r="D164" s="176"/>
      <c r="E164" s="176"/>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P164" s="157"/>
      <c r="AQ164" s="157"/>
      <c r="AR164" s="157"/>
      <c r="AS164" s="157"/>
      <c r="AT164" s="157"/>
      <c r="AU164" s="157"/>
      <c r="AV164" s="157"/>
      <c r="AW164" s="157"/>
      <c r="AX164" s="157"/>
      <c r="AY164" s="157"/>
      <c r="AZ164" s="157"/>
      <c r="BA164" s="157"/>
    </row>
    <row r="165" spans="1:53" s="178" customFormat="1" ht="15.75">
      <c r="A165" s="161"/>
      <c r="B165" s="175"/>
      <c r="C165" s="176"/>
      <c r="D165" s="176"/>
      <c r="E165" s="176"/>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c r="AK165" s="177"/>
      <c r="AL165" s="177"/>
      <c r="AM165" s="177"/>
      <c r="AN165" s="177"/>
      <c r="AP165" s="157"/>
      <c r="AQ165" s="157"/>
      <c r="AR165" s="157"/>
      <c r="AS165" s="157"/>
      <c r="AT165" s="157"/>
      <c r="AU165" s="157"/>
      <c r="AV165" s="157"/>
      <c r="AW165" s="157"/>
      <c r="AX165" s="157"/>
      <c r="AY165" s="157"/>
      <c r="AZ165" s="157"/>
      <c r="BA165" s="157"/>
    </row>
    <row r="166" spans="1:53" s="178" customFormat="1" ht="15.75">
      <c r="A166" s="161"/>
      <c r="B166" s="175"/>
      <c r="C166" s="176"/>
      <c r="D166" s="176"/>
      <c r="E166" s="176"/>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c r="AK166" s="177"/>
      <c r="AL166" s="177"/>
      <c r="AM166" s="177"/>
      <c r="AN166" s="177"/>
      <c r="AP166" s="157"/>
      <c r="AQ166" s="157"/>
      <c r="AR166" s="157"/>
      <c r="AS166" s="157"/>
      <c r="AT166" s="157"/>
      <c r="AU166" s="157"/>
      <c r="AV166" s="157"/>
      <c r="AW166" s="157"/>
      <c r="AX166" s="157"/>
      <c r="AY166" s="157"/>
      <c r="AZ166" s="157"/>
      <c r="BA166" s="157"/>
    </row>
    <row r="167" spans="1:53" s="178" customFormat="1" ht="15.75">
      <c r="A167" s="161"/>
      <c r="B167" s="175"/>
      <c r="C167" s="176"/>
      <c r="D167" s="176"/>
      <c r="E167" s="176"/>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c r="AK167" s="177"/>
      <c r="AL167" s="177"/>
      <c r="AM167" s="177"/>
      <c r="AN167" s="177"/>
      <c r="AP167" s="157"/>
      <c r="AQ167" s="157"/>
      <c r="AR167" s="157"/>
      <c r="AS167" s="157"/>
      <c r="AT167" s="157"/>
      <c r="AU167" s="157"/>
      <c r="AV167" s="157"/>
      <c r="AW167" s="157"/>
      <c r="AX167" s="157"/>
      <c r="AY167" s="157"/>
      <c r="AZ167" s="157"/>
      <c r="BA167" s="157"/>
    </row>
    <row r="168" spans="1:53" s="178" customFormat="1" ht="15.75">
      <c r="A168" s="161"/>
      <c r="B168" s="175"/>
      <c r="C168" s="176"/>
      <c r="D168" s="176"/>
      <c r="E168" s="176"/>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c r="AK168" s="177"/>
      <c r="AL168" s="177"/>
      <c r="AM168" s="177"/>
      <c r="AN168" s="177"/>
      <c r="AP168" s="157"/>
      <c r="AQ168" s="157"/>
      <c r="AR168" s="157"/>
      <c r="AS168" s="157"/>
      <c r="AT168" s="157"/>
      <c r="AU168" s="157"/>
      <c r="AV168" s="157"/>
      <c r="AW168" s="157"/>
      <c r="AX168" s="157"/>
      <c r="AY168" s="157"/>
      <c r="AZ168" s="157"/>
      <c r="BA168" s="157"/>
    </row>
    <row r="169" spans="1:53" s="178" customFormat="1" ht="15.75">
      <c r="A169" s="161"/>
      <c r="B169" s="175"/>
      <c r="C169" s="176"/>
      <c r="D169" s="176"/>
      <c r="E169" s="176"/>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c r="AK169" s="177"/>
      <c r="AL169" s="177"/>
      <c r="AM169" s="177"/>
      <c r="AN169" s="177"/>
      <c r="AP169" s="157"/>
      <c r="AQ169" s="157"/>
      <c r="AR169" s="157"/>
      <c r="AS169" s="157"/>
      <c r="AT169" s="157"/>
      <c r="AU169" s="157"/>
      <c r="AV169" s="157"/>
      <c r="AW169" s="157"/>
      <c r="AX169" s="157"/>
      <c r="AY169" s="157"/>
      <c r="AZ169" s="157"/>
      <c r="BA169" s="157"/>
    </row>
    <row r="170" spans="1:53" s="178" customFormat="1" ht="15.75">
      <c r="A170" s="161"/>
      <c r="B170" s="175"/>
      <c r="C170" s="176"/>
      <c r="D170" s="176"/>
      <c r="E170" s="176"/>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c r="AK170" s="177"/>
      <c r="AL170" s="177"/>
      <c r="AM170" s="177"/>
      <c r="AN170" s="177"/>
      <c r="AP170" s="157"/>
      <c r="AQ170" s="157"/>
      <c r="AR170" s="157"/>
      <c r="AS170" s="157"/>
      <c r="AT170" s="157"/>
      <c r="AU170" s="157"/>
      <c r="AV170" s="157"/>
      <c r="AW170" s="157"/>
      <c r="AX170" s="157"/>
      <c r="AY170" s="157"/>
      <c r="AZ170" s="157"/>
      <c r="BA170" s="157"/>
    </row>
    <row r="171" spans="1:53" s="178" customFormat="1" ht="15.75">
      <c r="A171" s="161"/>
      <c r="B171" s="175"/>
      <c r="C171" s="176"/>
      <c r="D171" s="176"/>
      <c r="E171" s="176"/>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c r="AK171" s="177"/>
      <c r="AL171" s="177"/>
      <c r="AM171" s="177"/>
      <c r="AN171" s="177"/>
      <c r="AP171" s="157"/>
      <c r="AQ171" s="157"/>
      <c r="AR171" s="157"/>
      <c r="AS171" s="157"/>
      <c r="AT171" s="157"/>
      <c r="AU171" s="157"/>
      <c r="AV171" s="157"/>
      <c r="AW171" s="157"/>
      <c r="AX171" s="157"/>
      <c r="AY171" s="157"/>
      <c r="AZ171" s="157"/>
      <c r="BA171" s="157"/>
    </row>
    <row r="172" spans="1:53" s="178" customFormat="1" ht="15.75">
      <c r="A172" s="161"/>
      <c r="B172" s="175"/>
      <c r="C172" s="176"/>
      <c r="D172" s="176"/>
      <c r="E172" s="176"/>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P172" s="157"/>
      <c r="AQ172" s="157"/>
      <c r="AR172" s="157"/>
      <c r="AS172" s="157"/>
      <c r="AT172" s="157"/>
      <c r="AU172" s="157"/>
      <c r="AV172" s="157"/>
      <c r="AW172" s="157"/>
      <c r="AX172" s="157"/>
      <c r="AY172" s="157"/>
      <c r="AZ172" s="157"/>
      <c r="BA172" s="157"/>
    </row>
    <row r="173" spans="1:53" s="178" customFormat="1" ht="15.75">
      <c r="A173" s="161"/>
      <c r="B173" s="175"/>
      <c r="C173" s="176"/>
      <c r="D173" s="176"/>
      <c r="E173" s="176"/>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c r="AK173" s="177"/>
      <c r="AL173" s="177"/>
      <c r="AM173" s="177"/>
      <c r="AN173" s="177"/>
      <c r="AP173" s="157"/>
      <c r="AQ173" s="157"/>
      <c r="AR173" s="157"/>
      <c r="AS173" s="157"/>
      <c r="AT173" s="157"/>
      <c r="AU173" s="157"/>
      <c r="AV173" s="157"/>
      <c r="AW173" s="157"/>
      <c r="AX173" s="157"/>
      <c r="AY173" s="157"/>
      <c r="AZ173" s="157"/>
      <c r="BA173" s="157"/>
    </row>
    <row r="174" spans="1:53" s="178" customFormat="1" ht="15.75">
      <c r="A174" s="161"/>
      <c r="B174" s="175"/>
      <c r="C174" s="176"/>
      <c r="D174" s="176"/>
      <c r="E174" s="176"/>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c r="AK174" s="177"/>
      <c r="AL174" s="177"/>
      <c r="AM174" s="177"/>
      <c r="AN174" s="177"/>
      <c r="AP174" s="157"/>
      <c r="AQ174" s="157"/>
      <c r="AR174" s="157"/>
      <c r="AS174" s="157"/>
      <c r="AT174" s="157"/>
      <c r="AU174" s="157"/>
      <c r="AV174" s="157"/>
      <c r="AW174" s="157"/>
      <c r="AX174" s="157"/>
      <c r="AY174" s="157"/>
      <c r="AZ174" s="157"/>
      <c r="BA174" s="157"/>
    </row>
    <row r="175" spans="1:53" s="178" customFormat="1" ht="15.75">
      <c r="A175" s="161"/>
      <c r="B175" s="175"/>
      <c r="C175" s="176"/>
      <c r="D175" s="176"/>
      <c r="E175" s="176"/>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c r="AK175" s="177"/>
      <c r="AL175" s="177"/>
      <c r="AM175" s="177"/>
      <c r="AN175" s="177"/>
      <c r="AP175" s="157"/>
      <c r="AQ175" s="157"/>
      <c r="AR175" s="157"/>
      <c r="AS175" s="157"/>
      <c r="AT175" s="157"/>
      <c r="AU175" s="157"/>
      <c r="AV175" s="157"/>
      <c r="AW175" s="157"/>
      <c r="AX175" s="157"/>
      <c r="AY175" s="157"/>
      <c r="AZ175" s="157"/>
      <c r="BA175" s="157"/>
    </row>
    <row r="176" spans="1:53" s="178" customFormat="1" ht="15.75">
      <c r="A176" s="161"/>
      <c r="B176" s="175"/>
      <c r="C176" s="176"/>
      <c r="D176" s="176"/>
      <c r="E176" s="176"/>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c r="AK176" s="177"/>
      <c r="AL176" s="177"/>
      <c r="AM176" s="177"/>
      <c r="AN176" s="177"/>
      <c r="AP176" s="157"/>
      <c r="AQ176" s="157"/>
      <c r="AR176" s="157"/>
      <c r="AS176" s="157"/>
      <c r="AT176" s="157"/>
      <c r="AU176" s="157"/>
      <c r="AV176" s="157"/>
      <c r="AW176" s="157"/>
      <c r="AX176" s="157"/>
      <c r="AY176" s="157"/>
      <c r="AZ176" s="157"/>
      <c r="BA176" s="157"/>
    </row>
    <row r="177" spans="1:53" s="178" customFormat="1" ht="15.75">
      <c r="A177" s="161"/>
      <c r="B177" s="175"/>
      <c r="C177" s="176"/>
      <c r="D177" s="176"/>
      <c r="E177" s="176"/>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c r="AK177" s="177"/>
      <c r="AL177" s="177"/>
      <c r="AM177" s="177"/>
      <c r="AN177" s="177"/>
      <c r="AP177" s="157"/>
      <c r="AQ177" s="157"/>
      <c r="AR177" s="157"/>
      <c r="AS177" s="157"/>
      <c r="AT177" s="157"/>
      <c r="AU177" s="157"/>
      <c r="AV177" s="157"/>
      <c r="AW177" s="157"/>
      <c r="AX177" s="157"/>
      <c r="AY177" s="157"/>
      <c r="AZ177" s="157"/>
      <c r="BA177" s="157"/>
    </row>
    <row r="178" spans="1:53" s="178" customFormat="1" ht="15.75">
      <c r="A178" s="161"/>
      <c r="B178" s="175"/>
      <c r="C178" s="176"/>
      <c r="D178" s="176"/>
      <c r="E178" s="176"/>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c r="AK178" s="177"/>
      <c r="AL178" s="177"/>
      <c r="AM178" s="177"/>
      <c r="AN178" s="177"/>
      <c r="AP178" s="157"/>
      <c r="AQ178" s="157"/>
      <c r="AR178" s="157"/>
      <c r="AS178" s="157"/>
      <c r="AT178" s="157"/>
      <c r="AU178" s="157"/>
      <c r="AV178" s="157"/>
      <c r="AW178" s="157"/>
      <c r="AX178" s="157"/>
      <c r="AY178" s="157"/>
      <c r="AZ178" s="157"/>
      <c r="BA178" s="157"/>
    </row>
    <row r="179" spans="1:53" s="178" customFormat="1" ht="15.75">
      <c r="A179" s="161"/>
      <c r="B179" s="175"/>
      <c r="C179" s="176"/>
      <c r="D179" s="176"/>
      <c r="E179" s="176"/>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c r="AK179" s="177"/>
      <c r="AL179" s="177"/>
      <c r="AM179" s="177"/>
      <c r="AN179" s="177"/>
      <c r="AP179" s="157"/>
      <c r="AQ179" s="157"/>
      <c r="AR179" s="157"/>
      <c r="AS179" s="157"/>
      <c r="AT179" s="157"/>
      <c r="AU179" s="157"/>
      <c r="AV179" s="157"/>
      <c r="AW179" s="157"/>
      <c r="AX179" s="157"/>
      <c r="AY179" s="157"/>
      <c r="AZ179" s="157"/>
      <c r="BA179" s="157"/>
    </row>
    <row r="180" spans="1:53" s="178" customFormat="1" ht="15.75">
      <c r="A180" s="161"/>
      <c r="B180" s="175"/>
      <c r="C180" s="176"/>
      <c r="D180" s="176"/>
      <c r="E180" s="176"/>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c r="AK180" s="177"/>
      <c r="AL180" s="177"/>
      <c r="AM180" s="177"/>
      <c r="AN180" s="177"/>
      <c r="AP180" s="157"/>
      <c r="AQ180" s="157"/>
      <c r="AR180" s="157"/>
      <c r="AS180" s="157"/>
      <c r="AT180" s="157"/>
      <c r="AU180" s="157"/>
      <c r="AV180" s="157"/>
      <c r="AW180" s="157"/>
      <c r="AX180" s="157"/>
      <c r="AY180" s="157"/>
      <c r="AZ180" s="157"/>
      <c r="BA180" s="157"/>
    </row>
    <row r="181" spans="1:53" s="178" customFormat="1" ht="15.75">
      <c r="A181" s="161"/>
      <c r="B181" s="175"/>
      <c r="C181" s="176"/>
      <c r="D181" s="176"/>
      <c r="E181" s="176"/>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c r="AK181" s="177"/>
      <c r="AL181" s="177"/>
      <c r="AM181" s="177"/>
      <c r="AN181" s="177"/>
      <c r="AP181" s="157"/>
      <c r="AQ181" s="157"/>
      <c r="AR181" s="157"/>
      <c r="AS181" s="157"/>
      <c r="AT181" s="157"/>
      <c r="AU181" s="157"/>
      <c r="AV181" s="157"/>
      <c r="AW181" s="157"/>
      <c r="AX181" s="157"/>
      <c r="AY181" s="157"/>
      <c r="AZ181" s="157"/>
      <c r="BA181" s="157"/>
    </row>
    <row r="182" spans="1:53" s="178" customFormat="1" ht="15.75">
      <c r="A182" s="161"/>
      <c r="B182" s="175"/>
      <c r="C182" s="176"/>
      <c r="D182" s="176"/>
      <c r="E182" s="176"/>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c r="AK182" s="177"/>
      <c r="AL182" s="177"/>
      <c r="AM182" s="177"/>
      <c r="AN182" s="177"/>
      <c r="AP182" s="157"/>
      <c r="AQ182" s="157"/>
      <c r="AR182" s="157"/>
      <c r="AS182" s="157"/>
      <c r="AT182" s="157"/>
      <c r="AU182" s="157"/>
      <c r="AV182" s="157"/>
      <c r="AW182" s="157"/>
      <c r="AX182" s="157"/>
      <c r="AY182" s="157"/>
      <c r="AZ182" s="157"/>
      <c r="BA182" s="157"/>
    </row>
    <row r="183" spans="1:53" s="178" customFormat="1" ht="15.75">
      <c r="A183" s="161"/>
      <c r="B183" s="175"/>
      <c r="C183" s="176"/>
      <c r="D183" s="176"/>
      <c r="E183" s="176"/>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c r="AK183" s="177"/>
      <c r="AL183" s="177"/>
      <c r="AM183" s="177"/>
      <c r="AN183" s="177"/>
      <c r="AP183" s="157"/>
      <c r="AQ183" s="157"/>
      <c r="AR183" s="157"/>
      <c r="AS183" s="157"/>
      <c r="AT183" s="157"/>
      <c r="AU183" s="157"/>
      <c r="AV183" s="157"/>
      <c r="AW183" s="157"/>
      <c r="AX183" s="157"/>
      <c r="AY183" s="157"/>
      <c r="AZ183" s="157"/>
      <c r="BA183" s="157"/>
    </row>
    <row r="184" spans="1:53" s="178" customFormat="1" ht="15.75">
      <c r="A184" s="161"/>
      <c r="B184" s="175"/>
      <c r="C184" s="176"/>
      <c r="D184" s="176"/>
      <c r="E184" s="176"/>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c r="AK184" s="177"/>
      <c r="AL184" s="177"/>
      <c r="AM184" s="177"/>
      <c r="AN184" s="177"/>
      <c r="AP184" s="157"/>
      <c r="AQ184" s="157"/>
      <c r="AR184" s="157"/>
      <c r="AS184" s="157"/>
      <c r="AT184" s="157"/>
      <c r="AU184" s="157"/>
      <c r="AV184" s="157"/>
      <c r="AW184" s="157"/>
      <c r="AX184" s="157"/>
      <c r="AY184" s="157"/>
      <c r="AZ184" s="157"/>
      <c r="BA184" s="157"/>
    </row>
    <row r="185" spans="1:53" s="178" customFormat="1" ht="15.75">
      <c r="A185" s="161"/>
      <c r="B185" s="175"/>
      <c r="C185" s="176"/>
      <c r="D185" s="176"/>
      <c r="E185" s="176"/>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P185" s="157"/>
      <c r="AQ185" s="157"/>
      <c r="AR185" s="157"/>
      <c r="AS185" s="157"/>
      <c r="AT185" s="157"/>
      <c r="AU185" s="157"/>
      <c r="AV185" s="157"/>
      <c r="AW185" s="157"/>
      <c r="AX185" s="157"/>
      <c r="AY185" s="157"/>
      <c r="AZ185" s="157"/>
      <c r="BA185" s="157"/>
    </row>
    <row r="186" spans="1:53" s="178" customFormat="1" ht="15.75">
      <c r="A186" s="161"/>
      <c r="B186" s="175"/>
      <c r="C186" s="176"/>
      <c r="D186" s="176"/>
      <c r="E186" s="176"/>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c r="AK186" s="177"/>
      <c r="AL186" s="177"/>
      <c r="AM186" s="177"/>
      <c r="AN186" s="177"/>
      <c r="AP186" s="157"/>
      <c r="AQ186" s="157"/>
      <c r="AR186" s="157"/>
      <c r="AS186" s="157"/>
      <c r="AT186" s="157"/>
      <c r="AU186" s="157"/>
      <c r="AV186" s="157"/>
      <c r="AW186" s="157"/>
      <c r="AX186" s="157"/>
      <c r="AY186" s="157"/>
      <c r="AZ186" s="157"/>
      <c r="BA186" s="157"/>
    </row>
    <row r="187" spans="1:53" s="178" customFormat="1" ht="15.75">
      <c r="A187" s="161"/>
      <c r="B187" s="175"/>
      <c r="C187" s="176"/>
      <c r="D187" s="176"/>
      <c r="E187" s="176"/>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c r="AK187" s="177"/>
      <c r="AL187" s="177"/>
      <c r="AM187" s="177"/>
      <c r="AN187" s="177"/>
      <c r="AP187" s="157"/>
      <c r="AQ187" s="157"/>
      <c r="AR187" s="157"/>
      <c r="AS187" s="157"/>
      <c r="AT187" s="157"/>
      <c r="AU187" s="157"/>
      <c r="AV187" s="157"/>
      <c r="AW187" s="157"/>
      <c r="AX187" s="157"/>
      <c r="AY187" s="157"/>
      <c r="AZ187" s="157"/>
      <c r="BA187" s="157"/>
    </row>
    <row r="188" spans="1:53" s="178" customFormat="1" ht="15.75">
      <c r="A188" s="161"/>
      <c r="B188" s="175"/>
      <c r="C188" s="176"/>
      <c r="D188" s="176"/>
      <c r="E188" s="176"/>
      <c r="F188" s="177"/>
      <c r="G188" s="177"/>
      <c r="H188" s="177"/>
      <c r="I188" s="177"/>
      <c r="J188" s="177"/>
      <c r="K188" s="177"/>
      <c r="L188" s="177"/>
      <c r="M188" s="177"/>
      <c r="N188" s="177"/>
      <c r="O188" s="177"/>
      <c r="P188" s="177"/>
      <c r="Q188" s="177"/>
      <c r="R188" s="177"/>
      <c r="S188" s="177"/>
      <c r="T188" s="177"/>
      <c r="U188" s="177"/>
      <c r="V188" s="177"/>
      <c r="W188" s="177"/>
      <c r="X188" s="177"/>
      <c r="Y188" s="177"/>
      <c r="Z188" s="177"/>
      <c r="AA188" s="177"/>
      <c r="AB188" s="177"/>
      <c r="AC188" s="177"/>
      <c r="AD188" s="177"/>
      <c r="AE188" s="177"/>
      <c r="AF188" s="177"/>
      <c r="AG188" s="177"/>
      <c r="AH188" s="177"/>
      <c r="AI188" s="177"/>
      <c r="AJ188" s="177"/>
      <c r="AK188" s="177"/>
      <c r="AL188" s="177"/>
      <c r="AM188" s="177"/>
      <c r="AN188" s="177"/>
      <c r="AP188" s="157"/>
      <c r="AQ188" s="157"/>
      <c r="AR188" s="157"/>
      <c r="AS188" s="157"/>
      <c r="AT188" s="157"/>
      <c r="AU188" s="157"/>
      <c r="AV188" s="157"/>
      <c r="AW188" s="157"/>
      <c r="AX188" s="157"/>
      <c r="AY188" s="157"/>
      <c r="AZ188" s="157"/>
      <c r="BA188" s="157"/>
    </row>
    <row r="189" spans="1:53" s="178" customFormat="1" ht="15.75">
      <c r="A189" s="161"/>
      <c r="B189" s="175"/>
      <c r="C189" s="176"/>
      <c r="D189" s="176"/>
      <c r="E189" s="176"/>
      <c r="F189" s="177"/>
      <c r="G189" s="177"/>
      <c r="H189" s="177"/>
      <c r="I189" s="177"/>
      <c r="J189" s="177"/>
      <c r="K189" s="177"/>
      <c r="L189" s="177"/>
      <c r="M189" s="177"/>
      <c r="N189" s="177"/>
      <c r="O189" s="177"/>
      <c r="P189" s="177"/>
      <c r="Q189" s="177"/>
      <c r="R189" s="177"/>
      <c r="S189" s="177"/>
      <c r="T189" s="177"/>
      <c r="U189" s="177"/>
      <c r="V189" s="177"/>
      <c r="W189" s="177"/>
      <c r="X189" s="177"/>
      <c r="Y189" s="177"/>
      <c r="Z189" s="177"/>
      <c r="AA189" s="177"/>
      <c r="AB189" s="177"/>
      <c r="AC189" s="177"/>
      <c r="AD189" s="177"/>
      <c r="AE189" s="177"/>
      <c r="AF189" s="177"/>
      <c r="AG189" s="177"/>
      <c r="AH189" s="177"/>
      <c r="AI189" s="177"/>
      <c r="AJ189" s="177"/>
      <c r="AK189" s="177"/>
      <c r="AL189" s="177"/>
      <c r="AM189" s="177"/>
      <c r="AN189" s="177"/>
      <c r="AP189" s="157"/>
      <c r="AQ189" s="157"/>
      <c r="AR189" s="157"/>
      <c r="AS189" s="157"/>
      <c r="AT189" s="157"/>
      <c r="AU189" s="157"/>
      <c r="AV189" s="157"/>
      <c r="AW189" s="157"/>
      <c r="AX189" s="157"/>
      <c r="AY189" s="157"/>
      <c r="AZ189" s="157"/>
      <c r="BA189" s="157"/>
    </row>
    <row r="190" spans="1:53" s="178" customFormat="1" ht="15.75">
      <c r="A190" s="161"/>
      <c r="B190" s="175"/>
      <c r="C190" s="176"/>
      <c r="D190" s="176"/>
      <c r="E190" s="176"/>
      <c r="F190" s="177"/>
      <c r="G190" s="177"/>
      <c r="H190" s="177"/>
      <c r="I190" s="177"/>
      <c r="J190" s="177"/>
      <c r="K190" s="177"/>
      <c r="L190" s="177"/>
      <c r="M190" s="177"/>
      <c r="N190" s="177"/>
      <c r="O190" s="177"/>
      <c r="P190" s="177"/>
      <c r="Q190" s="177"/>
      <c r="R190" s="177"/>
      <c r="S190" s="177"/>
      <c r="T190" s="177"/>
      <c r="U190" s="177"/>
      <c r="V190" s="177"/>
      <c r="W190" s="177"/>
      <c r="X190" s="177"/>
      <c r="Y190" s="177"/>
      <c r="Z190" s="177"/>
      <c r="AA190" s="177"/>
      <c r="AB190" s="177"/>
      <c r="AC190" s="177"/>
      <c r="AD190" s="177"/>
      <c r="AE190" s="177"/>
      <c r="AF190" s="177"/>
      <c r="AG190" s="177"/>
      <c r="AH190" s="177"/>
      <c r="AI190" s="177"/>
      <c r="AJ190" s="177"/>
      <c r="AK190" s="177"/>
      <c r="AL190" s="177"/>
      <c r="AM190" s="177"/>
      <c r="AN190" s="177"/>
      <c r="AP190" s="157"/>
      <c r="AQ190" s="157"/>
      <c r="AR190" s="157"/>
      <c r="AS190" s="157"/>
      <c r="AT190" s="157"/>
      <c r="AU190" s="157"/>
      <c r="AV190" s="157"/>
      <c r="AW190" s="157"/>
      <c r="AX190" s="157"/>
      <c r="AY190" s="157"/>
      <c r="AZ190" s="157"/>
      <c r="BA190" s="157"/>
    </row>
    <row r="191" spans="1:53" s="178" customFormat="1" ht="15.75">
      <c r="A191" s="161"/>
      <c r="B191" s="175"/>
      <c r="C191" s="176"/>
      <c r="D191" s="176"/>
      <c r="E191" s="176"/>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c r="AE191" s="177"/>
      <c r="AF191" s="177"/>
      <c r="AG191" s="177"/>
      <c r="AH191" s="177"/>
      <c r="AI191" s="177"/>
      <c r="AJ191" s="177"/>
      <c r="AK191" s="177"/>
      <c r="AL191" s="177"/>
      <c r="AM191" s="177"/>
      <c r="AN191" s="177"/>
      <c r="AP191" s="157"/>
      <c r="AQ191" s="157"/>
      <c r="AR191" s="157"/>
      <c r="AS191" s="157"/>
      <c r="AT191" s="157"/>
      <c r="AU191" s="157"/>
      <c r="AV191" s="157"/>
      <c r="AW191" s="157"/>
      <c r="AX191" s="157"/>
      <c r="AY191" s="157"/>
      <c r="AZ191" s="157"/>
      <c r="BA191" s="157"/>
    </row>
    <row r="192" spans="1:53" s="178" customFormat="1" ht="15.75">
      <c r="A192" s="161"/>
      <c r="B192" s="175"/>
      <c r="C192" s="176"/>
      <c r="D192" s="176"/>
      <c r="E192" s="176"/>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7"/>
      <c r="AE192" s="177"/>
      <c r="AF192" s="177"/>
      <c r="AG192" s="177"/>
      <c r="AH192" s="177"/>
      <c r="AI192" s="177"/>
      <c r="AJ192" s="177"/>
      <c r="AK192" s="177"/>
      <c r="AL192" s="177"/>
      <c r="AM192" s="177"/>
      <c r="AN192" s="177"/>
      <c r="AP192" s="157"/>
      <c r="AQ192" s="157"/>
      <c r="AR192" s="157"/>
      <c r="AS192" s="157"/>
      <c r="AT192" s="157"/>
      <c r="AU192" s="157"/>
      <c r="AV192" s="157"/>
      <c r="AW192" s="157"/>
      <c r="AX192" s="157"/>
      <c r="AY192" s="157"/>
      <c r="AZ192" s="157"/>
      <c r="BA192" s="157"/>
    </row>
    <row r="193" spans="1:53" s="178" customFormat="1" ht="15.75">
      <c r="A193" s="161"/>
      <c r="B193" s="175"/>
      <c r="C193" s="176"/>
      <c r="D193" s="176"/>
      <c r="E193" s="176"/>
      <c r="F193" s="177"/>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c r="AE193" s="177"/>
      <c r="AF193" s="177"/>
      <c r="AG193" s="177"/>
      <c r="AH193" s="177"/>
      <c r="AI193" s="177"/>
      <c r="AJ193" s="177"/>
      <c r="AK193" s="177"/>
      <c r="AL193" s="177"/>
      <c r="AM193" s="177"/>
      <c r="AN193" s="177"/>
      <c r="AP193" s="157"/>
      <c r="AQ193" s="157"/>
      <c r="AR193" s="157"/>
      <c r="AS193" s="157"/>
      <c r="AT193" s="157"/>
      <c r="AU193" s="157"/>
      <c r="AV193" s="157"/>
      <c r="AW193" s="157"/>
      <c r="AX193" s="157"/>
      <c r="AY193" s="157"/>
      <c r="AZ193" s="157"/>
      <c r="BA193" s="157"/>
    </row>
    <row r="194" spans="1:53" s="178" customFormat="1" ht="15.75">
      <c r="A194" s="161"/>
      <c r="B194" s="175"/>
      <c r="C194" s="176"/>
      <c r="D194" s="176"/>
      <c r="E194" s="176"/>
      <c r="F194" s="177"/>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c r="AE194" s="177"/>
      <c r="AF194" s="177"/>
      <c r="AG194" s="177"/>
      <c r="AH194" s="177"/>
      <c r="AI194" s="177"/>
      <c r="AJ194" s="177"/>
      <c r="AK194" s="177"/>
      <c r="AL194" s="177"/>
      <c r="AM194" s="177"/>
      <c r="AN194" s="177"/>
      <c r="AP194" s="157"/>
      <c r="AQ194" s="157"/>
      <c r="AR194" s="157"/>
      <c r="AS194" s="157"/>
      <c r="AT194" s="157"/>
      <c r="AU194" s="157"/>
      <c r="AV194" s="157"/>
      <c r="AW194" s="157"/>
      <c r="AX194" s="157"/>
      <c r="AY194" s="157"/>
      <c r="AZ194" s="157"/>
      <c r="BA194" s="157"/>
    </row>
    <row r="195" spans="1:53" s="178" customFormat="1" ht="15.75">
      <c r="A195" s="161"/>
      <c r="B195" s="175"/>
      <c r="C195" s="176"/>
      <c r="D195" s="176"/>
      <c r="E195" s="176"/>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77"/>
      <c r="AN195" s="177"/>
      <c r="AP195" s="157"/>
      <c r="AQ195" s="157"/>
      <c r="AR195" s="157"/>
      <c r="AS195" s="157"/>
      <c r="AT195" s="157"/>
      <c r="AU195" s="157"/>
      <c r="AV195" s="157"/>
      <c r="AW195" s="157"/>
      <c r="AX195" s="157"/>
      <c r="AY195" s="157"/>
      <c r="AZ195" s="157"/>
      <c r="BA195" s="157"/>
    </row>
    <row r="196" spans="1:53" s="178" customFormat="1" ht="15.75">
      <c r="A196" s="161"/>
      <c r="B196" s="175"/>
      <c r="C196" s="176"/>
      <c r="D196" s="176"/>
      <c r="E196" s="176"/>
      <c r="F196" s="177"/>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77"/>
      <c r="AN196" s="177"/>
      <c r="AP196" s="157"/>
      <c r="AQ196" s="157"/>
      <c r="AR196" s="157"/>
      <c r="AS196" s="157"/>
      <c r="AT196" s="157"/>
      <c r="AU196" s="157"/>
      <c r="AV196" s="157"/>
      <c r="AW196" s="157"/>
      <c r="AX196" s="157"/>
      <c r="AY196" s="157"/>
      <c r="AZ196" s="157"/>
      <c r="BA196" s="157"/>
    </row>
    <row r="197" spans="1:53" s="178" customFormat="1" ht="15.75">
      <c r="A197" s="161"/>
      <c r="B197" s="175"/>
      <c r="C197" s="176"/>
      <c r="D197" s="176"/>
      <c r="E197" s="176"/>
      <c r="F197" s="177"/>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77"/>
      <c r="AN197" s="177"/>
      <c r="AP197" s="157"/>
      <c r="AQ197" s="157"/>
      <c r="AR197" s="157"/>
      <c r="AS197" s="157"/>
      <c r="AT197" s="157"/>
      <c r="AU197" s="157"/>
      <c r="AV197" s="157"/>
      <c r="AW197" s="157"/>
      <c r="AX197" s="157"/>
      <c r="AY197" s="157"/>
      <c r="AZ197" s="157"/>
      <c r="BA197" s="157"/>
    </row>
    <row r="198" spans="1:53" s="178" customFormat="1" ht="15.75">
      <c r="A198" s="161"/>
      <c r="B198" s="175"/>
      <c r="C198" s="176"/>
      <c r="D198" s="176"/>
      <c r="E198" s="176"/>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77"/>
      <c r="AN198" s="177"/>
      <c r="AP198" s="157"/>
      <c r="AQ198" s="157"/>
      <c r="AR198" s="157"/>
      <c r="AS198" s="157"/>
      <c r="AT198" s="157"/>
      <c r="AU198" s="157"/>
      <c r="AV198" s="157"/>
      <c r="AW198" s="157"/>
      <c r="AX198" s="157"/>
      <c r="AY198" s="157"/>
      <c r="AZ198" s="157"/>
      <c r="BA198" s="157"/>
    </row>
    <row r="199" spans="1:53" s="178" customFormat="1" ht="15.75">
      <c r="A199" s="161"/>
      <c r="B199" s="175"/>
      <c r="C199" s="176"/>
      <c r="D199" s="176"/>
      <c r="E199" s="176"/>
      <c r="F199" s="177"/>
      <c r="G199" s="177"/>
      <c r="H199" s="177"/>
      <c r="I199" s="177"/>
      <c r="J199" s="177"/>
      <c r="K199" s="17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P199" s="157"/>
      <c r="AQ199" s="157"/>
      <c r="AR199" s="157"/>
      <c r="AS199" s="157"/>
      <c r="AT199" s="157"/>
      <c r="AU199" s="157"/>
      <c r="AV199" s="157"/>
      <c r="AW199" s="157"/>
      <c r="AX199" s="157"/>
      <c r="AY199" s="157"/>
      <c r="AZ199" s="157"/>
      <c r="BA199" s="157"/>
    </row>
    <row r="200" spans="1:53" s="178" customFormat="1" ht="15.75">
      <c r="A200" s="161"/>
      <c r="B200" s="175"/>
      <c r="C200" s="176"/>
      <c r="D200" s="176"/>
      <c r="E200" s="176"/>
      <c r="F200" s="177"/>
      <c r="G200" s="177"/>
      <c r="H200" s="177"/>
      <c r="I200" s="177"/>
      <c r="J200" s="177"/>
      <c r="K200" s="177"/>
      <c r="L200" s="177"/>
      <c r="M200" s="177"/>
      <c r="N200" s="177"/>
      <c r="O200" s="177"/>
      <c r="P200" s="177"/>
      <c r="Q200" s="177"/>
      <c r="R200" s="177"/>
      <c r="S200" s="177"/>
      <c r="T200" s="177"/>
      <c r="U200" s="177"/>
      <c r="V200" s="177"/>
      <c r="W200" s="177"/>
      <c r="X200" s="177"/>
      <c r="Y200" s="177"/>
      <c r="Z200" s="177"/>
      <c r="AA200" s="177"/>
      <c r="AB200" s="177"/>
      <c r="AC200" s="177"/>
      <c r="AD200" s="177"/>
      <c r="AE200" s="177"/>
      <c r="AF200" s="177"/>
      <c r="AG200" s="177"/>
      <c r="AH200" s="177"/>
      <c r="AI200" s="177"/>
      <c r="AJ200" s="177"/>
      <c r="AK200" s="177"/>
      <c r="AL200" s="177"/>
      <c r="AM200" s="177"/>
      <c r="AN200" s="177"/>
      <c r="AP200" s="157"/>
      <c r="AQ200" s="157"/>
      <c r="AR200" s="157"/>
      <c r="AS200" s="157"/>
      <c r="AT200" s="157"/>
      <c r="AU200" s="157"/>
      <c r="AV200" s="157"/>
      <c r="AW200" s="157"/>
      <c r="AX200" s="157"/>
      <c r="AY200" s="157"/>
      <c r="AZ200" s="157"/>
      <c r="BA200" s="157"/>
    </row>
    <row r="201" spans="1:53" s="178" customFormat="1" ht="15.75">
      <c r="A201" s="161"/>
      <c r="B201" s="175"/>
      <c r="C201" s="176"/>
      <c r="D201" s="176"/>
      <c r="E201" s="176"/>
      <c r="F201" s="177"/>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77"/>
      <c r="AN201" s="177"/>
      <c r="AP201" s="157"/>
      <c r="AQ201" s="157"/>
      <c r="AR201" s="157"/>
      <c r="AS201" s="157"/>
      <c r="AT201" s="157"/>
      <c r="AU201" s="157"/>
      <c r="AV201" s="157"/>
      <c r="AW201" s="157"/>
      <c r="AX201" s="157"/>
      <c r="AY201" s="157"/>
      <c r="AZ201" s="157"/>
      <c r="BA201" s="157"/>
    </row>
    <row r="202" spans="1:53" s="178" customFormat="1" ht="15.75">
      <c r="A202" s="161"/>
      <c r="B202" s="175"/>
      <c r="C202" s="176"/>
      <c r="D202" s="176"/>
      <c r="E202" s="176"/>
      <c r="F202" s="177"/>
      <c r="G202" s="177"/>
      <c r="H202" s="177"/>
      <c r="I202" s="177"/>
      <c r="J202" s="177"/>
      <c r="K202" s="177"/>
      <c r="L202" s="177"/>
      <c r="M202" s="177"/>
      <c r="N202" s="177"/>
      <c r="O202" s="177"/>
      <c r="P202" s="177"/>
      <c r="Q202" s="177"/>
      <c r="R202" s="177"/>
      <c r="S202" s="177"/>
      <c r="T202" s="177"/>
      <c r="U202" s="177"/>
      <c r="V202" s="177"/>
      <c r="W202" s="177"/>
      <c r="X202" s="177"/>
      <c r="Y202" s="177"/>
      <c r="Z202" s="177"/>
      <c r="AA202" s="177"/>
      <c r="AB202" s="177"/>
      <c r="AC202" s="177"/>
      <c r="AD202" s="177"/>
      <c r="AE202" s="177"/>
      <c r="AF202" s="177"/>
      <c r="AG202" s="177"/>
      <c r="AH202" s="177"/>
      <c r="AI202" s="177"/>
      <c r="AJ202" s="177"/>
      <c r="AK202" s="177"/>
      <c r="AL202" s="177"/>
      <c r="AM202" s="177"/>
      <c r="AN202" s="177"/>
      <c r="AP202" s="157"/>
      <c r="AQ202" s="157"/>
      <c r="AR202" s="157"/>
      <c r="AS202" s="157"/>
      <c r="AT202" s="157"/>
      <c r="AU202" s="157"/>
      <c r="AV202" s="157"/>
      <c r="AW202" s="157"/>
      <c r="AX202" s="157"/>
      <c r="AY202" s="157"/>
      <c r="AZ202" s="157"/>
      <c r="BA202" s="157"/>
    </row>
    <row r="203" spans="1:53" s="178" customFormat="1" ht="15.75">
      <c r="A203" s="161"/>
      <c r="B203" s="175"/>
      <c r="C203" s="176"/>
      <c r="D203" s="176"/>
      <c r="E203" s="176"/>
      <c r="F203" s="177"/>
      <c r="G203" s="177"/>
      <c r="H203" s="177"/>
      <c r="I203" s="177"/>
      <c r="J203" s="177"/>
      <c r="K203" s="177"/>
      <c r="L203" s="177"/>
      <c r="M203" s="177"/>
      <c r="N203" s="177"/>
      <c r="O203" s="177"/>
      <c r="P203" s="177"/>
      <c r="Q203" s="177"/>
      <c r="R203" s="177"/>
      <c r="S203" s="177"/>
      <c r="T203" s="177"/>
      <c r="U203" s="177"/>
      <c r="V203" s="177"/>
      <c r="W203" s="177"/>
      <c r="X203" s="177"/>
      <c r="Y203" s="177"/>
      <c r="Z203" s="177"/>
      <c r="AA203" s="177"/>
      <c r="AB203" s="177"/>
      <c r="AC203" s="177"/>
      <c r="AD203" s="177"/>
      <c r="AE203" s="177"/>
      <c r="AF203" s="177"/>
      <c r="AG203" s="177"/>
      <c r="AH203" s="177"/>
      <c r="AI203" s="177"/>
      <c r="AJ203" s="177"/>
      <c r="AK203" s="177"/>
      <c r="AL203" s="177"/>
      <c r="AM203" s="177"/>
      <c r="AN203" s="177"/>
      <c r="AP203" s="157"/>
      <c r="AQ203" s="157"/>
      <c r="AR203" s="157"/>
      <c r="AS203" s="157"/>
      <c r="AT203" s="157"/>
      <c r="AU203" s="157"/>
      <c r="AV203" s="157"/>
      <c r="AW203" s="157"/>
      <c r="AX203" s="157"/>
      <c r="AY203" s="157"/>
      <c r="AZ203" s="157"/>
      <c r="BA203" s="157"/>
    </row>
    <row r="204" spans="1:53" s="178" customFormat="1" ht="15.75">
      <c r="A204" s="161"/>
      <c r="B204" s="175"/>
      <c r="C204" s="176"/>
      <c r="D204" s="176"/>
      <c r="E204" s="176"/>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7"/>
      <c r="AB204" s="177"/>
      <c r="AC204" s="177"/>
      <c r="AD204" s="177"/>
      <c r="AE204" s="177"/>
      <c r="AF204" s="177"/>
      <c r="AG204" s="177"/>
      <c r="AH204" s="177"/>
      <c r="AI204" s="177"/>
      <c r="AJ204" s="177"/>
      <c r="AK204" s="177"/>
      <c r="AL204" s="177"/>
      <c r="AM204" s="177"/>
      <c r="AN204" s="177"/>
      <c r="AP204" s="157"/>
      <c r="AQ204" s="157"/>
      <c r="AR204" s="157"/>
      <c r="AS204" s="157"/>
      <c r="AT204" s="157"/>
      <c r="AU204" s="157"/>
      <c r="AV204" s="157"/>
      <c r="AW204" s="157"/>
      <c r="AX204" s="157"/>
      <c r="AY204" s="157"/>
      <c r="AZ204" s="157"/>
      <c r="BA204" s="157"/>
    </row>
    <row r="205" spans="1:53" s="178" customFormat="1" ht="15.75">
      <c r="A205" s="161"/>
      <c r="B205" s="175"/>
      <c r="C205" s="176"/>
      <c r="D205" s="176"/>
      <c r="E205" s="176"/>
      <c r="F205" s="177"/>
      <c r="G205" s="177"/>
      <c r="H205" s="177"/>
      <c r="I205" s="177"/>
      <c r="J205" s="177"/>
      <c r="K205" s="177"/>
      <c r="L205" s="177"/>
      <c r="M205" s="177"/>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P205" s="157"/>
      <c r="AQ205" s="157"/>
      <c r="AR205" s="157"/>
      <c r="AS205" s="157"/>
      <c r="AT205" s="157"/>
      <c r="AU205" s="157"/>
      <c r="AV205" s="157"/>
      <c r="AW205" s="157"/>
      <c r="AX205" s="157"/>
      <c r="AY205" s="157"/>
      <c r="AZ205" s="157"/>
      <c r="BA205" s="157"/>
    </row>
    <row r="206" spans="1:53" s="178" customFormat="1" ht="15.75">
      <c r="A206" s="161"/>
      <c r="B206" s="175"/>
      <c r="C206" s="176"/>
      <c r="D206" s="176"/>
      <c r="E206" s="176"/>
      <c r="F206" s="177"/>
      <c r="G206" s="177"/>
      <c r="H206" s="177"/>
      <c r="I206" s="177"/>
      <c r="J206" s="177"/>
      <c r="K206" s="177"/>
      <c r="L206" s="177"/>
      <c r="M206" s="177"/>
      <c r="N206" s="177"/>
      <c r="O206" s="177"/>
      <c r="P206" s="177"/>
      <c r="Q206" s="177"/>
      <c r="R206" s="177"/>
      <c r="S206" s="177"/>
      <c r="T206" s="177"/>
      <c r="U206" s="177"/>
      <c r="V206" s="177"/>
      <c r="W206" s="177"/>
      <c r="X206" s="177"/>
      <c r="Y206" s="177"/>
      <c r="Z206" s="177"/>
      <c r="AA206" s="177"/>
      <c r="AB206" s="177"/>
      <c r="AC206" s="177"/>
      <c r="AD206" s="177"/>
      <c r="AE206" s="177"/>
      <c r="AF206" s="177"/>
      <c r="AG206" s="177"/>
      <c r="AH206" s="177"/>
      <c r="AI206" s="177"/>
      <c r="AJ206" s="177"/>
      <c r="AK206" s="177"/>
      <c r="AL206" s="177"/>
      <c r="AM206" s="177"/>
      <c r="AN206" s="177"/>
      <c r="AP206" s="157"/>
      <c r="AQ206" s="157"/>
      <c r="AR206" s="157"/>
      <c r="AS206" s="157"/>
      <c r="AT206" s="157"/>
      <c r="AU206" s="157"/>
      <c r="AV206" s="157"/>
      <c r="AW206" s="157"/>
      <c r="AX206" s="157"/>
      <c r="AY206" s="157"/>
      <c r="AZ206" s="157"/>
      <c r="BA206" s="157"/>
    </row>
    <row r="207" spans="1:53" s="178" customFormat="1" ht="15.75">
      <c r="A207" s="161"/>
      <c r="B207" s="175"/>
      <c r="C207" s="176"/>
      <c r="D207" s="176"/>
      <c r="E207" s="176"/>
      <c r="F207" s="177"/>
      <c r="G207" s="177"/>
      <c r="H207" s="177"/>
      <c r="I207" s="177"/>
      <c r="J207" s="177"/>
      <c r="K207" s="177"/>
      <c r="L207" s="177"/>
      <c r="M207" s="177"/>
      <c r="N207" s="177"/>
      <c r="O207" s="177"/>
      <c r="P207" s="177"/>
      <c r="Q207" s="177"/>
      <c r="R207" s="177"/>
      <c r="S207" s="177"/>
      <c r="T207" s="177"/>
      <c r="U207" s="177"/>
      <c r="V207" s="177"/>
      <c r="W207" s="177"/>
      <c r="X207" s="177"/>
      <c r="Y207" s="177"/>
      <c r="Z207" s="177"/>
      <c r="AA207" s="177"/>
      <c r="AB207" s="177"/>
      <c r="AC207" s="177"/>
      <c r="AD207" s="177"/>
      <c r="AE207" s="177"/>
      <c r="AF207" s="177"/>
      <c r="AG207" s="177"/>
      <c r="AH207" s="177"/>
      <c r="AI207" s="177"/>
      <c r="AJ207" s="177"/>
      <c r="AK207" s="177"/>
      <c r="AL207" s="177"/>
      <c r="AM207" s="177"/>
      <c r="AN207" s="177"/>
      <c r="AP207" s="157"/>
      <c r="AQ207" s="157"/>
      <c r="AR207" s="157"/>
      <c r="AS207" s="157"/>
      <c r="AT207" s="157"/>
      <c r="AU207" s="157"/>
      <c r="AV207" s="157"/>
      <c r="AW207" s="157"/>
      <c r="AX207" s="157"/>
      <c r="AY207" s="157"/>
      <c r="AZ207" s="157"/>
      <c r="BA207" s="157"/>
    </row>
    <row r="208" spans="1:53" s="178" customFormat="1" ht="15.75">
      <c r="A208" s="161"/>
      <c r="B208" s="175"/>
      <c r="C208" s="176"/>
      <c r="D208" s="176"/>
      <c r="E208" s="176"/>
      <c r="F208" s="177"/>
      <c r="G208" s="177"/>
      <c r="H208" s="177"/>
      <c r="I208" s="177"/>
      <c r="J208" s="177"/>
      <c r="K208" s="177"/>
      <c r="L208" s="177"/>
      <c r="M208" s="177"/>
      <c r="N208" s="177"/>
      <c r="O208" s="177"/>
      <c r="P208" s="177"/>
      <c r="Q208" s="177"/>
      <c r="R208" s="177"/>
      <c r="S208" s="177"/>
      <c r="T208" s="177"/>
      <c r="U208" s="177"/>
      <c r="V208" s="177"/>
      <c r="W208" s="177"/>
      <c r="X208" s="177"/>
      <c r="Y208" s="177"/>
      <c r="Z208" s="177"/>
      <c r="AA208" s="177"/>
      <c r="AB208" s="177"/>
      <c r="AC208" s="177"/>
      <c r="AD208" s="177"/>
      <c r="AE208" s="177"/>
      <c r="AF208" s="177"/>
      <c r="AG208" s="177"/>
      <c r="AH208" s="177"/>
      <c r="AI208" s="177"/>
      <c r="AJ208" s="177"/>
      <c r="AK208" s="177"/>
      <c r="AL208" s="177"/>
      <c r="AM208" s="177"/>
      <c r="AN208" s="177"/>
      <c r="AP208" s="157"/>
      <c r="AQ208" s="157"/>
      <c r="AR208" s="157"/>
      <c r="AS208" s="157"/>
      <c r="AT208" s="157"/>
      <c r="AU208" s="157"/>
      <c r="AV208" s="157"/>
      <c r="AW208" s="157"/>
      <c r="AX208" s="157"/>
      <c r="AY208" s="157"/>
      <c r="AZ208" s="157"/>
      <c r="BA208" s="157"/>
    </row>
    <row r="209" spans="1:53" s="178" customFormat="1" ht="15.75">
      <c r="A209" s="161"/>
      <c r="B209" s="175"/>
      <c r="C209" s="176"/>
      <c r="D209" s="176"/>
      <c r="E209" s="176"/>
      <c r="F209" s="177"/>
      <c r="G209" s="177"/>
      <c r="H209" s="177"/>
      <c r="I209" s="177"/>
      <c r="J209" s="177"/>
      <c r="K209" s="177"/>
      <c r="L209" s="177"/>
      <c r="M209" s="177"/>
      <c r="N209" s="177"/>
      <c r="O209" s="177"/>
      <c r="P209" s="177"/>
      <c r="Q209" s="177"/>
      <c r="R209" s="177"/>
      <c r="S209" s="177"/>
      <c r="T209" s="177"/>
      <c r="U209" s="177"/>
      <c r="V209" s="177"/>
      <c r="W209" s="177"/>
      <c r="X209" s="177"/>
      <c r="Y209" s="177"/>
      <c r="Z209" s="177"/>
      <c r="AA209" s="177"/>
      <c r="AB209" s="177"/>
      <c r="AC209" s="177"/>
      <c r="AD209" s="177"/>
      <c r="AE209" s="177"/>
      <c r="AF209" s="177"/>
      <c r="AG209" s="177"/>
      <c r="AH209" s="177"/>
      <c r="AI209" s="177"/>
      <c r="AJ209" s="177"/>
      <c r="AK209" s="177"/>
      <c r="AL209" s="177"/>
      <c r="AM209" s="177"/>
      <c r="AN209" s="177"/>
      <c r="AP209" s="157"/>
      <c r="AQ209" s="157"/>
      <c r="AR209" s="157"/>
      <c r="AS209" s="157"/>
      <c r="AT209" s="157"/>
      <c r="AU209" s="157"/>
      <c r="AV209" s="157"/>
      <c r="AW209" s="157"/>
      <c r="AX209" s="157"/>
      <c r="AY209" s="157"/>
      <c r="AZ209" s="157"/>
      <c r="BA209" s="157"/>
    </row>
    <row r="210" spans="1:53" s="178" customFormat="1" ht="15.75">
      <c r="A210" s="161"/>
      <c r="B210" s="175"/>
      <c r="C210" s="176"/>
      <c r="D210" s="176"/>
      <c r="E210" s="176"/>
      <c r="F210" s="177"/>
      <c r="G210" s="177"/>
      <c r="H210" s="177"/>
      <c r="I210" s="177"/>
      <c r="J210" s="177"/>
      <c r="K210" s="177"/>
      <c r="L210" s="177"/>
      <c r="M210" s="177"/>
      <c r="N210" s="177"/>
      <c r="O210" s="177"/>
      <c r="P210" s="177"/>
      <c r="Q210" s="177"/>
      <c r="R210" s="177"/>
      <c r="S210" s="177"/>
      <c r="T210" s="177"/>
      <c r="U210" s="177"/>
      <c r="V210" s="177"/>
      <c r="W210" s="177"/>
      <c r="X210" s="177"/>
      <c r="Y210" s="177"/>
      <c r="Z210" s="177"/>
      <c r="AA210" s="177"/>
      <c r="AB210" s="177"/>
      <c r="AC210" s="177"/>
      <c r="AD210" s="177"/>
      <c r="AE210" s="177"/>
      <c r="AF210" s="177"/>
      <c r="AG210" s="177"/>
      <c r="AH210" s="177"/>
      <c r="AI210" s="177"/>
      <c r="AJ210" s="177"/>
      <c r="AK210" s="177"/>
      <c r="AL210" s="177"/>
      <c r="AM210" s="177"/>
      <c r="AN210" s="177"/>
      <c r="AP210" s="157"/>
      <c r="AQ210" s="157"/>
      <c r="AR210" s="157"/>
      <c r="AS210" s="157"/>
      <c r="AT210" s="157"/>
      <c r="AU210" s="157"/>
      <c r="AV210" s="157"/>
      <c r="AW210" s="157"/>
      <c r="AX210" s="157"/>
      <c r="AY210" s="157"/>
      <c r="AZ210" s="157"/>
      <c r="BA210" s="157"/>
    </row>
    <row r="211" spans="1:53" s="178" customFormat="1" ht="15.75">
      <c r="A211" s="161"/>
      <c r="B211" s="175"/>
      <c r="C211" s="176"/>
      <c r="D211" s="176"/>
      <c r="E211" s="176"/>
      <c r="F211" s="177"/>
      <c r="G211" s="177"/>
      <c r="H211" s="177"/>
      <c r="I211" s="177"/>
      <c r="J211" s="177"/>
      <c r="K211" s="177"/>
      <c r="L211" s="177"/>
      <c r="M211" s="177"/>
      <c r="N211" s="177"/>
      <c r="O211" s="177"/>
      <c r="P211" s="177"/>
      <c r="Q211" s="177"/>
      <c r="R211" s="177"/>
      <c r="S211" s="177"/>
      <c r="T211" s="177"/>
      <c r="U211" s="177"/>
      <c r="V211" s="177"/>
      <c r="W211" s="177"/>
      <c r="X211" s="177"/>
      <c r="Y211" s="177"/>
      <c r="Z211" s="177"/>
      <c r="AA211" s="177"/>
      <c r="AB211" s="177"/>
      <c r="AC211" s="177"/>
      <c r="AD211" s="177"/>
      <c r="AE211" s="177"/>
      <c r="AF211" s="177"/>
      <c r="AG211" s="177"/>
      <c r="AH211" s="177"/>
      <c r="AI211" s="177"/>
      <c r="AJ211" s="177"/>
      <c r="AK211" s="177"/>
      <c r="AL211" s="177"/>
      <c r="AM211" s="177"/>
      <c r="AN211" s="177"/>
      <c r="AP211" s="157"/>
      <c r="AQ211" s="157"/>
      <c r="AR211" s="157"/>
      <c r="AS211" s="157"/>
      <c r="AT211" s="157"/>
      <c r="AU211" s="157"/>
      <c r="AV211" s="157"/>
      <c r="AW211" s="157"/>
      <c r="AX211" s="157"/>
      <c r="AY211" s="157"/>
      <c r="AZ211" s="157"/>
      <c r="BA211" s="157"/>
    </row>
    <row r="212" spans="1:53" s="178" customFormat="1" ht="15.75">
      <c r="A212" s="161"/>
      <c r="B212" s="175"/>
      <c r="C212" s="176"/>
      <c r="D212" s="176"/>
      <c r="E212" s="176"/>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177"/>
      <c r="AD212" s="177"/>
      <c r="AE212" s="177"/>
      <c r="AF212" s="177"/>
      <c r="AG212" s="177"/>
      <c r="AH212" s="177"/>
      <c r="AI212" s="177"/>
      <c r="AJ212" s="177"/>
      <c r="AK212" s="177"/>
      <c r="AL212" s="177"/>
      <c r="AM212" s="177"/>
      <c r="AN212" s="177"/>
      <c r="AP212" s="157"/>
      <c r="AQ212" s="157"/>
      <c r="AR212" s="157"/>
      <c r="AS212" s="157"/>
      <c r="AT212" s="157"/>
      <c r="AU212" s="157"/>
      <c r="AV212" s="157"/>
      <c r="AW212" s="157"/>
      <c r="AX212" s="157"/>
      <c r="AY212" s="157"/>
      <c r="AZ212" s="157"/>
      <c r="BA212" s="157"/>
    </row>
    <row r="213" spans="1:53" s="178" customFormat="1" ht="15.75">
      <c r="A213" s="161"/>
      <c r="B213" s="175"/>
      <c r="C213" s="176"/>
      <c r="D213" s="176"/>
      <c r="E213" s="176"/>
      <c r="F213" s="177"/>
      <c r="G213" s="177"/>
      <c r="H213" s="177"/>
      <c r="I213" s="177"/>
      <c r="J213" s="177"/>
      <c r="K213" s="177"/>
      <c r="L213" s="177"/>
      <c r="M213" s="177"/>
      <c r="N213" s="177"/>
      <c r="O213" s="177"/>
      <c r="P213" s="177"/>
      <c r="Q213" s="177"/>
      <c r="R213" s="177"/>
      <c r="S213" s="177"/>
      <c r="T213" s="177"/>
      <c r="U213" s="177"/>
      <c r="V213" s="177"/>
      <c r="W213" s="177"/>
      <c r="X213" s="177"/>
      <c r="Y213" s="177"/>
      <c r="Z213" s="177"/>
      <c r="AA213" s="177"/>
      <c r="AB213" s="177"/>
      <c r="AC213" s="177"/>
      <c r="AD213" s="177"/>
      <c r="AE213" s="177"/>
      <c r="AF213" s="177"/>
      <c r="AG213" s="177"/>
      <c r="AH213" s="177"/>
      <c r="AI213" s="177"/>
      <c r="AJ213" s="177"/>
      <c r="AK213" s="177"/>
      <c r="AL213" s="177"/>
      <c r="AM213" s="177"/>
      <c r="AN213" s="177"/>
      <c r="AP213" s="157"/>
      <c r="AQ213" s="157"/>
      <c r="AR213" s="157"/>
      <c r="AS213" s="157"/>
      <c r="AT213" s="157"/>
      <c r="AU213" s="157"/>
      <c r="AV213" s="157"/>
      <c r="AW213" s="157"/>
      <c r="AX213" s="157"/>
      <c r="AY213" s="157"/>
      <c r="AZ213" s="157"/>
      <c r="BA213" s="157"/>
    </row>
    <row r="214" spans="1:53" s="178" customFormat="1" ht="15.75">
      <c r="A214" s="161"/>
      <c r="B214" s="175"/>
      <c r="C214" s="176"/>
      <c r="D214" s="176"/>
      <c r="E214" s="176"/>
      <c r="F214" s="177"/>
      <c r="G214" s="177"/>
      <c r="H214" s="177"/>
      <c r="I214" s="177"/>
      <c r="J214" s="177"/>
      <c r="K214" s="177"/>
      <c r="L214" s="177"/>
      <c r="M214" s="177"/>
      <c r="N214" s="177"/>
      <c r="O214" s="177"/>
      <c r="P214" s="177"/>
      <c r="Q214" s="177"/>
      <c r="R214" s="177"/>
      <c r="S214" s="177"/>
      <c r="T214" s="177"/>
      <c r="U214" s="177"/>
      <c r="V214" s="177"/>
      <c r="W214" s="177"/>
      <c r="X214" s="177"/>
      <c r="Y214" s="177"/>
      <c r="Z214" s="177"/>
      <c r="AA214" s="177"/>
      <c r="AB214" s="177"/>
      <c r="AC214" s="177"/>
      <c r="AD214" s="177"/>
      <c r="AE214" s="177"/>
      <c r="AF214" s="177"/>
      <c r="AG214" s="177"/>
      <c r="AH214" s="177"/>
      <c r="AI214" s="177"/>
      <c r="AJ214" s="177"/>
      <c r="AK214" s="177"/>
      <c r="AL214" s="177"/>
      <c r="AM214" s="177"/>
      <c r="AN214" s="177"/>
      <c r="AP214" s="157"/>
      <c r="AQ214" s="157"/>
      <c r="AR214" s="157"/>
      <c r="AS214" s="157"/>
      <c r="AT214" s="157"/>
      <c r="AU214" s="157"/>
      <c r="AV214" s="157"/>
      <c r="AW214" s="157"/>
      <c r="AX214" s="157"/>
      <c r="AY214" s="157"/>
      <c r="AZ214" s="157"/>
      <c r="BA214" s="157"/>
    </row>
    <row r="215" spans="1:53" s="178" customFormat="1" ht="15.75">
      <c r="A215" s="161"/>
      <c r="B215" s="175"/>
      <c r="C215" s="176"/>
      <c r="D215" s="176"/>
      <c r="E215" s="176"/>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177"/>
      <c r="AD215" s="177"/>
      <c r="AE215" s="177"/>
      <c r="AF215" s="177"/>
      <c r="AG215" s="177"/>
      <c r="AH215" s="177"/>
      <c r="AI215" s="177"/>
      <c r="AJ215" s="177"/>
      <c r="AK215" s="177"/>
      <c r="AL215" s="177"/>
      <c r="AM215" s="177"/>
      <c r="AN215" s="177"/>
      <c r="AP215" s="157"/>
      <c r="AQ215" s="157"/>
      <c r="AR215" s="157"/>
      <c r="AS215" s="157"/>
      <c r="AT215" s="157"/>
      <c r="AU215" s="157"/>
      <c r="AV215" s="157"/>
      <c r="AW215" s="157"/>
      <c r="AX215" s="157"/>
      <c r="AY215" s="157"/>
      <c r="AZ215" s="157"/>
      <c r="BA215" s="157"/>
    </row>
    <row r="216" spans="1:53" s="178" customFormat="1" ht="15.75">
      <c r="A216" s="161"/>
      <c r="B216" s="175"/>
      <c r="C216" s="176"/>
      <c r="D216" s="176"/>
      <c r="E216" s="176"/>
      <c r="F216" s="177"/>
      <c r="G216" s="177"/>
      <c r="H216" s="177"/>
      <c r="I216" s="177"/>
      <c r="J216" s="177"/>
      <c r="K216" s="177"/>
      <c r="L216" s="177"/>
      <c r="M216" s="177"/>
      <c r="N216" s="177"/>
      <c r="O216" s="177"/>
      <c r="P216" s="177"/>
      <c r="Q216" s="177"/>
      <c r="R216" s="177"/>
      <c r="S216" s="177"/>
      <c r="T216" s="177"/>
      <c r="U216" s="177"/>
      <c r="V216" s="177"/>
      <c r="W216" s="177"/>
      <c r="X216" s="177"/>
      <c r="Y216" s="177"/>
      <c r="Z216" s="177"/>
      <c r="AA216" s="177"/>
      <c r="AB216" s="177"/>
      <c r="AC216" s="177"/>
      <c r="AD216" s="177"/>
      <c r="AE216" s="177"/>
      <c r="AF216" s="177"/>
      <c r="AG216" s="177"/>
      <c r="AH216" s="177"/>
      <c r="AI216" s="177"/>
      <c r="AJ216" s="177"/>
      <c r="AK216" s="177"/>
      <c r="AL216" s="177"/>
      <c r="AM216" s="177"/>
      <c r="AN216" s="177"/>
      <c r="AP216" s="157"/>
      <c r="AQ216" s="157"/>
      <c r="AR216" s="157"/>
      <c r="AS216" s="157"/>
      <c r="AT216" s="157"/>
      <c r="AU216" s="157"/>
      <c r="AV216" s="157"/>
      <c r="AW216" s="157"/>
      <c r="AX216" s="157"/>
      <c r="AY216" s="157"/>
      <c r="AZ216" s="157"/>
      <c r="BA216" s="157"/>
    </row>
    <row r="217" spans="1:53" s="178" customFormat="1" ht="15.75">
      <c r="A217" s="161"/>
      <c r="B217" s="175"/>
      <c r="C217" s="176"/>
      <c r="D217" s="176"/>
      <c r="E217" s="176"/>
      <c r="F217" s="177"/>
      <c r="G217" s="177"/>
      <c r="H217" s="177"/>
      <c r="I217" s="177"/>
      <c r="J217" s="177"/>
      <c r="K217" s="177"/>
      <c r="L217" s="177"/>
      <c r="M217" s="177"/>
      <c r="N217" s="177"/>
      <c r="O217" s="177"/>
      <c r="P217" s="177"/>
      <c r="Q217" s="177"/>
      <c r="R217" s="177"/>
      <c r="S217" s="177"/>
      <c r="T217" s="177"/>
      <c r="U217" s="177"/>
      <c r="V217" s="177"/>
      <c r="W217" s="177"/>
      <c r="X217" s="177"/>
      <c r="Y217" s="177"/>
      <c r="Z217" s="177"/>
      <c r="AA217" s="177"/>
      <c r="AB217" s="177"/>
      <c r="AC217" s="177"/>
      <c r="AD217" s="177"/>
      <c r="AE217" s="177"/>
      <c r="AF217" s="177"/>
      <c r="AG217" s="177"/>
      <c r="AH217" s="177"/>
      <c r="AI217" s="177"/>
      <c r="AJ217" s="177"/>
      <c r="AK217" s="177"/>
      <c r="AL217" s="177"/>
      <c r="AM217" s="177"/>
      <c r="AN217" s="177"/>
      <c r="AP217" s="157"/>
      <c r="AQ217" s="157"/>
      <c r="AR217" s="157"/>
      <c r="AS217" s="157"/>
      <c r="AT217" s="157"/>
      <c r="AU217" s="157"/>
      <c r="AV217" s="157"/>
      <c r="AW217" s="157"/>
      <c r="AX217" s="157"/>
      <c r="AY217" s="157"/>
      <c r="AZ217" s="157"/>
      <c r="BA217" s="157"/>
    </row>
    <row r="218" spans="1:53" s="178" customFormat="1" ht="15.75">
      <c r="A218" s="161"/>
      <c r="B218" s="175"/>
      <c r="C218" s="176"/>
      <c r="D218" s="176"/>
      <c r="E218" s="176"/>
      <c r="F218" s="177"/>
      <c r="G218" s="177"/>
      <c r="H218" s="177"/>
      <c r="I218" s="177"/>
      <c r="J218" s="177"/>
      <c r="K218" s="177"/>
      <c r="L218" s="177"/>
      <c r="M218" s="177"/>
      <c r="N218" s="177"/>
      <c r="O218" s="177"/>
      <c r="P218" s="177"/>
      <c r="Q218" s="177"/>
      <c r="R218" s="177"/>
      <c r="S218" s="177"/>
      <c r="T218" s="177"/>
      <c r="U218" s="177"/>
      <c r="V218" s="177"/>
      <c r="W218" s="177"/>
      <c r="X218" s="177"/>
      <c r="Y218" s="177"/>
      <c r="Z218" s="177"/>
      <c r="AA218" s="177"/>
      <c r="AB218" s="177"/>
      <c r="AC218" s="177"/>
      <c r="AD218" s="177"/>
      <c r="AE218" s="177"/>
      <c r="AF218" s="177"/>
      <c r="AG218" s="177"/>
      <c r="AH218" s="177"/>
      <c r="AI218" s="177"/>
      <c r="AJ218" s="177"/>
      <c r="AK218" s="177"/>
      <c r="AL218" s="177"/>
      <c r="AM218" s="177"/>
      <c r="AN218" s="177"/>
      <c r="AP218" s="157"/>
      <c r="AQ218" s="157"/>
      <c r="AR218" s="157"/>
      <c r="AS218" s="157"/>
      <c r="AT218" s="157"/>
      <c r="AU218" s="157"/>
      <c r="AV218" s="157"/>
      <c r="AW218" s="157"/>
      <c r="AX218" s="157"/>
      <c r="AY218" s="157"/>
      <c r="AZ218" s="157"/>
      <c r="BA218" s="157"/>
    </row>
    <row r="219" spans="1:53" s="178" customFormat="1" ht="15.75">
      <c r="A219" s="161"/>
      <c r="B219" s="175"/>
      <c r="C219" s="176"/>
      <c r="D219" s="176"/>
      <c r="E219" s="176"/>
      <c r="F219" s="177"/>
      <c r="G219" s="177"/>
      <c r="H219" s="177"/>
      <c r="I219" s="177"/>
      <c r="J219" s="177"/>
      <c r="K219" s="177"/>
      <c r="L219" s="177"/>
      <c r="M219" s="177"/>
      <c r="N219" s="177"/>
      <c r="O219" s="177"/>
      <c r="P219" s="177"/>
      <c r="Q219" s="177"/>
      <c r="R219" s="177"/>
      <c r="S219" s="177"/>
      <c r="T219" s="177"/>
      <c r="U219" s="177"/>
      <c r="V219" s="177"/>
      <c r="W219" s="177"/>
      <c r="X219" s="177"/>
      <c r="Y219" s="177"/>
      <c r="Z219" s="177"/>
      <c r="AA219" s="177"/>
      <c r="AB219" s="177"/>
      <c r="AC219" s="177"/>
      <c r="AD219" s="177"/>
      <c r="AE219" s="177"/>
      <c r="AF219" s="177"/>
      <c r="AG219" s="177"/>
      <c r="AH219" s="177"/>
      <c r="AI219" s="177"/>
      <c r="AJ219" s="177"/>
      <c r="AK219" s="177"/>
      <c r="AL219" s="177"/>
      <c r="AM219" s="177"/>
      <c r="AN219" s="177"/>
      <c r="AP219" s="157"/>
      <c r="AQ219" s="157"/>
      <c r="AR219" s="157"/>
      <c r="AS219" s="157"/>
      <c r="AT219" s="157"/>
      <c r="AU219" s="157"/>
      <c r="AV219" s="157"/>
      <c r="AW219" s="157"/>
      <c r="AX219" s="157"/>
      <c r="AY219" s="157"/>
      <c r="AZ219" s="157"/>
      <c r="BA219" s="157"/>
    </row>
    <row r="220" spans="1:53" s="178" customFormat="1" ht="15.75">
      <c r="A220" s="161"/>
      <c r="B220" s="175"/>
      <c r="C220" s="176"/>
      <c r="D220" s="176"/>
      <c r="E220" s="176"/>
      <c r="F220" s="177"/>
      <c r="G220" s="177"/>
      <c r="H220" s="177"/>
      <c r="I220" s="177"/>
      <c r="J220" s="177"/>
      <c r="K220" s="177"/>
      <c r="L220" s="177"/>
      <c r="M220" s="177"/>
      <c r="N220" s="177"/>
      <c r="O220" s="177"/>
      <c r="P220" s="177"/>
      <c r="Q220" s="177"/>
      <c r="R220" s="177"/>
      <c r="S220" s="177"/>
      <c r="T220" s="177"/>
      <c r="U220" s="177"/>
      <c r="V220" s="177"/>
      <c r="W220" s="177"/>
      <c r="X220" s="177"/>
      <c r="Y220" s="177"/>
      <c r="Z220" s="177"/>
      <c r="AA220" s="177"/>
      <c r="AB220" s="177"/>
      <c r="AC220" s="177"/>
      <c r="AD220" s="177"/>
      <c r="AE220" s="177"/>
      <c r="AF220" s="177"/>
      <c r="AG220" s="177"/>
      <c r="AH220" s="177"/>
      <c r="AI220" s="177"/>
      <c r="AJ220" s="177"/>
      <c r="AK220" s="177"/>
      <c r="AL220" s="177"/>
      <c r="AM220" s="177"/>
      <c r="AN220" s="177"/>
      <c r="AP220" s="157"/>
      <c r="AQ220" s="157"/>
      <c r="AR220" s="157"/>
      <c r="AS220" s="157"/>
      <c r="AT220" s="157"/>
      <c r="AU220" s="157"/>
      <c r="AV220" s="157"/>
      <c r="AW220" s="157"/>
      <c r="AX220" s="157"/>
      <c r="AY220" s="157"/>
      <c r="AZ220" s="157"/>
      <c r="BA220" s="157"/>
    </row>
    <row r="221" spans="1:53" s="178" customFormat="1" ht="15.75">
      <c r="A221" s="161"/>
      <c r="B221" s="175"/>
      <c r="C221" s="176"/>
      <c r="D221" s="176"/>
      <c r="E221" s="176"/>
      <c r="F221" s="177"/>
      <c r="G221" s="177"/>
      <c r="H221" s="177"/>
      <c r="I221" s="177"/>
      <c r="J221" s="177"/>
      <c r="K221" s="177"/>
      <c r="L221" s="177"/>
      <c r="M221" s="177"/>
      <c r="N221" s="177"/>
      <c r="O221" s="177"/>
      <c r="P221" s="177"/>
      <c r="Q221" s="177"/>
      <c r="R221" s="177"/>
      <c r="S221" s="177"/>
      <c r="T221" s="177"/>
      <c r="U221" s="177"/>
      <c r="V221" s="177"/>
      <c r="W221" s="177"/>
      <c r="X221" s="177"/>
      <c r="Y221" s="177"/>
      <c r="Z221" s="177"/>
      <c r="AA221" s="177"/>
      <c r="AB221" s="177"/>
      <c r="AC221" s="177"/>
      <c r="AD221" s="177"/>
      <c r="AE221" s="177"/>
      <c r="AF221" s="177"/>
      <c r="AG221" s="177"/>
      <c r="AH221" s="177"/>
      <c r="AI221" s="177"/>
      <c r="AJ221" s="177"/>
      <c r="AK221" s="177"/>
      <c r="AL221" s="177"/>
      <c r="AM221" s="177"/>
      <c r="AN221" s="177"/>
      <c r="AP221" s="157"/>
      <c r="AQ221" s="157"/>
      <c r="AR221" s="157"/>
      <c r="AS221" s="157"/>
      <c r="AT221" s="157"/>
      <c r="AU221" s="157"/>
      <c r="AV221" s="157"/>
      <c r="AW221" s="157"/>
      <c r="AX221" s="157"/>
      <c r="AY221" s="157"/>
      <c r="AZ221" s="157"/>
      <c r="BA221" s="157"/>
    </row>
    <row r="222" spans="1:53" s="178" customFormat="1" ht="15.75">
      <c r="A222" s="161"/>
      <c r="B222" s="175"/>
      <c r="C222" s="176"/>
      <c r="D222" s="176"/>
      <c r="E222" s="176"/>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77"/>
      <c r="AB222" s="177"/>
      <c r="AC222" s="177"/>
      <c r="AD222" s="177"/>
      <c r="AE222" s="177"/>
      <c r="AF222" s="177"/>
      <c r="AG222" s="177"/>
      <c r="AH222" s="177"/>
      <c r="AI222" s="177"/>
      <c r="AJ222" s="177"/>
      <c r="AK222" s="177"/>
      <c r="AL222" s="177"/>
      <c r="AM222" s="177"/>
      <c r="AN222" s="177"/>
      <c r="AP222" s="157"/>
      <c r="AQ222" s="157"/>
      <c r="AR222" s="157"/>
      <c r="AS222" s="157"/>
      <c r="AT222" s="157"/>
      <c r="AU222" s="157"/>
      <c r="AV222" s="157"/>
      <c r="AW222" s="157"/>
      <c r="AX222" s="157"/>
      <c r="AY222" s="157"/>
      <c r="AZ222" s="157"/>
      <c r="BA222" s="157"/>
    </row>
    <row r="223" spans="1:53" s="178" customFormat="1" ht="15.75">
      <c r="A223" s="161"/>
      <c r="B223" s="175"/>
      <c r="C223" s="176"/>
      <c r="D223" s="176"/>
      <c r="E223" s="176"/>
      <c r="F223" s="177"/>
      <c r="G223" s="177"/>
      <c r="H223" s="177"/>
      <c r="I223" s="177"/>
      <c r="J223" s="177"/>
      <c r="K223" s="177"/>
      <c r="L223" s="177"/>
      <c r="M223" s="177"/>
      <c r="N223" s="177"/>
      <c r="O223" s="177"/>
      <c r="P223" s="177"/>
      <c r="Q223" s="177"/>
      <c r="R223" s="177"/>
      <c r="S223" s="177"/>
      <c r="T223" s="177"/>
      <c r="U223" s="177"/>
      <c r="V223" s="177"/>
      <c r="W223" s="177"/>
      <c r="X223" s="177"/>
      <c r="Y223" s="177"/>
      <c r="Z223" s="177"/>
      <c r="AA223" s="177"/>
      <c r="AB223" s="177"/>
      <c r="AC223" s="177"/>
      <c r="AD223" s="177"/>
      <c r="AE223" s="177"/>
      <c r="AF223" s="177"/>
      <c r="AG223" s="177"/>
      <c r="AH223" s="177"/>
      <c r="AI223" s="177"/>
      <c r="AJ223" s="177"/>
      <c r="AK223" s="177"/>
      <c r="AL223" s="177"/>
      <c r="AM223" s="177"/>
      <c r="AN223" s="177"/>
      <c r="AP223" s="157"/>
      <c r="AQ223" s="157"/>
      <c r="AR223" s="157"/>
      <c r="AS223" s="157"/>
      <c r="AT223" s="157"/>
      <c r="AU223" s="157"/>
      <c r="AV223" s="157"/>
      <c r="AW223" s="157"/>
      <c r="AX223" s="157"/>
      <c r="AY223" s="157"/>
      <c r="AZ223" s="157"/>
      <c r="BA223" s="157"/>
    </row>
    <row r="224" spans="1:53" s="178" customFormat="1" ht="15.75">
      <c r="A224" s="161"/>
      <c r="B224" s="175"/>
      <c r="C224" s="176"/>
      <c r="D224" s="176"/>
      <c r="E224" s="176"/>
      <c r="F224" s="177"/>
      <c r="G224" s="177"/>
      <c r="H224" s="177"/>
      <c r="I224" s="177"/>
      <c r="J224" s="177"/>
      <c r="K224" s="177"/>
      <c r="L224" s="177"/>
      <c r="M224" s="177"/>
      <c r="N224" s="177"/>
      <c r="O224" s="177"/>
      <c r="P224" s="177"/>
      <c r="Q224" s="177"/>
      <c r="R224" s="177"/>
      <c r="S224" s="177"/>
      <c r="T224" s="177"/>
      <c r="U224" s="177"/>
      <c r="V224" s="177"/>
      <c r="W224" s="177"/>
      <c r="X224" s="177"/>
      <c r="Y224" s="177"/>
      <c r="Z224" s="177"/>
      <c r="AA224" s="177"/>
      <c r="AB224" s="177"/>
      <c r="AC224" s="177"/>
      <c r="AD224" s="177"/>
      <c r="AE224" s="177"/>
      <c r="AF224" s="177"/>
      <c r="AG224" s="177"/>
      <c r="AH224" s="177"/>
      <c r="AI224" s="177"/>
      <c r="AJ224" s="177"/>
      <c r="AK224" s="177"/>
      <c r="AL224" s="177"/>
      <c r="AM224" s="177"/>
      <c r="AN224" s="177"/>
      <c r="AP224" s="157"/>
      <c r="AQ224" s="157"/>
      <c r="AR224" s="157"/>
      <c r="AS224" s="157"/>
      <c r="AT224" s="157"/>
      <c r="AU224" s="157"/>
      <c r="AV224" s="157"/>
      <c r="AW224" s="157"/>
      <c r="AX224" s="157"/>
      <c r="AY224" s="157"/>
      <c r="AZ224" s="157"/>
      <c r="BA224" s="157"/>
    </row>
    <row r="225" spans="1:53" s="178" customFormat="1" ht="15.75">
      <c r="A225" s="161"/>
      <c r="B225" s="175"/>
      <c r="C225" s="176"/>
      <c r="D225" s="176"/>
      <c r="E225" s="176"/>
      <c r="F225" s="177"/>
      <c r="G225" s="177"/>
      <c r="H225" s="177"/>
      <c r="I225" s="177"/>
      <c r="J225" s="177"/>
      <c r="K225" s="177"/>
      <c r="L225" s="177"/>
      <c r="M225" s="177"/>
      <c r="N225" s="177"/>
      <c r="O225" s="177"/>
      <c r="P225" s="177"/>
      <c r="Q225" s="177"/>
      <c r="R225" s="177"/>
      <c r="S225" s="177"/>
      <c r="T225" s="177"/>
      <c r="U225" s="177"/>
      <c r="V225" s="177"/>
      <c r="W225" s="177"/>
      <c r="X225" s="177"/>
      <c r="Y225" s="177"/>
      <c r="Z225" s="177"/>
      <c r="AA225" s="177"/>
      <c r="AB225" s="177"/>
      <c r="AC225" s="177"/>
      <c r="AD225" s="177"/>
      <c r="AE225" s="177"/>
      <c r="AF225" s="177"/>
      <c r="AG225" s="177"/>
      <c r="AH225" s="177"/>
      <c r="AI225" s="177"/>
      <c r="AJ225" s="177"/>
      <c r="AK225" s="177"/>
      <c r="AL225" s="177"/>
      <c r="AM225" s="177"/>
      <c r="AN225" s="177"/>
      <c r="AP225" s="157"/>
      <c r="AQ225" s="157"/>
      <c r="AR225" s="157"/>
      <c r="AS225" s="157"/>
      <c r="AT225" s="157"/>
      <c r="AU225" s="157"/>
      <c r="AV225" s="157"/>
      <c r="AW225" s="157"/>
      <c r="AX225" s="157"/>
      <c r="AY225" s="157"/>
      <c r="AZ225" s="157"/>
      <c r="BA225" s="157"/>
    </row>
    <row r="226" spans="1:53" s="178" customFormat="1" ht="15.75">
      <c r="A226" s="161"/>
      <c r="B226" s="175"/>
      <c r="C226" s="176"/>
      <c r="D226" s="176"/>
      <c r="E226" s="176"/>
      <c r="F226" s="177"/>
      <c r="G226" s="177"/>
      <c r="H226" s="177"/>
      <c r="I226" s="177"/>
      <c r="J226" s="177"/>
      <c r="K226" s="177"/>
      <c r="L226" s="177"/>
      <c r="M226" s="177"/>
      <c r="N226" s="177"/>
      <c r="O226" s="177"/>
      <c r="P226" s="177"/>
      <c r="Q226" s="177"/>
      <c r="R226" s="177"/>
      <c r="S226" s="177"/>
      <c r="T226" s="177"/>
      <c r="U226" s="177"/>
      <c r="V226" s="177"/>
      <c r="W226" s="177"/>
      <c r="X226" s="177"/>
      <c r="Y226" s="177"/>
      <c r="Z226" s="177"/>
      <c r="AA226" s="177"/>
      <c r="AB226" s="177"/>
      <c r="AC226" s="177"/>
      <c r="AD226" s="177"/>
      <c r="AE226" s="177"/>
      <c r="AF226" s="177"/>
      <c r="AG226" s="177"/>
      <c r="AH226" s="177"/>
      <c r="AI226" s="177"/>
      <c r="AJ226" s="177"/>
      <c r="AK226" s="177"/>
      <c r="AL226" s="177"/>
      <c r="AM226" s="177"/>
      <c r="AN226" s="177"/>
      <c r="AP226" s="157"/>
      <c r="AQ226" s="157"/>
      <c r="AR226" s="157"/>
      <c r="AS226" s="157"/>
      <c r="AT226" s="157"/>
      <c r="AU226" s="157"/>
      <c r="AV226" s="157"/>
      <c r="AW226" s="157"/>
      <c r="AX226" s="157"/>
      <c r="AY226" s="157"/>
      <c r="AZ226" s="157"/>
      <c r="BA226" s="157"/>
    </row>
    <row r="227" spans="1:53" s="178" customFormat="1" ht="15.75">
      <c r="A227" s="161"/>
      <c r="B227" s="175"/>
      <c r="C227" s="176"/>
      <c r="D227" s="176"/>
      <c r="E227" s="176"/>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7"/>
      <c r="AB227" s="177"/>
      <c r="AC227" s="177"/>
      <c r="AD227" s="177"/>
      <c r="AE227" s="177"/>
      <c r="AF227" s="177"/>
      <c r="AG227" s="177"/>
      <c r="AH227" s="177"/>
      <c r="AI227" s="177"/>
      <c r="AJ227" s="177"/>
      <c r="AK227" s="177"/>
      <c r="AL227" s="177"/>
      <c r="AM227" s="177"/>
      <c r="AN227" s="177"/>
      <c r="AP227" s="157"/>
      <c r="AQ227" s="157"/>
      <c r="AR227" s="157"/>
      <c r="AS227" s="157"/>
      <c r="AT227" s="157"/>
      <c r="AU227" s="157"/>
      <c r="AV227" s="157"/>
      <c r="AW227" s="157"/>
      <c r="AX227" s="157"/>
      <c r="AY227" s="157"/>
      <c r="AZ227" s="157"/>
      <c r="BA227" s="157"/>
    </row>
    <row r="228" spans="1:53" s="178" customFormat="1" ht="15.75">
      <c r="A228" s="161"/>
      <c r="B228" s="175"/>
      <c r="C228" s="176"/>
      <c r="D228" s="176"/>
      <c r="E228" s="176"/>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c r="AC228" s="177"/>
      <c r="AD228" s="177"/>
      <c r="AE228" s="177"/>
      <c r="AF228" s="177"/>
      <c r="AG228" s="177"/>
      <c r="AH228" s="177"/>
      <c r="AI228" s="177"/>
      <c r="AJ228" s="177"/>
      <c r="AK228" s="177"/>
      <c r="AL228" s="177"/>
      <c r="AM228" s="177"/>
      <c r="AN228" s="177"/>
      <c r="AP228" s="157"/>
      <c r="AQ228" s="157"/>
      <c r="AR228" s="157"/>
      <c r="AS228" s="157"/>
      <c r="AT228" s="157"/>
      <c r="AU228" s="157"/>
      <c r="AV228" s="157"/>
      <c r="AW228" s="157"/>
      <c r="AX228" s="157"/>
      <c r="AY228" s="157"/>
      <c r="AZ228" s="157"/>
      <c r="BA228" s="157"/>
    </row>
    <row r="229" spans="1:53" s="178" customFormat="1" ht="15.75">
      <c r="A229" s="161"/>
      <c r="B229" s="175"/>
      <c r="C229" s="176"/>
      <c r="D229" s="176"/>
      <c r="E229" s="176"/>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77"/>
      <c r="AD229" s="177"/>
      <c r="AE229" s="177"/>
      <c r="AF229" s="177"/>
      <c r="AG229" s="177"/>
      <c r="AH229" s="177"/>
      <c r="AI229" s="177"/>
      <c r="AJ229" s="177"/>
      <c r="AK229" s="177"/>
      <c r="AL229" s="177"/>
      <c r="AM229" s="177"/>
      <c r="AN229" s="177"/>
      <c r="AP229" s="157"/>
      <c r="AQ229" s="157"/>
      <c r="AR229" s="157"/>
      <c r="AS229" s="157"/>
      <c r="AT229" s="157"/>
      <c r="AU229" s="157"/>
      <c r="AV229" s="157"/>
      <c r="AW229" s="157"/>
      <c r="AX229" s="157"/>
      <c r="AY229" s="157"/>
      <c r="AZ229" s="157"/>
      <c r="BA229" s="157"/>
    </row>
    <row r="230" spans="1:53" s="178" customFormat="1" ht="15.75">
      <c r="A230" s="161"/>
      <c r="B230" s="175"/>
      <c r="C230" s="176"/>
      <c r="D230" s="176"/>
      <c r="E230" s="176"/>
      <c r="F230" s="177"/>
      <c r="G230" s="177"/>
      <c r="H230" s="177"/>
      <c r="I230" s="177"/>
      <c r="J230" s="177"/>
      <c r="K230" s="177"/>
      <c r="L230" s="177"/>
      <c r="M230" s="177"/>
      <c r="N230" s="177"/>
      <c r="O230" s="177"/>
      <c r="P230" s="177"/>
      <c r="Q230" s="177"/>
      <c r="R230" s="177"/>
      <c r="S230" s="177"/>
      <c r="T230" s="177"/>
      <c r="U230" s="177"/>
      <c r="V230" s="177"/>
      <c r="W230" s="177"/>
      <c r="X230" s="177"/>
      <c r="Y230" s="177"/>
      <c r="Z230" s="177"/>
      <c r="AA230" s="177"/>
      <c r="AB230" s="177"/>
      <c r="AC230" s="177"/>
      <c r="AD230" s="177"/>
      <c r="AE230" s="177"/>
      <c r="AF230" s="177"/>
      <c r="AG230" s="177"/>
      <c r="AH230" s="177"/>
      <c r="AI230" s="177"/>
      <c r="AJ230" s="177"/>
      <c r="AK230" s="177"/>
      <c r="AL230" s="177"/>
      <c r="AM230" s="177"/>
      <c r="AN230" s="177"/>
      <c r="AP230" s="157"/>
      <c r="AQ230" s="157"/>
      <c r="AR230" s="157"/>
      <c r="AS230" s="157"/>
      <c r="AT230" s="157"/>
      <c r="AU230" s="157"/>
      <c r="AV230" s="157"/>
      <c r="AW230" s="157"/>
      <c r="AX230" s="157"/>
      <c r="AY230" s="157"/>
      <c r="AZ230" s="157"/>
      <c r="BA230" s="157"/>
    </row>
    <row r="231" spans="1:53" s="178" customFormat="1" ht="15.75">
      <c r="A231" s="161"/>
      <c r="B231" s="175"/>
      <c r="C231" s="176"/>
      <c r="D231" s="176"/>
      <c r="E231" s="176"/>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77"/>
      <c r="AD231" s="177"/>
      <c r="AE231" s="177"/>
      <c r="AF231" s="177"/>
      <c r="AG231" s="177"/>
      <c r="AH231" s="177"/>
      <c r="AI231" s="177"/>
      <c r="AJ231" s="177"/>
      <c r="AK231" s="177"/>
      <c r="AL231" s="177"/>
      <c r="AM231" s="177"/>
      <c r="AN231" s="177"/>
      <c r="AP231" s="157"/>
      <c r="AQ231" s="157"/>
      <c r="AR231" s="157"/>
      <c r="AS231" s="157"/>
      <c r="AT231" s="157"/>
      <c r="AU231" s="157"/>
      <c r="AV231" s="157"/>
      <c r="AW231" s="157"/>
      <c r="AX231" s="157"/>
      <c r="AY231" s="157"/>
      <c r="AZ231" s="157"/>
      <c r="BA231" s="157"/>
    </row>
    <row r="232" spans="1:53" s="178" customFormat="1" ht="15.75">
      <c r="A232" s="161"/>
      <c r="B232" s="175"/>
      <c r="C232" s="176"/>
      <c r="D232" s="176"/>
      <c r="E232" s="176"/>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177"/>
      <c r="AC232" s="177"/>
      <c r="AD232" s="177"/>
      <c r="AE232" s="177"/>
      <c r="AF232" s="177"/>
      <c r="AG232" s="177"/>
      <c r="AH232" s="177"/>
      <c r="AI232" s="177"/>
      <c r="AJ232" s="177"/>
      <c r="AK232" s="177"/>
      <c r="AL232" s="177"/>
      <c r="AM232" s="177"/>
      <c r="AN232" s="177"/>
      <c r="AP232" s="157"/>
      <c r="AQ232" s="157"/>
      <c r="AR232" s="157"/>
      <c r="AS232" s="157"/>
      <c r="AT232" s="157"/>
      <c r="AU232" s="157"/>
      <c r="AV232" s="157"/>
      <c r="AW232" s="157"/>
      <c r="AX232" s="157"/>
      <c r="AY232" s="157"/>
      <c r="AZ232" s="157"/>
      <c r="BA232" s="157"/>
    </row>
    <row r="233" spans="1:53" s="178" customFormat="1" ht="15.75">
      <c r="A233" s="161"/>
      <c r="B233" s="175"/>
      <c r="C233" s="176"/>
      <c r="D233" s="176"/>
      <c r="E233" s="176"/>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177"/>
      <c r="AC233" s="177"/>
      <c r="AD233" s="177"/>
      <c r="AE233" s="177"/>
      <c r="AF233" s="177"/>
      <c r="AG233" s="177"/>
      <c r="AH233" s="177"/>
      <c r="AI233" s="177"/>
      <c r="AJ233" s="177"/>
      <c r="AK233" s="177"/>
      <c r="AL233" s="177"/>
      <c r="AM233" s="177"/>
      <c r="AN233" s="177"/>
      <c r="AP233" s="157"/>
      <c r="AQ233" s="157"/>
      <c r="AR233" s="157"/>
      <c r="AS233" s="157"/>
      <c r="AT233" s="157"/>
      <c r="AU233" s="157"/>
      <c r="AV233" s="157"/>
      <c r="AW233" s="157"/>
      <c r="AX233" s="157"/>
      <c r="AY233" s="157"/>
      <c r="AZ233" s="157"/>
      <c r="BA233" s="157"/>
    </row>
    <row r="234" spans="1:53" s="178" customFormat="1" ht="15.75">
      <c r="A234" s="161"/>
      <c r="B234" s="175"/>
      <c r="C234" s="176"/>
      <c r="D234" s="176"/>
      <c r="E234" s="176"/>
      <c r="F234" s="177"/>
      <c r="G234" s="177"/>
      <c r="H234" s="177"/>
      <c r="I234" s="177"/>
      <c r="J234" s="177"/>
      <c r="K234" s="177"/>
      <c r="L234" s="177"/>
      <c r="M234" s="177"/>
      <c r="N234" s="177"/>
      <c r="O234" s="177"/>
      <c r="P234" s="177"/>
      <c r="Q234" s="177"/>
      <c r="R234" s="177"/>
      <c r="S234" s="177"/>
      <c r="T234" s="177"/>
      <c r="U234" s="177"/>
      <c r="V234" s="177"/>
      <c r="W234" s="177"/>
      <c r="X234" s="177"/>
      <c r="Y234" s="177"/>
      <c r="Z234" s="177"/>
      <c r="AA234" s="177"/>
      <c r="AB234" s="177"/>
      <c r="AC234" s="177"/>
      <c r="AD234" s="177"/>
      <c r="AE234" s="177"/>
      <c r="AF234" s="177"/>
      <c r="AG234" s="177"/>
      <c r="AH234" s="177"/>
      <c r="AI234" s="177"/>
      <c r="AJ234" s="177"/>
      <c r="AK234" s="177"/>
      <c r="AL234" s="177"/>
      <c r="AM234" s="177"/>
      <c r="AN234" s="177"/>
      <c r="AP234" s="157"/>
      <c r="AQ234" s="157"/>
      <c r="AR234" s="157"/>
      <c r="AS234" s="157"/>
      <c r="AT234" s="157"/>
      <c r="AU234" s="157"/>
      <c r="AV234" s="157"/>
      <c r="AW234" s="157"/>
      <c r="AX234" s="157"/>
      <c r="AY234" s="157"/>
      <c r="AZ234" s="157"/>
      <c r="BA234" s="157"/>
    </row>
    <row r="235" spans="1:53" s="178" customFormat="1" ht="15.75">
      <c r="A235" s="161"/>
      <c r="B235" s="175"/>
      <c r="C235" s="176"/>
      <c r="D235" s="176"/>
      <c r="E235" s="176"/>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177"/>
      <c r="AC235" s="177"/>
      <c r="AD235" s="177"/>
      <c r="AE235" s="177"/>
      <c r="AF235" s="177"/>
      <c r="AG235" s="177"/>
      <c r="AH235" s="177"/>
      <c r="AI235" s="177"/>
      <c r="AJ235" s="177"/>
      <c r="AK235" s="177"/>
      <c r="AL235" s="177"/>
      <c r="AM235" s="177"/>
      <c r="AN235" s="177"/>
      <c r="AP235" s="157"/>
      <c r="AQ235" s="157"/>
      <c r="AR235" s="157"/>
      <c r="AS235" s="157"/>
      <c r="AT235" s="157"/>
      <c r="AU235" s="157"/>
      <c r="AV235" s="157"/>
      <c r="AW235" s="157"/>
      <c r="AX235" s="157"/>
      <c r="AY235" s="157"/>
      <c r="AZ235" s="157"/>
      <c r="BA235" s="157"/>
    </row>
    <row r="236" spans="1:53" s="178" customFormat="1" ht="15.75">
      <c r="A236" s="161"/>
      <c r="B236" s="175"/>
      <c r="C236" s="176"/>
      <c r="D236" s="176"/>
      <c r="E236" s="176"/>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177"/>
      <c r="AC236" s="177"/>
      <c r="AD236" s="177"/>
      <c r="AE236" s="177"/>
      <c r="AF236" s="177"/>
      <c r="AG236" s="177"/>
      <c r="AH236" s="177"/>
      <c r="AI236" s="177"/>
      <c r="AJ236" s="177"/>
      <c r="AK236" s="177"/>
      <c r="AL236" s="177"/>
      <c r="AM236" s="177"/>
      <c r="AN236" s="177"/>
      <c r="AP236" s="157"/>
      <c r="AQ236" s="157"/>
      <c r="AR236" s="157"/>
      <c r="AS236" s="157"/>
      <c r="AT236" s="157"/>
      <c r="AU236" s="157"/>
      <c r="AV236" s="157"/>
      <c r="AW236" s="157"/>
      <c r="AX236" s="157"/>
      <c r="AY236" s="157"/>
      <c r="AZ236" s="157"/>
      <c r="BA236" s="157"/>
    </row>
    <row r="237" spans="1:53" s="178" customFormat="1" ht="15.75">
      <c r="A237" s="161"/>
      <c r="B237" s="175"/>
      <c r="C237" s="176"/>
      <c r="D237" s="176"/>
      <c r="E237" s="176"/>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c r="AD237" s="177"/>
      <c r="AE237" s="177"/>
      <c r="AF237" s="177"/>
      <c r="AG237" s="177"/>
      <c r="AH237" s="177"/>
      <c r="AI237" s="177"/>
      <c r="AJ237" s="177"/>
      <c r="AK237" s="177"/>
      <c r="AL237" s="177"/>
      <c r="AM237" s="177"/>
      <c r="AN237" s="177"/>
      <c r="AP237" s="157"/>
      <c r="AQ237" s="157"/>
      <c r="AR237" s="157"/>
      <c r="AS237" s="157"/>
      <c r="AT237" s="157"/>
      <c r="AU237" s="157"/>
      <c r="AV237" s="157"/>
      <c r="AW237" s="157"/>
      <c r="AX237" s="157"/>
      <c r="AY237" s="157"/>
      <c r="AZ237" s="157"/>
      <c r="BA237" s="157"/>
    </row>
    <row r="238" spans="1:53" s="178" customFormat="1" ht="15.75">
      <c r="A238" s="161"/>
      <c r="B238" s="175"/>
      <c r="C238" s="176"/>
      <c r="D238" s="176"/>
      <c r="E238" s="176"/>
      <c r="F238" s="177"/>
      <c r="G238" s="177"/>
      <c r="H238" s="177"/>
      <c r="I238" s="177"/>
      <c r="J238" s="177"/>
      <c r="K238" s="177"/>
      <c r="L238" s="177"/>
      <c r="M238" s="177"/>
      <c r="N238" s="177"/>
      <c r="O238" s="177"/>
      <c r="P238" s="177"/>
      <c r="Q238" s="177"/>
      <c r="R238" s="177"/>
      <c r="S238" s="177"/>
      <c r="T238" s="177"/>
      <c r="U238" s="177"/>
      <c r="V238" s="177"/>
      <c r="W238" s="177"/>
      <c r="X238" s="177"/>
      <c r="Y238" s="177"/>
      <c r="Z238" s="177"/>
      <c r="AA238" s="177"/>
      <c r="AB238" s="177"/>
      <c r="AC238" s="177"/>
      <c r="AD238" s="177"/>
      <c r="AE238" s="177"/>
      <c r="AF238" s="177"/>
      <c r="AG238" s="177"/>
      <c r="AH238" s="177"/>
      <c r="AI238" s="177"/>
      <c r="AJ238" s="177"/>
      <c r="AK238" s="177"/>
      <c r="AL238" s="177"/>
      <c r="AM238" s="177"/>
      <c r="AN238" s="177"/>
      <c r="AP238" s="157"/>
      <c r="AQ238" s="157"/>
      <c r="AR238" s="157"/>
      <c r="AS238" s="157"/>
      <c r="AT238" s="157"/>
      <c r="AU238" s="157"/>
      <c r="AV238" s="157"/>
      <c r="AW238" s="157"/>
      <c r="AX238" s="157"/>
      <c r="AY238" s="157"/>
      <c r="AZ238" s="157"/>
      <c r="BA238" s="157"/>
    </row>
    <row r="239" spans="1:53" s="178" customFormat="1" ht="15.75">
      <c r="A239" s="161"/>
      <c r="B239" s="175"/>
      <c r="C239" s="176"/>
      <c r="D239" s="176"/>
      <c r="E239" s="176"/>
      <c r="F239" s="177"/>
      <c r="G239" s="177"/>
      <c r="H239" s="177"/>
      <c r="I239" s="177"/>
      <c r="J239" s="177"/>
      <c r="K239" s="177"/>
      <c r="L239" s="177"/>
      <c r="M239" s="177"/>
      <c r="N239" s="177"/>
      <c r="O239" s="177"/>
      <c r="P239" s="177"/>
      <c r="Q239" s="177"/>
      <c r="R239" s="177"/>
      <c r="S239" s="177"/>
      <c r="T239" s="177"/>
      <c r="U239" s="177"/>
      <c r="V239" s="177"/>
      <c r="W239" s="177"/>
      <c r="X239" s="177"/>
      <c r="Y239" s="177"/>
      <c r="Z239" s="177"/>
      <c r="AA239" s="177"/>
      <c r="AB239" s="177"/>
      <c r="AC239" s="177"/>
      <c r="AD239" s="177"/>
      <c r="AE239" s="177"/>
      <c r="AF239" s="177"/>
      <c r="AG239" s="177"/>
      <c r="AH239" s="177"/>
      <c r="AI239" s="177"/>
      <c r="AJ239" s="177"/>
      <c r="AK239" s="177"/>
      <c r="AL239" s="177"/>
      <c r="AM239" s="177"/>
      <c r="AN239" s="177"/>
      <c r="AP239" s="157"/>
      <c r="AQ239" s="157"/>
      <c r="AR239" s="157"/>
      <c r="AS239" s="157"/>
      <c r="AT239" s="157"/>
      <c r="AU239" s="157"/>
      <c r="AV239" s="157"/>
      <c r="AW239" s="157"/>
      <c r="AX239" s="157"/>
      <c r="AY239" s="157"/>
      <c r="AZ239" s="157"/>
      <c r="BA239" s="157"/>
    </row>
    <row r="240" spans="1:53" s="178" customFormat="1" ht="15.75">
      <c r="A240" s="161"/>
      <c r="B240" s="175"/>
      <c r="C240" s="176"/>
      <c r="D240" s="176"/>
      <c r="E240" s="176"/>
      <c r="F240" s="177"/>
      <c r="G240" s="177"/>
      <c r="H240" s="177"/>
      <c r="I240" s="177"/>
      <c r="J240" s="177"/>
      <c r="K240" s="177"/>
      <c r="L240" s="177"/>
      <c r="M240" s="177"/>
      <c r="N240" s="177"/>
      <c r="O240" s="177"/>
      <c r="P240" s="177"/>
      <c r="Q240" s="177"/>
      <c r="R240" s="177"/>
      <c r="S240" s="177"/>
      <c r="T240" s="177"/>
      <c r="U240" s="177"/>
      <c r="V240" s="177"/>
      <c r="W240" s="177"/>
      <c r="X240" s="177"/>
      <c r="Y240" s="177"/>
      <c r="Z240" s="177"/>
      <c r="AA240" s="177"/>
      <c r="AB240" s="177"/>
      <c r="AC240" s="177"/>
      <c r="AD240" s="177"/>
      <c r="AE240" s="177"/>
      <c r="AF240" s="177"/>
      <c r="AG240" s="177"/>
      <c r="AH240" s="177"/>
      <c r="AI240" s="177"/>
      <c r="AJ240" s="177"/>
      <c r="AK240" s="177"/>
      <c r="AL240" s="177"/>
      <c r="AM240" s="177"/>
      <c r="AN240" s="177"/>
      <c r="AP240" s="157"/>
      <c r="AQ240" s="157"/>
      <c r="AR240" s="157"/>
      <c r="AS240" s="157"/>
      <c r="AT240" s="157"/>
      <c r="AU240" s="157"/>
      <c r="AV240" s="157"/>
      <c r="AW240" s="157"/>
      <c r="AX240" s="157"/>
      <c r="AY240" s="157"/>
      <c r="AZ240" s="157"/>
      <c r="BA240" s="157"/>
    </row>
    <row r="241" spans="1:53" s="178" customFormat="1" ht="15.75">
      <c r="A241" s="161"/>
      <c r="B241" s="175"/>
      <c r="C241" s="176"/>
      <c r="D241" s="176"/>
      <c r="E241" s="176"/>
      <c r="F241" s="177"/>
      <c r="G241" s="177"/>
      <c r="H241" s="177"/>
      <c r="I241" s="177"/>
      <c r="J241" s="177"/>
      <c r="K241" s="177"/>
      <c r="L241" s="177"/>
      <c r="M241" s="177"/>
      <c r="N241" s="177"/>
      <c r="O241" s="177"/>
      <c r="P241" s="177"/>
      <c r="Q241" s="177"/>
      <c r="R241" s="177"/>
      <c r="S241" s="177"/>
      <c r="T241" s="177"/>
      <c r="U241" s="177"/>
      <c r="V241" s="177"/>
      <c r="W241" s="177"/>
      <c r="X241" s="177"/>
      <c r="Y241" s="177"/>
      <c r="Z241" s="177"/>
      <c r="AA241" s="177"/>
      <c r="AB241" s="177"/>
      <c r="AC241" s="177"/>
      <c r="AD241" s="177"/>
      <c r="AE241" s="177"/>
      <c r="AF241" s="177"/>
      <c r="AG241" s="177"/>
      <c r="AH241" s="177"/>
      <c r="AI241" s="177"/>
      <c r="AJ241" s="177"/>
      <c r="AK241" s="177"/>
      <c r="AL241" s="177"/>
      <c r="AM241" s="177"/>
      <c r="AN241" s="177"/>
      <c r="AP241" s="157"/>
      <c r="AQ241" s="157"/>
      <c r="AR241" s="157"/>
      <c r="AS241" s="157"/>
      <c r="AT241" s="157"/>
      <c r="AU241" s="157"/>
      <c r="AV241" s="157"/>
      <c r="AW241" s="157"/>
      <c r="AX241" s="157"/>
      <c r="AY241" s="157"/>
      <c r="AZ241" s="157"/>
      <c r="BA241" s="157"/>
    </row>
    <row r="242" spans="1:53" s="178" customFormat="1" ht="15.75">
      <c r="A242" s="161"/>
      <c r="B242" s="175"/>
      <c r="C242" s="176"/>
      <c r="D242" s="176"/>
      <c r="E242" s="176"/>
      <c r="F242" s="177"/>
      <c r="G242" s="177"/>
      <c r="H242" s="177"/>
      <c r="I242" s="177"/>
      <c r="J242" s="177"/>
      <c r="K242" s="177"/>
      <c r="L242" s="177"/>
      <c r="M242" s="177"/>
      <c r="N242" s="177"/>
      <c r="O242" s="177"/>
      <c r="P242" s="177"/>
      <c r="Q242" s="177"/>
      <c r="R242" s="177"/>
      <c r="S242" s="177"/>
      <c r="T242" s="177"/>
      <c r="U242" s="177"/>
      <c r="V242" s="177"/>
      <c r="W242" s="177"/>
      <c r="X242" s="177"/>
      <c r="Y242" s="177"/>
      <c r="Z242" s="177"/>
      <c r="AA242" s="177"/>
      <c r="AB242" s="177"/>
      <c r="AC242" s="177"/>
      <c r="AD242" s="177"/>
      <c r="AE242" s="177"/>
      <c r="AF242" s="177"/>
      <c r="AG242" s="177"/>
      <c r="AH242" s="177"/>
      <c r="AI242" s="177"/>
      <c r="AJ242" s="177"/>
      <c r="AK242" s="177"/>
      <c r="AL242" s="177"/>
      <c r="AM242" s="177"/>
      <c r="AN242" s="177"/>
      <c r="AP242" s="157"/>
      <c r="AQ242" s="157"/>
      <c r="AR242" s="157"/>
      <c r="AS242" s="157"/>
      <c r="AT242" s="157"/>
      <c r="AU242" s="157"/>
      <c r="AV242" s="157"/>
      <c r="AW242" s="157"/>
      <c r="AX242" s="157"/>
      <c r="AY242" s="157"/>
      <c r="AZ242" s="157"/>
      <c r="BA242" s="157"/>
    </row>
    <row r="243" spans="1:53" s="178" customFormat="1" ht="15.75">
      <c r="A243" s="161"/>
      <c r="B243" s="175"/>
      <c r="C243" s="176"/>
      <c r="D243" s="176"/>
      <c r="E243" s="176"/>
      <c r="F243" s="177"/>
      <c r="G243" s="177"/>
      <c r="H243" s="177"/>
      <c r="I243" s="177"/>
      <c r="J243" s="177"/>
      <c r="K243" s="177"/>
      <c r="L243" s="177"/>
      <c r="M243" s="177"/>
      <c r="N243" s="177"/>
      <c r="O243" s="177"/>
      <c r="P243" s="177"/>
      <c r="Q243" s="177"/>
      <c r="R243" s="177"/>
      <c r="S243" s="177"/>
      <c r="T243" s="177"/>
      <c r="U243" s="177"/>
      <c r="V243" s="177"/>
      <c r="W243" s="177"/>
      <c r="X243" s="177"/>
      <c r="Y243" s="177"/>
      <c r="Z243" s="177"/>
      <c r="AA243" s="177"/>
      <c r="AB243" s="177"/>
      <c r="AC243" s="177"/>
      <c r="AD243" s="177"/>
      <c r="AE243" s="177"/>
      <c r="AF243" s="177"/>
      <c r="AG243" s="177"/>
      <c r="AH243" s="177"/>
      <c r="AI243" s="177"/>
      <c r="AJ243" s="177"/>
      <c r="AK243" s="177"/>
      <c r="AL243" s="177"/>
      <c r="AM243" s="177"/>
      <c r="AN243" s="177"/>
      <c r="AP243" s="157"/>
      <c r="AQ243" s="157"/>
      <c r="AR243" s="157"/>
      <c r="AS243" s="157"/>
      <c r="AT243" s="157"/>
      <c r="AU243" s="157"/>
      <c r="AV243" s="157"/>
      <c r="AW243" s="157"/>
      <c r="AX243" s="157"/>
      <c r="AY243" s="157"/>
      <c r="AZ243" s="157"/>
      <c r="BA243" s="157"/>
    </row>
    <row r="244" spans="1:53" s="178" customFormat="1" ht="15.75">
      <c r="A244" s="161"/>
      <c r="B244" s="175"/>
      <c r="C244" s="176"/>
      <c r="D244" s="176"/>
      <c r="E244" s="176"/>
      <c r="F244" s="177"/>
      <c r="G244" s="177"/>
      <c r="H244" s="177"/>
      <c r="I244" s="177"/>
      <c r="J244" s="177"/>
      <c r="K244" s="177"/>
      <c r="L244" s="177"/>
      <c r="M244" s="177"/>
      <c r="N244" s="177"/>
      <c r="O244" s="177"/>
      <c r="P244" s="177"/>
      <c r="Q244" s="177"/>
      <c r="R244" s="177"/>
      <c r="S244" s="177"/>
      <c r="T244" s="177"/>
      <c r="U244" s="177"/>
      <c r="V244" s="177"/>
      <c r="W244" s="177"/>
      <c r="X244" s="177"/>
      <c r="Y244" s="177"/>
      <c r="Z244" s="177"/>
      <c r="AA244" s="177"/>
      <c r="AB244" s="177"/>
      <c r="AC244" s="177"/>
      <c r="AD244" s="177"/>
      <c r="AE244" s="177"/>
      <c r="AF244" s="177"/>
      <c r="AG244" s="177"/>
      <c r="AH244" s="177"/>
      <c r="AI244" s="177"/>
      <c r="AJ244" s="177"/>
      <c r="AK244" s="177"/>
      <c r="AL244" s="177"/>
      <c r="AM244" s="177"/>
      <c r="AN244" s="177"/>
      <c r="AP244" s="157"/>
      <c r="AQ244" s="157"/>
      <c r="AR244" s="157"/>
      <c r="AS244" s="157"/>
      <c r="AT244" s="157"/>
      <c r="AU244" s="157"/>
      <c r="AV244" s="157"/>
      <c r="AW244" s="157"/>
      <c r="AX244" s="157"/>
      <c r="AY244" s="157"/>
      <c r="AZ244" s="157"/>
      <c r="BA244" s="157"/>
    </row>
    <row r="245" spans="1:53" s="178" customFormat="1" ht="15.75">
      <c r="A245" s="161"/>
      <c r="B245" s="175"/>
      <c r="C245" s="176"/>
      <c r="D245" s="176"/>
      <c r="E245" s="176"/>
      <c r="F245" s="177"/>
      <c r="G245" s="177"/>
      <c r="H245" s="177"/>
      <c r="I245" s="177"/>
      <c r="J245" s="177"/>
      <c r="K245" s="177"/>
      <c r="L245" s="177"/>
      <c r="M245" s="177"/>
      <c r="N245" s="177"/>
      <c r="O245" s="177"/>
      <c r="P245" s="177"/>
      <c r="Q245" s="177"/>
      <c r="R245" s="177"/>
      <c r="S245" s="177"/>
      <c r="T245" s="177"/>
      <c r="U245" s="177"/>
      <c r="V245" s="177"/>
      <c r="W245" s="177"/>
      <c r="X245" s="177"/>
      <c r="Y245" s="177"/>
      <c r="Z245" s="177"/>
      <c r="AA245" s="177"/>
      <c r="AB245" s="177"/>
      <c r="AC245" s="177"/>
      <c r="AD245" s="177"/>
      <c r="AE245" s="177"/>
      <c r="AF245" s="177"/>
      <c r="AG245" s="177"/>
      <c r="AH245" s="177"/>
      <c r="AI245" s="177"/>
      <c r="AJ245" s="177"/>
      <c r="AK245" s="177"/>
      <c r="AL245" s="177"/>
      <c r="AM245" s="177"/>
      <c r="AN245" s="177"/>
      <c r="AP245" s="157"/>
      <c r="AQ245" s="157"/>
      <c r="AR245" s="157"/>
      <c r="AS245" s="157"/>
      <c r="AT245" s="157"/>
      <c r="AU245" s="157"/>
      <c r="AV245" s="157"/>
      <c r="AW245" s="157"/>
      <c r="AX245" s="157"/>
      <c r="AY245" s="157"/>
      <c r="AZ245" s="157"/>
      <c r="BA245" s="157"/>
    </row>
    <row r="246" spans="1:53" s="178" customFormat="1" ht="15.75">
      <c r="A246" s="161"/>
      <c r="B246" s="175"/>
      <c r="C246" s="176"/>
      <c r="D246" s="176"/>
      <c r="E246" s="176"/>
      <c r="F246" s="177"/>
      <c r="G246" s="177"/>
      <c r="H246" s="177"/>
      <c r="I246" s="177"/>
      <c r="J246" s="177"/>
      <c r="K246" s="177"/>
      <c r="L246" s="177"/>
      <c r="M246" s="177"/>
      <c r="N246" s="177"/>
      <c r="O246" s="177"/>
      <c r="P246" s="177"/>
      <c r="Q246" s="177"/>
      <c r="R246" s="177"/>
      <c r="S246" s="177"/>
      <c r="T246" s="177"/>
      <c r="U246" s="177"/>
      <c r="V246" s="177"/>
      <c r="W246" s="177"/>
      <c r="X246" s="177"/>
      <c r="Y246" s="177"/>
      <c r="Z246" s="177"/>
      <c r="AA246" s="177"/>
      <c r="AB246" s="177"/>
      <c r="AC246" s="177"/>
      <c r="AD246" s="177"/>
      <c r="AE246" s="177"/>
      <c r="AF246" s="177"/>
      <c r="AG246" s="177"/>
      <c r="AH246" s="177"/>
      <c r="AI246" s="177"/>
      <c r="AJ246" s="177"/>
      <c r="AK246" s="177"/>
      <c r="AL246" s="177"/>
      <c r="AM246" s="177"/>
      <c r="AN246" s="177"/>
      <c r="AP246" s="157"/>
      <c r="AQ246" s="157"/>
      <c r="AR246" s="157"/>
      <c r="AS246" s="157"/>
      <c r="AT246" s="157"/>
      <c r="AU246" s="157"/>
      <c r="AV246" s="157"/>
      <c r="AW246" s="157"/>
      <c r="AX246" s="157"/>
      <c r="AY246" s="157"/>
      <c r="AZ246" s="157"/>
      <c r="BA246" s="157"/>
    </row>
    <row r="247" spans="1:53" s="178" customFormat="1" ht="15.75">
      <c r="A247" s="161"/>
      <c r="B247" s="175"/>
      <c r="C247" s="176"/>
      <c r="D247" s="176"/>
      <c r="E247" s="176"/>
      <c r="F247" s="177"/>
      <c r="G247" s="177"/>
      <c r="H247" s="177"/>
      <c r="I247" s="177"/>
      <c r="J247" s="177"/>
      <c r="K247" s="177"/>
      <c r="L247" s="177"/>
      <c r="M247" s="177"/>
      <c r="N247" s="177"/>
      <c r="O247" s="177"/>
      <c r="P247" s="177"/>
      <c r="Q247" s="177"/>
      <c r="R247" s="177"/>
      <c r="S247" s="177"/>
      <c r="T247" s="177"/>
      <c r="U247" s="177"/>
      <c r="V247" s="177"/>
      <c r="W247" s="177"/>
      <c r="X247" s="177"/>
      <c r="Y247" s="177"/>
      <c r="Z247" s="177"/>
      <c r="AA247" s="177"/>
      <c r="AB247" s="177"/>
      <c r="AC247" s="177"/>
      <c r="AD247" s="177"/>
      <c r="AE247" s="177"/>
      <c r="AF247" s="177"/>
      <c r="AG247" s="177"/>
      <c r="AH247" s="177"/>
      <c r="AI247" s="177"/>
      <c r="AJ247" s="177"/>
      <c r="AK247" s="177"/>
      <c r="AL247" s="177"/>
      <c r="AM247" s="177"/>
      <c r="AN247" s="177"/>
      <c r="AP247" s="157"/>
      <c r="AQ247" s="157"/>
      <c r="AR247" s="157"/>
      <c r="AS247" s="157"/>
      <c r="AT247" s="157"/>
      <c r="AU247" s="157"/>
      <c r="AV247" s="157"/>
      <c r="AW247" s="157"/>
      <c r="AX247" s="157"/>
      <c r="AY247" s="157"/>
      <c r="AZ247" s="157"/>
      <c r="BA247" s="157"/>
    </row>
    <row r="248" spans="1:53" s="178" customFormat="1" ht="15.75">
      <c r="A248" s="161"/>
      <c r="B248" s="175"/>
      <c r="C248" s="176"/>
      <c r="D248" s="176"/>
      <c r="E248" s="176"/>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7"/>
      <c r="AB248" s="177"/>
      <c r="AC248" s="177"/>
      <c r="AD248" s="177"/>
      <c r="AE248" s="177"/>
      <c r="AF248" s="177"/>
      <c r="AG248" s="177"/>
      <c r="AH248" s="177"/>
      <c r="AI248" s="177"/>
      <c r="AJ248" s="177"/>
      <c r="AK248" s="177"/>
      <c r="AL248" s="177"/>
      <c r="AM248" s="177"/>
      <c r="AN248" s="177"/>
      <c r="AP248" s="157"/>
      <c r="AQ248" s="157"/>
      <c r="AR248" s="157"/>
      <c r="AS248" s="157"/>
      <c r="AT248" s="157"/>
      <c r="AU248" s="157"/>
      <c r="AV248" s="157"/>
      <c r="AW248" s="157"/>
      <c r="AX248" s="157"/>
      <c r="AY248" s="157"/>
      <c r="AZ248" s="157"/>
      <c r="BA248" s="157"/>
    </row>
    <row r="249" spans="1:53" s="178" customFormat="1" ht="15.75">
      <c r="A249" s="161"/>
      <c r="B249" s="175"/>
      <c r="C249" s="176"/>
      <c r="D249" s="176"/>
      <c r="E249" s="176"/>
      <c r="F249" s="177"/>
      <c r="G249" s="177"/>
      <c r="H249" s="177"/>
      <c r="I249" s="177"/>
      <c r="J249" s="177"/>
      <c r="K249" s="177"/>
      <c r="L249" s="177"/>
      <c r="M249" s="177"/>
      <c r="N249" s="177"/>
      <c r="O249" s="177"/>
      <c r="P249" s="177"/>
      <c r="Q249" s="177"/>
      <c r="R249" s="177"/>
      <c r="S249" s="177"/>
      <c r="T249" s="177"/>
      <c r="U249" s="177"/>
      <c r="V249" s="177"/>
      <c r="W249" s="177"/>
      <c r="X249" s="177"/>
      <c r="Y249" s="177"/>
      <c r="Z249" s="177"/>
      <c r="AA249" s="177"/>
      <c r="AB249" s="177"/>
      <c r="AC249" s="177"/>
      <c r="AD249" s="177"/>
      <c r="AE249" s="177"/>
      <c r="AF249" s="177"/>
      <c r="AG249" s="177"/>
      <c r="AH249" s="177"/>
      <c r="AI249" s="177"/>
      <c r="AJ249" s="177"/>
      <c r="AK249" s="177"/>
      <c r="AL249" s="177"/>
      <c r="AM249" s="177"/>
      <c r="AN249" s="177"/>
      <c r="AP249" s="157"/>
      <c r="AQ249" s="157"/>
      <c r="AR249" s="157"/>
      <c r="AS249" s="157"/>
      <c r="AT249" s="157"/>
      <c r="AU249" s="157"/>
      <c r="AV249" s="157"/>
      <c r="AW249" s="157"/>
      <c r="AX249" s="157"/>
      <c r="AY249" s="157"/>
      <c r="AZ249" s="157"/>
      <c r="BA249" s="157"/>
    </row>
    <row r="250" spans="1:53" s="178" customFormat="1" ht="15.75">
      <c r="A250" s="161"/>
      <c r="B250" s="175"/>
      <c r="C250" s="176"/>
      <c r="D250" s="176"/>
      <c r="E250" s="176"/>
      <c r="F250" s="177"/>
      <c r="G250" s="177"/>
      <c r="H250" s="177"/>
      <c r="I250" s="177"/>
      <c r="J250" s="177"/>
      <c r="K250" s="177"/>
      <c r="L250" s="177"/>
      <c r="M250" s="177"/>
      <c r="N250" s="177"/>
      <c r="O250" s="177"/>
      <c r="P250" s="177"/>
      <c r="Q250" s="177"/>
      <c r="R250" s="177"/>
      <c r="S250" s="177"/>
      <c r="T250" s="177"/>
      <c r="U250" s="177"/>
      <c r="V250" s="177"/>
      <c r="W250" s="177"/>
      <c r="X250" s="177"/>
      <c r="Y250" s="177"/>
      <c r="Z250" s="177"/>
      <c r="AA250" s="177"/>
      <c r="AB250" s="177"/>
      <c r="AC250" s="177"/>
      <c r="AD250" s="177"/>
      <c r="AE250" s="177"/>
      <c r="AF250" s="177"/>
      <c r="AG250" s="177"/>
      <c r="AH250" s="177"/>
      <c r="AI250" s="177"/>
      <c r="AJ250" s="177"/>
      <c r="AK250" s="177"/>
      <c r="AL250" s="177"/>
      <c r="AM250" s="177"/>
      <c r="AN250" s="177"/>
      <c r="AP250" s="157"/>
      <c r="AQ250" s="157"/>
      <c r="AR250" s="157"/>
      <c r="AS250" s="157"/>
      <c r="AT250" s="157"/>
      <c r="AU250" s="157"/>
      <c r="AV250" s="157"/>
      <c r="AW250" s="157"/>
      <c r="AX250" s="157"/>
      <c r="AY250" s="157"/>
      <c r="AZ250" s="157"/>
      <c r="BA250" s="157"/>
    </row>
    <row r="251" spans="1:53" s="178" customFormat="1" ht="15.75">
      <c r="A251" s="161"/>
      <c r="B251" s="175"/>
      <c r="C251" s="176"/>
      <c r="D251" s="176"/>
      <c r="E251" s="176"/>
      <c r="F251" s="177"/>
      <c r="G251" s="177"/>
      <c r="H251" s="177"/>
      <c r="I251" s="177"/>
      <c r="J251" s="177"/>
      <c r="K251" s="177"/>
      <c r="L251" s="177"/>
      <c r="M251" s="177"/>
      <c r="N251" s="177"/>
      <c r="O251" s="177"/>
      <c r="P251" s="177"/>
      <c r="Q251" s="177"/>
      <c r="R251" s="177"/>
      <c r="S251" s="177"/>
      <c r="T251" s="177"/>
      <c r="U251" s="177"/>
      <c r="V251" s="177"/>
      <c r="W251" s="177"/>
      <c r="X251" s="177"/>
      <c r="Y251" s="177"/>
      <c r="Z251" s="177"/>
      <c r="AA251" s="177"/>
      <c r="AB251" s="177"/>
      <c r="AC251" s="177"/>
      <c r="AD251" s="177"/>
      <c r="AE251" s="177"/>
      <c r="AF251" s="177"/>
      <c r="AG251" s="177"/>
      <c r="AH251" s="177"/>
      <c r="AI251" s="177"/>
      <c r="AJ251" s="177"/>
      <c r="AK251" s="177"/>
      <c r="AL251" s="177"/>
      <c r="AM251" s="177"/>
      <c r="AN251" s="177"/>
      <c r="AP251" s="157"/>
      <c r="AQ251" s="157"/>
      <c r="AR251" s="157"/>
      <c r="AS251" s="157"/>
      <c r="AT251" s="157"/>
      <c r="AU251" s="157"/>
      <c r="AV251" s="157"/>
      <c r="AW251" s="157"/>
      <c r="AX251" s="157"/>
      <c r="AY251" s="157"/>
      <c r="AZ251" s="157"/>
      <c r="BA251" s="157"/>
    </row>
    <row r="252" spans="1:53" s="178" customFormat="1" ht="15.75">
      <c r="A252" s="161"/>
      <c r="B252" s="175"/>
      <c r="C252" s="176"/>
      <c r="D252" s="176"/>
      <c r="E252" s="176"/>
      <c r="F252" s="177"/>
      <c r="G252" s="177"/>
      <c r="H252" s="177"/>
      <c r="I252" s="177"/>
      <c r="J252" s="177"/>
      <c r="K252" s="177"/>
      <c r="L252" s="177"/>
      <c r="M252" s="177"/>
      <c r="N252" s="177"/>
      <c r="O252" s="177"/>
      <c r="P252" s="177"/>
      <c r="Q252" s="177"/>
      <c r="R252" s="177"/>
      <c r="S252" s="177"/>
      <c r="T252" s="177"/>
      <c r="U252" s="177"/>
      <c r="V252" s="177"/>
      <c r="W252" s="177"/>
      <c r="X252" s="177"/>
      <c r="Y252" s="177"/>
      <c r="Z252" s="177"/>
      <c r="AA252" s="177"/>
      <c r="AB252" s="177"/>
      <c r="AC252" s="177"/>
      <c r="AD252" s="177"/>
      <c r="AE252" s="177"/>
      <c r="AF252" s="177"/>
      <c r="AG252" s="177"/>
      <c r="AH252" s="177"/>
      <c r="AI252" s="177"/>
      <c r="AJ252" s="177"/>
      <c r="AK252" s="177"/>
      <c r="AL252" s="177"/>
      <c r="AM252" s="177"/>
      <c r="AN252" s="177"/>
      <c r="AP252" s="157"/>
      <c r="AQ252" s="157"/>
      <c r="AR252" s="157"/>
      <c r="AS252" s="157"/>
      <c r="AT252" s="157"/>
      <c r="AU252" s="157"/>
      <c r="AV252" s="157"/>
      <c r="AW252" s="157"/>
      <c r="AX252" s="157"/>
      <c r="AY252" s="157"/>
      <c r="AZ252" s="157"/>
      <c r="BA252" s="157"/>
    </row>
    <row r="253" spans="1:53" s="178" customFormat="1" ht="15.75">
      <c r="A253" s="161"/>
      <c r="B253" s="175"/>
      <c r="C253" s="176"/>
      <c r="D253" s="176"/>
      <c r="E253" s="176"/>
      <c r="F253" s="177"/>
      <c r="G253" s="177"/>
      <c r="H253" s="177"/>
      <c r="I253" s="177"/>
      <c r="J253" s="177"/>
      <c r="K253" s="177"/>
      <c r="L253" s="177"/>
      <c r="M253" s="177"/>
      <c r="N253" s="177"/>
      <c r="O253" s="177"/>
      <c r="P253" s="177"/>
      <c r="Q253" s="177"/>
      <c r="R253" s="177"/>
      <c r="S253" s="177"/>
      <c r="T253" s="177"/>
      <c r="U253" s="177"/>
      <c r="V253" s="177"/>
      <c r="W253" s="177"/>
      <c r="X253" s="177"/>
      <c r="Y253" s="177"/>
      <c r="Z253" s="177"/>
      <c r="AA253" s="177"/>
      <c r="AB253" s="177"/>
      <c r="AC253" s="177"/>
      <c r="AD253" s="177"/>
      <c r="AE253" s="177"/>
      <c r="AF253" s="177"/>
      <c r="AG253" s="177"/>
      <c r="AH253" s="177"/>
      <c r="AI253" s="177"/>
      <c r="AJ253" s="177"/>
      <c r="AK253" s="177"/>
      <c r="AL253" s="177"/>
      <c r="AM253" s="177"/>
      <c r="AN253" s="177"/>
      <c r="AP253" s="157"/>
      <c r="AQ253" s="157"/>
      <c r="AR253" s="157"/>
      <c r="AS253" s="157"/>
      <c r="AT253" s="157"/>
      <c r="AU253" s="157"/>
      <c r="AV253" s="157"/>
      <c r="AW253" s="157"/>
      <c r="AX253" s="157"/>
      <c r="AY253" s="157"/>
      <c r="AZ253" s="157"/>
      <c r="BA253" s="157"/>
    </row>
    <row r="254" spans="1:53" s="178" customFormat="1" ht="15.75">
      <c r="A254" s="161"/>
      <c r="B254" s="175"/>
      <c r="C254" s="176"/>
      <c r="D254" s="176"/>
      <c r="E254" s="176"/>
      <c r="F254" s="177"/>
      <c r="G254" s="177"/>
      <c r="H254" s="177"/>
      <c r="I254" s="177"/>
      <c r="J254" s="177"/>
      <c r="K254" s="177"/>
      <c r="L254" s="177"/>
      <c r="M254" s="177"/>
      <c r="N254" s="177"/>
      <c r="O254" s="177"/>
      <c r="P254" s="177"/>
      <c r="Q254" s="177"/>
      <c r="R254" s="177"/>
      <c r="S254" s="177"/>
      <c r="T254" s="177"/>
      <c r="U254" s="177"/>
      <c r="V254" s="177"/>
      <c r="W254" s="177"/>
      <c r="X254" s="177"/>
      <c r="Y254" s="177"/>
      <c r="Z254" s="177"/>
      <c r="AA254" s="177"/>
      <c r="AB254" s="177"/>
      <c r="AC254" s="177"/>
      <c r="AD254" s="177"/>
      <c r="AE254" s="177"/>
      <c r="AF254" s="177"/>
      <c r="AG254" s="177"/>
      <c r="AH254" s="177"/>
      <c r="AI254" s="177"/>
      <c r="AJ254" s="177"/>
      <c r="AK254" s="177"/>
      <c r="AL254" s="177"/>
      <c r="AM254" s="177"/>
      <c r="AN254" s="177"/>
      <c r="AP254" s="157"/>
      <c r="AQ254" s="157"/>
      <c r="AR254" s="157"/>
      <c r="AS254" s="157"/>
      <c r="AT254" s="157"/>
      <c r="AU254" s="157"/>
      <c r="AV254" s="157"/>
      <c r="AW254" s="157"/>
      <c r="AX254" s="157"/>
      <c r="AY254" s="157"/>
      <c r="AZ254" s="157"/>
      <c r="BA254" s="157"/>
    </row>
    <row r="255" spans="1:53" s="178" customFormat="1" ht="15.75">
      <c r="A255" s="161"/>
      <c r="B255" s="175"/>
      <c r="C255" s="176"/>
      <c r="D255" s="176"/>
      <c r="E255" s="176"/>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77"/>
      <c r="AC255" s="177"/>
      <c r="AD255" s="177"/>
      <c r="AE255" s="177"/>
      <c r="AF255" s="177"/>
      <c r="AG255" s="177"/>
      <c r="AH255" s="177"/>
      <c r="AI255" s="177"/>
      <c r="AJ255" s="177"/>
      <c r="AK255" s="177"/>
      <c r="AL255" s="177"/>
      <c r="AM255" s="177"/>
      <c r="AN255" s="177"/>
      <c r="AP255" s="157"/>
      <c r="AQ255" s="157"/>
      <c r="AR255" s="157"/>
      <c r="AS255" s="157"/>
      <c r="AT255" s="157"/>
      <c r="AU255" s="157"/>
      <c r="AV255" s="157"/>
      <c r="AW255" s="157"/>
      <c r="AX255" s="157"/>
      <c r="AY255" s="157"/>
      <c r="AZ255" s="157"/>
      <c r="BA255" s="157"/>
    </row>
    <row r="256" spans="1:53" s="178" customFormat="1" ht="15.75">
      <c r="A256" s="161"/>
      <c r="B256" s="175"/>
      <c r="C256" s="176"/>
      <c r="D256" s="176"/>
      <c r="E256" s="176"/>
      <c r="F256" s="177"/>
      <c r="G256" s="177"/>
      <c r="H256" s="177"/>
      <c r="I256" s="177"/>
      <c r="J256" s="177"/>
      <c r="K256" s="177"/>
      <c r="L256" s="177"/>
      <c r="M256" s="177"/>
      <c r="N256" s="177"/>
      <c r="O256" s="177"/>
      <c r="P256" s="177"/>
      <c r="Q256" s="177"/>
      <c r="R256" s="177"/>
      <c r="S256" s="177"/>
      <c r="T256" s="177"/>
      <c r="U256" s="177"/>
      <c r="V256" s="177"/>
      <c r="W256" s="177"/>
      <c r="X256" s="177"/>
      <c r="Y256" s="177"/>
      <c r="Z256" s="177"/>
      <c r="AA256" s="177"/>
      <c r="AB256" s="177"/>
      <c r="AC256" s="177"/>
      <c r="AD256" s="177"/>
      <c r="AE256" s="177"/>
      <c r="AF256" s="177"/>
      <c r="AG256" s="177"/>
      <c r="AH256" s="177"/>
      <c r="AI256" s="177"/>
      <c r="AJ256" s="177"/>
      <c r="AK256" s="177"/>
      <c r="AL256" s="177"/>
      <c r="AM256" s="177"/>
      <c r="AN256" s="177"/>
      <c r="AP256" s="157"/>
      <c r="AQ256" s="157"/>
      <c r="AR256" s="157"/>
      <c r="AS256" s="157"/>
      <c r="AT256" s="157"/>
      <c r="AU256" s="157"/>
      <c r="AV256" s="157"/>
      <c r="AW256" s="157"/>
      <c r="AX256" s="157"/>
      <c r="AY256" s="157"/>
      <c r="AZ256" s="157"/>
      <c r="BA256" s="157"/>
    </row>
    <row r="257" spans="1:53" s="178" customFormat="1" ht="15.75">
      <c r="A257" s="161"/>
      <c r="B257" s="175"/>
      <c r="C257" s="176"/>
      <c r="D257" s="176"/>
      <c r="E257" s="176"/>
      <c r="F257" s="177"/>
      <c r="G257" s="177"/>
      <c r="H257" s="177"/>
      <c r="I257" s="177"/>
      <c r="J257" s="177"/>
      <c r="K257" s="177"/>
      <c r="L257" s="177"/>
      <c r="M257" s="177"/>
      <c r="N257" s="177"/>
      <c r="O257" s="177"/>
      <c r="P257" s="177"/>
      <c r="Q257" s="177"/>
      <c r="R257" s="177"/>
      <c r="S257" s="177"/>
      <c r="T257" s="177"/>
      <c r="U257" s="177"/>
      <c r="V257" s="177"/>
      <c r="W257" s="177"/>
      <c r="X257" s="177"/>
      <c r="Y257" s="177"/>
      <c r="Z257" s="177"/>
      <c r="AA257" s="177"/>
      <c r="AB257" s="177"/>
      <c r="AC257" s="177"/>
      <c r="AD257" s="177"/>
      <c r="AE257" s="177"/>
      <c r="AF257" s="177"/>
      <c r="AG257" s="177"/>
      <c r="AH257" s="177"/>
      <c r="AI257" s="177"/>
      <c r="AJ257" s="177"/>
      <c r="AK257" s="177"/>
      <c r="AL257" s="177"/>
      <c r="AM257" s="177"/>
      <c r="AN257" s="177"/>
      <c r="AP257" s="157"/>
      <c r="AQ257" s="157"/>
      <c r="AR257" s="157"/>
      <c r="AS257" s="157"/>
      <c r="AT257" s="157"/>
      <c r="AU257" s="157"/>
      <c r="AV257" s="157"/>
      <c r="AW257" s="157"/>
      <c r="AX257" s="157"/>
      <c r="AY257" s="157"/>
      <c r="AZ257" s="157"/>
      <c r="BA257" s="157"/>
    </row>
    <row r="258" spans="1:53" s="178" customFormat="1" ht="15.75">
      <c r="A258" s="161"/>
      <c r="B258" s="175"/>
      <c r="C258" s="176"/>
      <c r="D258" s="176"/>
      <c r="E258" s="176"/>
      <c r="F258" s="177"/>
      <c r="G258" s="177"/>
      <c r="H258" s="177"/>
      <c r="I258" s="177"/>
      <c r="J258" s="177"/>
      <c r="K258" s="177"/>
      <c r="L258" s="177"/>
      <c r="M258" s="177"/>
      <c r="N258" s="177"/>
      <c r="O258" s="177"/>
      <c r="P258" s="177"/>
      <c r="Q258" s="177"/>
      <c r="R258" s="177"/>
      <c r="S258" s="177"/>
      <c r="T258" s="177"/>
      <c r="U258" s="177"/>
      <c r="V258" s="177"/>
      <c r="W258" s="177"/>
      <c r="X258" s="177"/>
      <c r="Y258" s="177"/>
      <c r="Z258" s="177"/>
      <c r="AA258" s="177"/>
      <c r="AB258" s="177"/>
      <c r="AC258" s="177"/>
      <c r="AD258" s="177"/>
      <c r="AE258" s="177"/>
      <c r="AF258" s="177"/>
      <c r="AG258" s="177"/>
      <c r="AH258" s="177"/>
      <c r="AI258" s="177"/>
      <c r="AJ258" s="177"/>
      <c r="AK258" s="177"/>
      <c r="AL258" s="177"/>
      <c r="AM258" s="177"/>
      <c r="AN258" s="177"/>
      <c r="AP258" s="157"/>
      <c r="AQ258" s="157"/>
      <c r="AR258" s="157"/>
      <c r="AS258" s="157"/>
      <c r="AT258" s="157"/>
      <c r="AU258" s="157"/>
      <c r="AV258" s="157"/>
      <c r="AW258" s="157"/>
      <c r="AX258" s="157"/>
      <c r="AY258" s="157"/>
      <c r="AZ258" s="157"/>
      <c r="BA258" s="157"/>
    </row>
    <row r="259" spans="1:53" s="178" customFormat="1" ht="15.75">
      <c r="A259" s="161"/>
      <c r="B259" s="175"/>
      <c r="C259" s="176"/>
      <c r="D259" s="176"/>
      <c r="E259" s="176"/>
      <c r="F259" s="177"/>
      <c r="G259" s="177"/>
      <c r="H259" s="177"/>
      <c r="I259" s="177"/>
      <c r="J259" s="177"/>
      <c r="K259" s="177"/>
      <c r="L259" s="177"/>
      <c r="M259" s="177"/>
      <c r="N259" s="177"/>
      <c r="O259" s="177"/>
      <c r="P259" s="177"/>
      <c r="Q259" s="177"/>
      <c r="R259" s="177"/>
      <c r="S259" s="177"/>
      <c r="T259" s="177"/>
      <c r="U259" s="177"/>
      <c r="V259" s="177"/>
      <c r="W259" s="177"/>
      <c r="X259" s="177"/>
      <c r="Y259" s="177"/>
      <c r="Z259" s="177"/>
      <c r="AA259" s="177"/>
      <c r="AB259" s="177"/>
      <c r="AC259" s="177"/>
      <c r="AD259" s="177"/>
      <c r="AE259" s="177"/>
      <c r="AF259" s="177"/>
      <c r="AG259" s="177"/>
      <c r="AH259" s="177"/>
      <c r="AI259" s="177"/>
      <c r="AJ259" s="177"/>
      <c r="AK259" s="177"/>
      <c r="AL259" s="177"/>
      <c r="AM259" s="177"/>
      <c r="AN259" s="177"/>
      <c r="AP259" s="157"/>
      <c r="AQ259" s="157"/>
      <c r="AR259" s="157"/>
      <c r="AS259" s="157"/>
      <c r="AT259" s="157"/>
      <c r="AU259" s="157"/>
      <c r="AV259" s="157"/>
      <c r="AW259" s="157"/>
      <c r="AX259" s="157"/>
      <c r="AY259" s="157"/>
      <c r="AZ259" s="157"/>
      <c r="BA259" s="157"/>
    </row>
    <row r="260" spans="1:53" s="178" customFormat="1" ht="15.75">
      <c r="A260" s="161"/>
      <c r="B260" s="175"/>
      <c r="C260" s="176"/>
      <c r="D260" s="176"/>
      <c r="E260" s="176"/>
      <c r="F260" s="177"/>
      <c r="G260" s="177"/>
      <c r="H260" s="177"/>
      <c r="I260" s="177"/>
      <c r="J260" s="177"/>
      <c r="K260" s="177"/>
      <c r="L260" s="177"/>
      <c r="M260" s="177"/>
      <c r="N260" s="177"/>
      <c r="O260" s="177"/>
      <c r="P260" s="177"/>
      <c r="Q260" s="177"/>
      <c r="R260" s="177"/>
      <c r="S260" s="177"/>
      <c r="T260" s="177"/>
      <c r="U260" s="177"/>
      <c r="V260" s="177"/>
      <c r="W260" s="177"/>
      <c r="X260" s="177"/>
      <c r="Y260" s="177"/>
      <c r="Z260" s="177"/>
      <c r="AA260" s="177"/>
      <c r="AB260" s="177"/>
      <c r="AC260" s="177"/>
      <c r="AD260" s="177"/>
      <c r="AE260" s="177"/>
      <c r="AF260" s="177"/>
      <c r="AG260" s="177"/>
      <c r="AH260" s="177"/>
      <c r="AI260" s="177"/>
      <c r="AJ260" s="177"/>
      <c r="AK260" s="177"/>
      <c r="AL260" s="177"/>
      <c r="AM260" s="177"/>
      <c r="AN260" s="177"/>
      <c r="AP260" s="157"/>
      <c r="AQ260" s="157"/>
      <c r="AR260" s="157"/>
      <c r="AS260" s="157"/>
      <c r="AT260" s="157"/>
      <c r="AU260" s="157"/>
      <c r="AV260" s="157"/>
      <c r="AW260" s="157"/>
      <c r="AX260" s="157"/>
      <c r="AY260" s="157"/>
      <c r="AZ260" s="157"/>
      <c r="BA260" s="157"/>
    </row>
    <row r="261" spans="1:53" s="178" customFormat="1" ht="15.75">
      <c r="A261" s="161"/>
      <c r="B261" s="175"/>
      <c r="C261" s="176"/>
      <c r="D261" s="176"/>
      <c r="E261" s="176"/>
      <c r="F261" s="177"/>
      <c r="G261" s="177"/>
      <c r="H261" s="177"/>
      <c r="I261" s="177"/>
      <c r="J261" s="177"/>
      <c r="K261" s="177"/>
      <c r="L261" s="177"/>
      <c r="M261" s="177"/>
      <c r="N261" s="177"/>
      <c r="O261" s="177"/>
      <c r="P261" s="177"/>
      <c r="Q261" s="177"/>
      <c r="R261" s="177"/>
      <c r="S261" s="177"/>
      <c r="T261" s="177"/>
      <c r="U261" s="177"/>
      <c r="V261" s="177"/>
      <c r="W261" s="177"/>
      <c r="X261" s="177"/>
      <c r="Y261" s="177"/>
      <c r="Z261" s="177"/>
      <c r="AA261" s="177"/>
      <c r="AB261" s="177"/>
      <c r="AC261" s="177"/>
      <c r="AD261" s="177"/>
      <c r="AE261" s="177"/>
      <c r="AF261" s="177"/>
      <c r="AG261" s="177"/>
      <c r="AH261" s="177"/>
      <c r="AI261" s="177"/>
      <c r="AJ261" s="177"/>
      <c r="AK261" s="177"/>
      <c r="AL261" s="177"/>
      <c r="AM261" s="177"/>
      <c r="AN261" s="177"/>
      <c r="AP261" s="157"/>
      <c r="AQ261" s="157"/>
      <c r="AR261" s="157"/>
      <c r="AS261" s="157"/>
      <c r="AT261" s="157"/>
      <c r="AU261" s="157"/>
      <c r="AV261" s="157"/>
      <c r="AW261" s="157"/>
      <c r="AX261" s="157"/>
      <c r="AY261" s="157"/>
      <c r="AZ261" s="157"/>
      <c r="BA261" s="157"/>
    </row>
    <row r="262" spans="1:53" s="178" customFormat="1" ht="15.75">
      <c r="A262" s="161"/>
      <c r="B262" s="175"/>
      <c r="C262" s="176"/>
      <c r="D262" s="176"/>
      <c r="E262" s="176"/>
      <c r="F262" s="177"/>
      <c r="G262" s="177"/>
      <c r="H262" s="177"/>
      <c r="I262" s="177"/>
      <c r="J262" s="177"/>
      <c r="K262" s="177"/>
      <c r="L262" s="177"/>
      <c r="M262" s="177"/>
      <c r="N262" s="177"/>
      <c r="O262" s="177"/>
      <c r="P262" s="177"/>
      <c r="Q262" s="177"/>
      <c r="R262" s="177"/>
      <c r="S262" s="177"/>
      <c r="T262" s="177"/>
      <c r="U262" s="177"/>
      <c r="V262" s="177"/>
      <c r="W262" s="177"/>
      <c r="X262" s="177"/>
      <c r="Y262" s="177"/>
      <c r="Z262" s="177"/>
      <c r="AA262" s="177"/>
      <c r="AB262" s="177"/>
      <c r="AC262" s="177"/>
      <c r="AD262" s="177"/>
      <c r="AE262" s="177"/>
      <c r="AF262" s="177"/>
      <c r="AG262" s="177"/>
      <c r="AH262" s="177"/>
      <c r="AI262" s="177"/>
      <c r="AJ262" s="177"/>
      <c r="AK262" s="177"/>
      <c r="AL262" s="177"/>
      <c r="AM262" s="177"/>
      <c r="AN262" s="177"/>
      <c r="AP262" s="157"/>
      <c r="AQ262" s="157"/>
      <c r="AR262" s="157"/>
      <c r="AS262" s="157"/>
      <c r="AT262" s="157"/>
      <c r="AU262" s="157"/>
      <c r="AV262" s="157"/>
      <c r="AW262" s="157"/>
      <c r="AX262" s="157"/>
      <c r="AY262" s="157"/>
      <c r="AZ262" s="157"/>
      <c r="BA262" s="157"/>
    </row>
    <row r="263" spans="1:53" s="178" customFormat="1" ht="15.75">
      <c r="A263" s="161"/>
      <c r="B263" s="175"/>
      <c r="C263" s="176"/>
      <c r="D263" s="176"/>
      <c r="E263" s="176"/>
      <c r="F263" s="177"/>
      <c r="G263" s="177"/>
      <c r="H263" s="177"/>
      <c r="I263" s="177"/>
      <c r="J263" s="177"/>
      <c r="K263" s="177"/>
      <c r="L263" s="177"/>
      <c r="M263" s="177"/>
      <c r="N263" s="177"/>
      <c r="O263" s="177"/>
      <c r="P263" s="177"/>
      <c r="Q263" s="177"/>
      <c r="R263" s="177"/>
      <c r="S263" s="177"/>
      <c r="T263" s="177"/>
      <c r="U263" s="177"/>
      <c r="V263" s="177"/>
      <c r="W263" s="177"/>
      <c r="X263" s="177"/>
      <c r="Y263" s="177"/>
      <c r="Z263" s="177"/>
      <c r="AA263" s="177"/>
      <c r="AB263" s="177"/>
      <c r="AC263" s="177"/>
      <c r="AD263" s="177"/>
      <c r="AE263" s="177"/>
      <c r="AF263" s="177"/>
      <c r="AG263" s="177"/>
      <c r="AH263" s="177"/>
      <c r="AI263" s="177"/>
      <c r="AJ263" s="177"/>
      <c r="AK263" s="177"/>
      <c r="AL263" s="177"/>
      <c r="AM263" s="177"/>
      <c r="AN263" s="177"/>
      <c r="AP263" s="157"/>
      <c r="AQ263" s="157"/>
      <c r="AR263" s="157"/>
      <c r="AS263" s="157"/>
      <c r="AT263" s="157"/>
      <c r="AU263" s="157"/>
      <c r="AV263" s="157"/>
      <c r="AW263" s="157"/>
      <c r="AX263" s="157"/>
      <c r="AY263" s="157"/>
      <c r="AZ263" s="157"/>
      <c r="BA263" s="157"/>
    </row>
    <row r="264" spans="1:53" s="178" customFormat="1" ht="15.75">
      <c r="A264" s="161"/>
      <c r="B264" s="175"/>
      <c r="C264" s="176"/>
      <c r="D264" s="176"/>
      <c r="E264" s="176"/>
      <c r="F264" s="177"/>
      <c r="G264" s="177"/>
      <c r="H264" s="177"/>
      <c r="I264" s="177"/>
      <c r="J264" s="177"/>
      <c r="K264" s="177"/>
      <c r="L264" s="177"/>
      <c r="M264" s="177"/>
      <c r="N264" s="177"/>
      <c r="O264" s="177"/>
      <c r="P264" s="177"/>
      <c r="Q264" s="177"/>
      <c r="R264" s="177"/>
      <c r="S264" s="177"/>
      <c r="T264" s="177"/>
      <c r="U264" s="177"/>
      <c r="V264" s="177"/>
      <c r="W264" s="177"/>
      <c r="X264" s="177"/>
      <c r="Y264" s="177"/>
      <c r="Z264" s="177"/>
      <c r="AA264" s="177"/>
      <c r="AB264" s="177"/>
      <c r="AC264" s="177"/>
      <c r="AD264" s="177"/>
      <c r="AE264" s="177"/>
      <c r="AF264" s="177"/>
      <c r="AG264" s="177"/>
      <c r="AH264" s="177"/>
      <c r="AI264" s="177"/>
      <c r="AJ264" s="177"/>
      <c r="AK264" s="177"/>
      <c r="AL264" s="177"/>
      <c r="AM264" s="177"/>
      <c r="AN264" s="177"/>
      <c r="AP264" s="157"/>
      <c r="AQ264" s="157"/>
      <c r="AR264" s="157"/>
      <c r="AS264" s="157"/>
      <c r="AT264" s="157"/>
      <c r="AU264" s="157"/>
      <c r="AV264" s="157"/>
      <c r="AW264" s="157"/>
      <c r="AX264" s="157"/>
      <c r="AY264" s="157"/>
      <c r="AZ264" s="157"/>
      <c r="BA264" s="157"/>
    </row>
    <row r="265" spans="1:53" s="178" customFormat="1" ht="15.75">
      <c r="A265" s="161"/>
      <c r="B265" s="175"/>
      <c r="C265" s="176"/>
      <c r="D265" s="176"/>
      <c r="E265" s="176"/>
      <c r="F265" s="177"/>
      <c r="G265" s="177"/>
      <c r="H265" s="177"/>
      <c r="I265" s="177"/>
      <c r="J265" s="177"/>
      <c r="K265" s="177"/>
      <c r="L265" s="177"/>
      <c r="M265" s="177"/>
      <c r="N265" s="177"/>
      <c r="O265" s="177"/>
      <c r="P265" s="177"/>
      <c r="Q265" s="177"/>
      <c r="R265" s="177"/>
      <c r="S265" s="177"/>
      <c r="T265" s="177"/>
      <c r="U265" s="177"/>
      <c r="V265" s="177"/>
      <c r="W265" s="177"/>
      <c r="X265" s="177"/>
      <c r="Y265" s="177"/>
      <c r="Z265" s="177"/>
      <c r="AA265" s="177"/>
      <c r="AB265" s="177"/>
      <c r="AC265" s="177"/>
      <c r="AD265" s="177"/>
      <c r="AE265" s="177"/>
      <c r="AF265" s="177"/>
      <c r="AG265" s="177"/>
      <c r="AH265" s="177"/>
      <c r="AI265" s="177"/>
      <c r="AJ265" s="177"/>
      <c r="AK265" s="177"/>
      <c r="AL265" s="177"/>
      <c r="AM265" s="177"/>
      <c r="AN265" s="177"/>
      <c r="AP265" s="157"/>
      <c r="AQ265" s="157"/>
      <c r="AR265" s="157"/>
      <c r="AS265" s="157"/>
      <c r="AT265" s="157"/>
      <c r="AU265" s="157"/>
      <c r="AV265" s="157"/>
      <c r="AW265" s="157"/>
      <c r="AX265" s="157"/>
      <c r="AY265" s="157"/>
      <c r="AZ265" s="157"/>
      <c r="BA265" s="157"/>
    </row>
    <row r="266" spans="1:53" s="178" customFormat="1" ht="15.75">
      <c r="A266" s="161"/>
      <c r="B266" s="175"/>
      <c r="C266" s="176"/>
      <c r="D266" s="176"/>
      <c r="E266" s="176"/>
      <c r="F266" s="177"/>
      <c r="G266" s="177"/>
      <c r="H266" s="177"/>
      <c r="I266" s="177"/>
      <c r="J266" s="177"/>
      <c r="K266" s="177"/>
      <c r="L266" s="177"/>
      <c r="M266" s="177"/>
      <c r="N266" s="177"/>
      <c r="O266" s="177"/>
      <c r="P266" s="177"/>
      <c r="Q266" s="177"/>
      <c r="R266" s="177"/>
      <c r="S266" s="177"/>
      <c r="T266" s="177"/>
      <c r="U266" s="177"/>
      <c r="V266" s="177"/>
      <c r="W266" s="177"/>
      <c r="X266" s="177"/>
      <c r="Y266" s="177"/>
      <c r="Z266" s="177"/>
      <c r="AA266" s="177"/>
      <c r="AB266" s="177"/>
      <c r="AC266" s="177"/>
      <c r="AD266" s="177"/>
      <c r="AE266" s="177"/>
      <c r="AF266" s="177"/>
      <c r="AG266" s="177"/>
      <c r="AH266" s="177"/>
      <c r="AI266" s="177"/>
      <c r="AJ266" s="177"/>
      <c r="AK266" s="177"/>
      <c r="AL266" s="177"/>
      <c r="AM266" s="177"/>
      <c r="AN266" s="177"/>
      <c r="AP266" s="157"/>
      <c r="AQ266" s="157"/>
      <c r="AR266" s="157"/>
      <c r="AS266" s="157"/>
      <c r="AT266" s="157"/>
      <c r="AU266" s="157"/>
      <c r="AV266" s="157"/>
      <c r="AW266" s="157"/>
      <c r="AX266" s="157"/>
      <c r="AY266" s="157"/>
      <c r="AZ266" s="157"/>
      <c r="BA266" s="157"/>
    </row>
    <row r="267" spans="1:53" s="178" customFormat="1" ht="15.75">
      <c r="A267" s="161"/>
      <c r="B267" s="175"/>
      <c r="C267" s="176"/>
      <c r="D267" s="176"/>
      <c r="E267" s="176"/>
      <c r="F267" s="177"/>
      <c r="G267" s="177"/>
      <c r="H267" s="177"/>
      <c r="I267" s="177"/>
      <c r="J267" s="177"/>
      <c r="K267" s="177"/>
      <c r="L267" s="177"/>
      <c r="M267" s="177"/>
      <c r="N267" s="177"/>
      <c r="O267" s="177"/>
      <c r="P267" s="177"/>
      <c r="Q267" s="177"/>
      <c r="R267" s="177"/>
      <c r="S267" s="177"/>
      <c r="T267" s="177"/>
      <c r="U267" s="177"/>
      <c r="V267" s="177"/>
      <c r="W267" s="177"/>
      <c r="X267" s="177"/>
      <c r="Y267" s="177"/>
      <c r="Z267" s="177"/>
      <c r="AA267" s="177"/>
      <c r="AB267" s="177"/>
      <c r="AC267" s="177"/>
      <c r="AD267" s="177"/>
      <c r="AE267" s="177"/>
      <c r="AF267" s="177"/>
      <c r="AG267" s="177"/>
      <c r="AH267" s="177"/>
      <c r="AI267" s="177"/>
      <c r="AJ267" s="177"/>
      <c r="AK267" s="177"/>
      <c r="AL267" s="177"/>
      <c r="AM267" s="177"/>
      <c r="AN267" s="177"/>
      <c r="AP267" s="157"/>
      <c r="AQ267" s="157"/>
      <c r="AR267" s="157"/>
      <c r="AS267" s="157"/>
      <c r="AT267" s="157"/>
      <c r="AU267" s="157"/>
      <c r="AV267" s="157"/>
      <c r="AW267" s="157"/>
      <c r="AX267" s="157"/>
      <c r="AY267" s="157"/>
      <c r="AZ267" s="157"/>
      <c r="BA267" s="157"/>
    </row>
    <row r="268" spans="1:53" s="178" customFormat="1" ht="15.75">
      <c r="A268" s="161"/>
      <c r="B268" s="175"/>
      <c r="C268" s="176"/>
      <c r="D268" s="176"/>
      <c r="E268" s="176"/>
      <c r="F268" s="177"/>
      <c r="G268" s="177"/>
      <c r="H268" s="177"/>
      <c r="I268" s="177"/>
      <c r="J268" s="177"/>
      <c r="K268" s="177"/>
      <c r="L268" s="177"/>
      <c r="M268" s="177"/>
      <c r="N268" s="177"/>
      <c r="O268" s="177"/>
      <c r="P268" s="177"/>
      <c r="Q268" s="177"/>
      <c r="R268" s="177"/>
      <c r="S268" s="177"/>
      <c r="T268" s="177"/>
      <c r="U268" s="177"/>
      <c r="V268" s="177"/>
      <c r="W268" s="177"/>
      <c r="X268" s="177"/>
      <c r="Y268" s="177"/>
      <c r="Z268" s="177"/>
      <c r="AA268" s="177"/>
      <c r="AB268" s="177"/>
      <c r="AC268" s="177"/>
      <c r="AD268" s="177"/>
      <c r="AE268" s="177"/>
      <c r="AF268" s="177"/>
      <c r="AG268" s="177"/>
      <c r="AH268" s="177"/>
      <c r="AI268" s="177"/>
      <c r="AJ268" s="177"/>
      <c r="AK268" s="177"/>
      <c r="AL268" s="177"/>
      <c r="AM268" s="177"/>
      <c r="AN268" s="177"/>
      <c r="AP268" s="157"/>
      <c r="AQ268" s="157"/>
      <c r="AR268" s="157"/>
      <c r="AS268" s="157"/>
      <c r="AT268" s="157"/>
      <c r="AU268" s="157"/>
      <c r="AV268" s="157"/>
      <c r="AW268" s="157"/>
      <c r="AX268" s="157"/>
      <c r="AY268" s="157"/>
      <c r="AZ268" s="157"/>
      <c r="BA268" s="157"/>
    </row>
    <row r="269" spans="1:53" s="178" customFormat="1" ht="15.75">
      <c r="A269" s="161"/>
      <c r="B269" s="175"/>
      <c r="C269" s="176"/>
      <c r="D269" s="176"/>
      <c r="E269" s="176"/>
      <c r="F269" s="177"/>
      <c r="G269" s="177"/>
      <c r="H269" s="177"/>
      <c r="I269" s="177"/>
      <c r="J269" s="177"/>
      <c r="K269" s="177"/>
      <c r="L269" s="177"/>
      <c r="M269" s="177"/>
      <c r="N269" s="177"/>
      <c r="O269" s="177"/>
      <c r="P269" s="177"/>
      <c r="Q269" s="177"/>
      <c r="R269" s="177"/>
      <c r="S269" s="177"/>
      <c r="T269" s="177"/>
      <c r="U269" s="177"/>
      <c r="V269" s="177"/>
      <c r="W269" s="177"/>
      <c r="X269" s="177"/>
      <c r="Y269" s="177"/>
      <c r="Z269" s="177"/>
      <c r="AA269" s="177"/>
      <c r="AB269" s="177"/>
      <c r="AC269" s="177"/>
      <c r="AD269" s="177"/>
      <c r="AE269" s="177"/>
      <c r="AF269" s="177"/>
      <c r="AG269" s="177"/>
      <c r="AH269" s="177"/>
      <c r="AI269" s="177"/>
      <c r="AJ269" s="177"/>
      <c r="AK269" s="177"/>
      <c r="AL269" s="177"/>
      <c r="AM269" s="177"/>
      <c r="AN269" s="177"/>
      <c r="AP269" s="157"/>
      <c r="AQ269" s="157"/>
      <c r="AR269" s="157"/>
      <c r="AS269" s="157"/>
      <c r="AT269" s="157"/>
      <c r="AU269" s="157"/>
      <c r="AV269" s="157"/>
      <c r="AW269" s="157"/>
      <c r="AX269" s="157"/>
      <c r="AY269" s="157"/>
      <c r="AZ269" s="157"/>
      <c r="BA269" s="157"/>
    </row>
    <row r="270" spans="1:53" s="178" customFormat="1" ht="15.75">
      <c r="A270" s="161"/>
      <c r="B270" s="175"/>
      <c r="C270" s="176"/>
      <c r="D270" s="176"/>
      <c r="E270" s="176"/>
      <c r="F270" s="177"/>
      <c r="G270" s="177"/>
      <c r="H270" s="177"/>
      <c r="I270" s="177"/>
      <c r="J270" s="177"/>
      <c r="K270" s="177"/>
      <c r="L270" s="177"/>
      <c r="M270" s="177"/>
      <c r="N270" s="177"/>
      <c r="O270" s="177"/>
      <c r="P270" s="177"/>
      <c r="Q270" s="177"/>
      <c r="R270" s="177"/>
      <c r="S270" s="177"/>
      <c r="T270" s="177"/>
      <c r="U270" s="177"/>
      <c r="V270" s="177"/>
      <c r="W270" s="177"/>
      <c r="X270" s="177"/>
      <c r="Y270" s="177"/>
      <c r="Z270" s="177"/>
      <c r="AA270" s="177"/>
      <c r="AB270" s="177"/>
      <c r="AC270" s="177"/>
      <c r="AD270" s="177"/>
      <c r="AE270" s="177"/>
      <c r="AF270" s="177"/>
      <c r="AG270" s="177"/>
      <c r="AH270" s="177"/>
      <c r="AI270" s="177"/>
      <c r="AJ270" s="177"/>
      <c r="AK270" s="177"/>
      <c r="AL270" s="177"/>
      <c r="AM270" s="177"/>
      <c r="AN270" s="177"/>
      <c r="AP270" s="157"/>
      <c r="AQ270" s="157"/>
      <c r="AR270" s="157"/>
      <c r="AS270" s="157"/>
      <c r="AT270" s="157"/>
      <c r="AU270" s="157"/>
      <c r="AV270" s="157"/>
      <c r="AW270" s="157"/>
      <c r="AX270" s="157"/>
      <c r="AY270" s="157"/>
      <c r="AZ270" s="157"/>
      <c r="BA270" s="157"/>
    </row>
    <row r="271" spans="1:53" s="178" customFormat="1" ht="15.75">
      <c r="A271" s="161"/>
      <c r="B271" s="175"/>
      <c r="C271" s="176"/>
      <c r="D271" s="176"/>
      <c r="E271" s="176"/>
      <c r="F271" s="177"/>
      <c r="G271" s="177"/>
      <c r="H271" s="177"/>
      <c r="I271" s="177"/>
      <c r="J271" s="177"/>
      <c r="K271" s="177"/>
      <c r="L271" s="177"/>
      <c r="M271" s="177"/>
      <c r="N271" s="177"/>
      <c r="O271" s="177"/>
      <c r="P271" s="177"/>
      <c r="Q271" s="177"/>
      <c r="R271" s="177"/>
      <c r="S271" s="177"/>
      <c r="T271" s="177"/>
      <c r="U271" s="177"/>
      <c r="V271" s="177"/>
      <c r="W271" s="177"/>
      <c r="X271" s="177"/>
      <c r="Y271" s="177"/>
      <c r="Z271" s="177"/>
      <c r="AA271" s="177"/>
      <c r="AB271" s="177"/>
      <c r="AC271" s="177"/>
      <c r="AD271" s="177"/>
      <c r="AE271" s="177"/>
      <c r="AF271" s="177"/>
      <c r="AG271" s="177"/>
      <c r="AH271" s="177"/>
      <c r="AI271" s="177"/>
      <c r="AJ271" s="177"/>
      <c r="AK271" s="177"/>
      <c r="AL271" s="177"/>
      <c r="AM271" s="177"/>
      <c r="AN271" s="177"/>
      <c r="AP271" s="157"/>
      <c r="AQ271" s="157"/>
      <c r="AR271" s="157"/>
      <c r="AS271" s="157"/>
      <c r="AT271" s="157"/>
      <c r="AU271" s="157"/>
      <c r="AV271" s="157"/>
      <c r="AW271" s="157"/>
      <c r="AX271" s="157"/>
      <c r="AY271" s="157"/>
      <c r="AZ271" s="157"/>
      <c r="BA271" s="157"/>
    </row>
    <row r="272" spans="1:53" s="178" customFormat="1" ht="15.75">
      <c r="A272" s="161"/>
      <c r="B272" s="175"/>
      <c r="C272" s="176"/>
      <c r="D272" s="176"/>
      <c r="E272" s="176"/>
      <c r="F272" s="177"/>
      <c r="G272" s="177"/>
      <c r="H272" s="177"/>
      <c r="I272" s="177"/>
      <c r="J272" s="177"/>
      <c r="K272" s="177"/>
      <c r="L272" s="177"/>
      <c r="M272" s="177"/>
      <c r="N272" s="177"/>
      <c r="O272" s="177"/>
      <c r="P272" s="177"/>
      <c r="Q272" s="177"/>
      <c r="R272" s="177"/>
      <c r="S272" s="177"/>
      <c r="T272" s="177"/>
      <c r="U272" s="177"/>
      <c r="V272" s="177"/>
      <c r="W272" s="177"/>
      <c r="X272" s="177"/>
      <c r="Y272" s="177"/>
      <c r="Z272" s="177"/>
      <c r="AA272" s="177"/>
      <c r="AB272" s="177"/>
      <c r="AC272" s="177"/>
      <c r="AD272" s="177"/>
      <c r="AE272" s="177"/>
      <c r="AF272" s="177"/>
      <c r="AG272" s="177"/>
      <c r="AH272" s="177"/>
      <c r="AI272" s="177"/>
      <c r="AJ272" s="177"/>
      <c r="AK272" s="177"/>
      <c r="AL272" s="177"/>
      <c r="AM272" s="177"/>
      <c r="AN272" s="177"/>
      <c r="AP272" s="157"/>
      <c r="AQ272" s="157"/>
      <c r="AR272" s="157"/>
      <c r="AS272" s="157"/>
      <c r="AT272" s="157"/>
      <c r="AU272" s="157"/>
      <c r="AV272" s="157"/>
      <c r="AW272" s="157"/>
      <c r="AX272" s="157"/>
      <c r="AY272" s="157"/>
      <c r="AZ272" s="157"/>
      <c r="BA272" s="157"/>
    </row>
    <row r="273" spans="1:53" s="178" customFormat="1" ht="15.75">
      <c r="A273" s="161"/>
      <c r="B273" s="175"/>
      <c r="C273" s="176"/>
      <c r="D273" s="176"/>
      <c r="E273" s="176"/>
      <c r="F273" s="177"/>
      <c r="G273" s="177"/>
      <c r="H273" s="177"/>
      <c r="I273" s="177"/>
      <c r="J273" s="177"/>
      <c r="K273" s="177"/>
      <c r="L273" s="177"/>
      <c r="M273" s="177"/>
      <c r="N273" s="177"/>
      <c r="O273" s="177"/>
      <c r="P273" s="177"/>
      <c r="Q273" s="177"/>
      <c r="R273" s="177"/>
      <c r="S273" s="177"/>
      <c r="T273" s="177"/>
      <c r="U273" s="177"/>
      <c r="V273" s="177"/>
      <c r="W273" s="177"/>
      <c r="X273" s="177"/>
      <c r="Y273" s="177"/>
      <c r="Z273" s="177"/>
      <c r="AA273" s="177"/>
      <c r="AB273" s="177"/>
      <c r="AC273" s="177"/>
      <c r="AD273" s="177"/>
      <c r="AE273" s="177"/>
      <c r="AF273" s="177"/>
      <c r="AG273" s="177"/>
      <c r="AH273" s="177"/>
      <c r="AI273" s="177"/>
      <c r="AJ273" s="177"/>
      <c r="AK273" s="177"/>
      <c r="AL273" s="177"/>
      <c r="AM273" s="177"/>
      <c r="AN273" s="177"/>
      <c r="AP273" s="157"/>
      <c r="AQ273" s="157"/>
      <c r="AR273" s="157"/>
      <c r="AS273" s="157"/>
      <c r="AT273" s="157"/>
      <c r="AU273" s="157"/>
      <c r="AV273" s="157"/>
      <c r="AW273" s="157"/>
      <c r="AX273" s="157"/>
      <c r="AY273" s="157"/>
      <c r="AZ273" s="157"/>
      <c r="BA273" s="157"/>
    </row>
    <row r="274" spans="1:53" s="178" customFormat="1" ht="15.75">
      <c r="A274" s="161"/>
      <c r="B274" s="175"/>
      <c r="C274" s="176"/>
      <c r="D274" s="176"/>
      <c r="E274" s="176"/>
      <c r="F274" s="177"/>
      <c r="G274" s="177"/>
      <c r="H274" s="177"/>
      <c r="I274" s="177"/>
      <c r="J274" s="177"/>
      <c r="K274" s="177"/>
      <c r="L274" s="177"/>
      <c r="M274" s="177"/>
      <c r="N274" s="177"/>
      <c r="O274" s="177"/>
      <c r="P274" s="177"/>
      <c r="Q274" s="177"/>
      <c r="R274" s="177"/>
      <c r="S274" s="177"/>
      <c r="T274" s="177"/>
      <c r="U274" s="177"/>
      <c r="V274" s="177"/>
      <c r="W274" s="177"/>
      <c r="X274" s="177"/>
      <c r="Y274" s="177"/>
      <c r="Z274" s="177"/>
      <c r="AA274" s="177"/>
      <c r="AB274" s="177"/>
      <c r="AC274" s="177"/>
      <c r="AD274" s="177"/>
      <c r="AE274" s="177"/>
      <c r="AF274" s="177"/>
      <c r="AG274" s="177"/>
      <c r="AH274" s="177"/>
      <c r="AI274" s="177"/>
      <c r="AJ274" s="177"/>
      <c r="AK274" s="177"/>
      <c r="AL274" s="177"/>
      <c r="AM274" s="177"/>
      <c r="AN274" s="177"/>
      <c r="AP274" s="157"/>
      <c r="AQ274" s="157"/>
      <c r="AR274" s="157"/>
      <c r="AS274" s="157"/>
      <c r="AT274" s="157"/>
      <c r="AU274" s="157"/>
      <c r="AV274" s="157"/>
      <c r="AW274" s="157"/>
      <c r="AX274" s="157"/>
      <c r="AY274" s="157"/>
      <c r="AZ274" s="157"/>
      <c r="BA274" s="157"/>
    </row>
    <row r="275" spans="1:53" s="178" customFormat="1" ht="15.75">
      <c r="A275" s="161"/>
      <c r="B275" s="175"/>
      <c r="C275" s="176"/>
      <c r="D275" s="176"/>
      <c r="E275" s="176"/>
      <c r="F275" s="177"/>
      <c r="G275" s="177"/>
      <c r="H275" s="177"/>
      <c r="I275" s="177"/>
      <c r="J275" s="177"/>
      <c r="K275" s="177"/>
      <c r="L275" s="177"/>
      <c r="M275" s="177"/>
      <c r="N275" s="177"/>
      <c r="O275" s="177"/>
      <c r="P275" s="177"/>
      <c r="Q275" s="177"/>
      <c r="R275" s="177"/>
      <c r="S275" s="177"/>
      <c r="T275" s="177"/>
      <c r="U275" s="177"/>
      <c r="V275" s="177"/>
      <c r="W275" s="177"/>
      <c r="X275" s="177"/>
      <c r="Y275" s="177"/>
      <c r="Z275" s="177"/>
      <c r="AA275" s="177"/>
      <c r="AB275" s="177"/>
      <c r="AC275" s="177"/>
      <c r="AD275" s="177"/>
      <c r="AE275" s="177"/>
      <c r="AF275" s="177"/>
      <c r="AG275" s="177"/>
      <c r="AH275" s="177"/>
      <c r="AI275" s="177"/>
      <c r="AJ275" s="177"/>
      <c r="AK275" s="177"/>
      <c r="AL275" s="177"/>
      <c r="AM275" s="177"/>
      <c r="AN275" s="177"/>
      <c r="AP275" s="157"/>
      <c r="AQ275" s="157"/>
      <c r="AR275" s="157"/>
      <c r="AS275" s="157"/>
      <c r="AT275" s="157"/>
      <c r="AU275" s="157"/>
      <c r="AV275" s="157"/>
      <c r="AW275" s="157"/>
      <c r="AX275" s="157"/>
      <c r="AY275" s="157"/>
      <c r="AZ275" s="157"/>
      <c r="BA275" s="157"/>
    </row>
    <row r="276" spans="1:53" s="178" customFormat="1" ht="15.75">
      <c r="A276" s="161"/>
      <c r="B276" s="175"/>
      <c r="C276" s="176"/>
      <c r="D276" s="176"/>
      <c r="E276" s="176"/>
      <c r="F276" s="177"/>
      <c r="G276" s="177"/>
      <c r="H276" s="177"/>
      <c r="I276" s="177"/>
      <c r="J276" s="177"/>
      <c r="K276" s="177"/>
      <c r="L276" s="177"/>
      <c r="M276" s="177"/>
      <c r="N276" s="177"/>
      <c r="O276" s="177"/>
      <c r="P276" s="177"/>
      <c r="Q276" s="177"/>
      <c r="R276" s="177"/>
      <c r="S276" s="177"/>
      <c r="T276" s="177"/>
      <c r="U276" s="177"/>
      <c r="V276" s="177"/>
      <c r="W276" s="177"/>
      <c r="X276" s="177"/>
      <c r="Y276" s="177"/>
      <c r="Z276" s="177"/>
      <c r="AA276" s="177"/>
      <c r="AB276" s="177"/>
      <c r="AC276" s="177"/>
      <c r="AD276" s="177"/>
      <c r="AE276" s="177"/>
      <c r="AF276" s="177"/>
      <c r="AG276" s="177"/>
      <c r="AH276" s="177"/>
      <c r="AI276" s="177"/>
      <c r="AJ276" s="177"/>
      <c r="AK276" s="177"/>
      <c r="AL276" s="177"/>
      <c r="AM276" s="177"/>
      <c r="AN276" s="177"/>
      <c r="AP276" s="157"/>
      <c r="AQ276" s="157"/>
      <c r="AR276" s="157"/>
      <c r="AS276" s="157"/>
      <c r="AT276" s="157"/>
      <c r="AU276" s="157"/>
      <c r="AV276" s="157"/>
      <c r="AW276" s="157"/>
      <c r="AX276" s="157"/>
      <c r="AY276" s="157"/>
      <c r="AZ276" s="157"/>
      <c r="BA276" s="157"/>
    </row>
    <row r="277" spans="1:53" s="178" customFormat="1" ht="15.75">
      <c r="A277" s="161"/>
      <c r="B277" s="175"/>
      <c r="C277" s="176"/>
      <c r="D277" s="176"/>
      <c r="E277" s="176"/>
      <c r="F277" s="177"/>
      <c r="G277" s="177"/>
      <c r="H277" s="177"/>
      <c r="I277" s="177"/>
      <c r="J277" s="177"/>
      <c r="K277" s="177"/>
      <c r="L277" s="177"/>
      <c r="M277" s="177"/>
      <c r="N277" s="177"/>
      <c r="O277" s="177"/>
      <c r="P277" s="177"/>
      <c r="Q277" s="177"/>
      <c r="R277" s="177"/>
      <c r="S277" s="177"/>
      <c r="T277" s="177"/>
      <c r="U277" s="177"/>
      <c r="V277" s="177"/>
      <c r="W277" s="177"/>
      <c r="X277" s="177"/>
      <c r="Y277" s="177"/>
      <c r="Z277" s="177"/>
      <c r="AA277" s="177"/>
      <c r="AB277" s="177"/>
      <c r="AC277" s="177"/>
      <c r="AD277" s="177"/>
      <c r="AE277" s="177"/>
      <c r="AF277" s="177"/>
      <c r="AG277" s="177"/>
      <c r="AH277" s="177"/>
      <c r="AI277" s="177"/>
      <c r="AJ277" s="177"/>
      <c r="AK277" s="177"/>
      <c r="AL277" s="177"/>
      <c r="AM277" s="177"/>
      <c r="AN277" s="177"/>
      <c r="AP277" s="157"/>
      <c r="AQ277" s="157"/>
      <c r="AR277" s="157"/>
      <c r="AS277" s="157"/>
      <c r="AT277" s="157"/>
      <c r="AU277" s="157"/>
      <c r="AV277" s="157"/>
      <c r="AW277" s="157"/>
      <c r="AX277" s="157"/>
      <c r="AY277" s="157"/>
      <c r="AZ277" s="157"/>
      <c r="BA277" s="157"/>
    </row>
    <row r="278" spans="1:53" s="178" customFormat="1" ht="15.75">
      <c r="A278" s="161"/>
      <c r="B278" s="175"/>
      <c r="C278" s="176"/>
      <c r="D278" s="176"/>
      <c r="E278" s="176"/>
      <c r="F278" s="177"/>
      <c r="G278" s="177"/>
      <c r="H278" s="177"/>
      <c r="I278" s="177"/>
      <c r="J278" s="177"/>
      <c r="K278" s="177"/>
      <c r="L278" s="177"/>
      <c r="M278" s="177"/>
      <c r="N278" s="177"/>
      <c r="O278" s="177"/>
      <c r="P278" s="177"/>
      <c r="Q278" s="177"/>
      <c r="R278" s="177"/>
      <c r="S278" s="177"/>
      <c r="T278" s="177"/>
      <c r="U278" s="177"/>
      <c r="V278" s="177"/>
      <c r="W278" s="177"/>
      <c r="X278" s="177"/>
      <c r="Y278" s="177"/>
      <c r="Z278" s="177"/>
      <c r="AA278" s="177"/>
      <c r="AB278" s="177"/>
      <c r="AC278" s="177"/>
      <c r="AD278" s="177"/>
      <c r="AE278" s="177"/>
      <c r="AF278" s="177"/>
      <c r="AG278" s="177"/>
      <c r="AH278" s="177"/>
      <c r="AI278" s="177"/>
      <c r="AJ278" s="177"/>
      <c r="AK278" s="177"/>
      <c r="AL278" s="177"/>
      <c r="AM278" s="177"/>
      <c r="AN278" s="177"/>
      <c r="AP278" s="157"/>
      <c r="AQ278" s="157"/>
      <c r="AR278" s="157"/>
      <c r="AS278" s="157"/>
      <c r="AT278" s="157"/>
      <c r="AU278" s="157"/>
      <c r="AV278" s="157"/>
      <c r="AW278" s="157"/>
      <c r="AX278" s="157"/>
      <c r="AY278" s="157"/>
      <c r="AZ278" s="157"/>
      <c r="BA278" s="157"/>
    </row>
    <row r="279" spans="1:53" s="178" customFormat="1" ht="15.75">
      <c r="A279" s="161"/>
      <c r="B279" s="175"/>
      <c r="C279" s="176"/>
      <c r="D279" s="176"/>
      <c r="E279" s="176"/>
      <c r="F279" s="177"/>
      <c r="G279" s="177"/>
      <c r="H279" s="177"/>
      <c r="I279" s="177"/>
      <c r="J279" s="177"/>
      <c r="K279" s="177"/>
      <c r="L279" s="177"/>
      <c r="M279" s="177"/>
      <c r="N279" s="177"/>
      <c r="O279" s="177"/>
      <c r="P279" s="177"/>
      <c r="Q279" s="177"/>
      <c r="R279" s="177"/>
      <c r="S279" s="177"/>
      <c r="T279" s="177"/>
      <c r="U279" s="177"/>
      <c r="V279" s="177"/>
      <c r="W279" s="177"/>
      <c r="X279" s="177"/>
      <c r="Y279" s="177"/>
      <c r="Z279" s="177"/>
      <c r="AA279" s="177"/>
      <c r="AB279" s="177"/>
      <c r="AC279" s="177"/>
      <c r="AD279" s="177"/>
      <c r="AE279" s="177"/>
      <c r="AF279" s="177"/>
      <c r="AG279" s="177"/>
      <c r="AH279" s="177"/>
      <c r="AI279" s="177"/>
      <c r="AJ279" s="177"/>
      <c r="AK279" s="177"/>
      <c r="AL279" s="177"/>
      <c r="AM279" s="177"/>
      <c r="AN279" s="177"/>
      <c r="AP279" s="157"/>
      <c r="AQ279" s="157"/>
      <c r="AR279" s="157"/>
      <c r="AS279" s="157"/>
      <c r="AT279" s="157"/>
      <c r="AU279" s="157"/>
      <c r="AV279" s="157"/>
      <c r="AW279" s="157"/>
      <c r="AX279" s="157"/>
      <c r="AY279" s="157"/>
      <c r="AZ279" s="157"/>
      <c r="BA279" s="157"/>
    </row>
    <row r="280" spans="1:53" s="178" customFormat="1" ht="15.75">
      <c r="A280" s="161"/>
      <c r="B280" s="175"/>
      <c r="C280" s="176"/>
      <c r="D280" s="176"/>
      <c r="E280" s="176"/>
      <c r="F280" s="177"/>
      <c r="G280" s="177"/>
      <c r="H280" s="177"/>
      <c r="I280" s="177"/>
      <c r="J280" s="177"/>
      <c r="K280" s="177"/>
      <c r="L280" s="177"/>
      <c r="M280" s="177"/>
      <c r="N280" s="177"/>
      <c r="O280" s="177"/>
      <c r="P280" s="177"/>
      <c r="Q280" s="177"/>
      <c r="R280" s="177"/>
      <c r="S280" s="177"/>
      <c r="T280" s="177"/>
      <c r="U280" s="177"/>
      <c r="V280" s="177"/>
      <c r="W280" s="177"/>
      <c r="X280" s="177"/>
      <c r="Y280" s="177"/>
      <c r="Z280" s="177"/>
      <c r="AA280" s="177"/>
      <c r="AB280" s="177"/>
      <c r="AC280" s="177"/>
      <c r="AD280" s="177"/>
      <c r="AE280" s="177"/>
      <c r="AF280" s="177"/>
      <c r="AG280" s="177"/>
      <c r="AH280" s="177"/>
      <c r="AI280" s="177"/>
      <c r="AJ280" s="177"/>
      <c r="AK280" s="177"/>
      <c r="AL280" s="177"/>
      <c r="AM280" s="177"/>
      <c r="AN280" s="177"/>
      <c r="AP280" s="157"/>
      <c r="AQ280" s="157"/>
      <c r="AR280" s="157"/>
      <c r="AS280" s="157"/>
      <c r="AT280" s="157"/>
      <c r="AU280" s="157"/>
      <c r="AV280" s="157"/>
      <c r="AW280" s="157"/>
      <c r="AX280" s="157"/>
      <c r="AY280" s="157"/>
      <c r="AZ280" s="157"/>
      <c r="BA280" s="157"/>
    </row>
    <row r="281" spans="1:53" s="178" customFormat="1" ht="15.75">
      <c r="A281" s="161"/>
      <c r="B281" s="175"/>
      <c r="C281" s="176"/>
      <c r="D281" s="176"/>
      <c r="E281" s="176"/>
      <c r="F281" s="177"/>
      <c r="G281" s="177"/>
      <c r="H281" s="177"/>
      <c r="I281" s="177"/>
      <c r="J281" s="177"/>
      <c r="K281" s="177"/>
      <c r="L281" s="177"/>
      <c r="M281" s="177"/>
      <c r="N281" s="177"/>
      <c r="O281" s="177"/>
      <c r="P281" s="177"/>
      <c r="Q281" s="177"/>
      <c r="R281" s="177"/>
      <c r="S281" s="177"/>
      <c r="T281" s="177"/>
      <c r="U281" s="177"/>
      <c r="V281" s="177"/>
      <c r="W281" s="177"/>
      <c r="X281" s="177"/>
      <c r="Y281" s="177"/>
      <c r="Z281" s="177"/>
      <c r="AA281" s="177"/>
      <c r="AB281" s="177"/>
      <c r="AC281" s="177"/>
      <c r="AD281" s="177"/>
      <c r="AE281" s="177"/>
      <c r="AF281" s="177"/>
      <c r="AG281" s="177"/>
      <c r="AH281" s="177"/>
      <c r="AI281" s="177"/>
      <c r="AJ281" s="177"/>
      <c r="AK281" s="177"/>
      <c r="AL281" s="177"/>
      <c r="AM281" s="177"/>
      <c r="AN281" s="177"/>
      <c r="AP281" s="157"/>
      <c r="AQ281" s="157"/>
      <c r="AR281" s="157"/>
      <c r="AS281" s="157"/>
      <c r="AT281" s="157"/>
      <c r="AU281" s="157"/>
      <c r="AV281" s="157"/>
      <c r="AW281" s="157"/>
      <c r="AX281" s="157"/>
      <c r="AY281" s="157"/>
      <c r="AZ281" s="157"/>
      <c r="BA281" s="157"/>
    </row>
    <row r="282" spans="1:53" s="178" customFormat="1" ht="15.75">
      <c r="A282" s="161"/>
      <c r="B282" s="175"/>
      <c r="C282" s="176"/>
      <c r="D282" s="176"/>
      <c r="E282" s="176"/>
      <c r="F282" s="177"/>
      <c r="G282" s="177"/>
      <c r="H282" s="177"/>
      <c r="I282" s="177"/>
      <c r="J282" s="177"/>
      <c r="K282" s="177"/>
      <c r="L282" s="177"/>
      <c r="M282" s="177"/>
      <c r="N282" s="177"/>
      <c r="O282" s="177"/>
      <c r="P282" s="177"/>
      <c r="Q282" s="177"/>
      <c r="R282" s="177"/>
      <c r="S282" s="177"/>
      <c r="T282" s="177"/>
      <c r="U282" s="177"/>
      <c r="V282" s="177"/>
      <c r="W282" s="177"/>
      <c r="X282" s="177"/>
      <c r="Y282" s="177"/>
      <c r="Z282" s="177"/>
      <c r="AA282" s="177"/>
      <c r="AB282" s="177"/>
      <c r="AC282" s="177"/>
      <c r="AD282" s="177"/>
      <c r="AE282" s="177"/>
      <c r="AF282" s="177"/>
      <c r="AG282" s="177"/>
      <c r="AH282" s="177"/>
      <c r="AI282" s="177"/>
      <c r="AJ282" s="177"/>
      <c r="AK282" s="177"/>
      <c r="AL282" s="177"/>
      <c r="AM282" s="177"/>
      <c r="AN282" s="177"/>
      <c r="AP282" s="157"/>
      <c r="AQ282" s="157"/>
      <c r="AR282" s="157"/>
      <c r="AS282" s="157"/>
      <c r="AT282" s="157"/>
      <c r="AU282" s="157"/>
      <c r="AV282" s="157"/>
      <c r="AW282" s="157"/>
      <c r="AX282" s="157"/>
      <c r="AY282" s="157"/>
      <c r="AZ282" s="157"/>
      <c r="BA282" s="157"/>
    </row>
    <row r="283" spans="1:53" s="178" customFormat="1" ht="15.75">
      <c r="A283" s="161"/>
      <c r="B283" s="175"/>
      <c r="C283" s="176"/>
      <c r="D283" s="176"/>
      <c r="E283" s="176"/>
      <c r="F283" s="177"/>
      <c r="G283" s="177"/>
      <c r="H283" s="177"/>
      <c r="I283" s="177"/>
      <c r="J283" s="177"/>
      <c r="K283" s="177"/>
      <c r="L283" s="177"/>
      <c r="M283" s="177"/>
      <c r="N283" s="177"/>
      <c r="O283" s="177"/>
      <c r="P283" s="177"/>
      <c r="Q283" s="177"/>
      <c r="R283" s="177"/>
      <c r="S283" s="177"/>
      <c r="T283" s="177"/>
      <c r="U283" s="177"/>
      <c r="V283" s="177"/>
      <c r="W283" s="177"/>
      <c r="X283" s="177"/>
      <c r="Y283" s="177"/>
      <c r="Z283" s="177"/>
      <c r="AA283" s="177"/>
      <c r="AB283" s="177"/>
      <c r="AC283" s="177"/>
      <c r="AD283" s="177"/>
      <c r="AE283" s="177"/>
      <c r="AF283" s="177"/>
      <c r="AG283" s="177"/>
      <c r="AH283" s="177"/>
      <c r="AI283" s="177"/>
      <c r="AJ283" s="177"/>
      <c r="AK283" s="177"/>
      <c r="AL283" s="177"/>
      <c r="AM283" s="177"/>
      <c r="AN283" s="177"/>
      <c r="AP283" s="157"/>
      <c r="AQ283" s="157"/>
      <c r="AR283" s="157"/>
      <c r="AS283" s="157"/>
      <c r="AT283" s="157"/>
      <c r="AU283" s="157"/>
      <c r="AV283" s="157"/>
      <c r="AW283" s="157"/>
      <c r="AX283" s="157"/>
      <c r="AY283" s="157"/>
      <c r="AZ283" s="157"/>
      <c r="BA283" s="157"/>
    </row>
    <row r="284" spans="1:53" s="178" customFormat="1" ht="15.75">
      <c r="A284" s="161"/>
      <c r="B284" s="175"/>
      <c r="C284" s="176"/>
      <c r="D284" s="176"/>
      <c r="E284" s="176"/>
      <c r="F284" s="177"/>
      <c r="G284" s="177"/>
      <c r="H284" s="177"/>
      <c r="I284" s="177"/>
      <c r="J284" s="177"/>
      <c r="K284" s="177"/>
      <c r="L284" s="177"/>
      <c r="M284" s="177"/>
      <c r="N284" s="177"/>
      <c r="O284" s="177"/>
      <c r="P284" s="177"/>
      <c r="Q284" s="177"/>
      <c r="R284" s="177"/>
      <c r="S284" s="177"/>
      <c r="T284" s="177"/>
      <c r="U284" s="177"/>
      <c r="V284" s="177"/>
      <c r="W284" s="177"/>
      <c r="X284" s="177"/>
      <c r="Y284" s="177"/>
      <c r="Z284" s="177"/>
      <c r="AA284" s="177"/>
      <c r="AB284" s="177"/>
      <c r="AC284" s="177"/>
      <c r="AD284" s="177"/>
      <c r="AE284" s="177"/>
      <c r="AF284" s="177"/>
      <c r="AG284" s="177"/>
      <c r="AH284" s="177"/>
      <c r="AI284" s="177"/>
      <c r="AJ284" s="177"/>
      <c r="AK284" s="177"/>
      <c r="AL284" s="177"/>
      <c r="AM284" s="177"/>
      <c r="AN284" s="177"/>
      <c r="AP284" s="157"/>
      <c r="AQ284" s="157"/>
      <c r="AR284" s="157"/>
      <c r="AS284" s="157"/>
      <c r="AT284" s="157"/>
      <c r="AU284" s="157"/>
      <c r="AV284" s="157"/>
      <c r="AW284" s="157"/>
      <c r="AX284" s="157"/>
      <c r="AY284" s="157"/>
      <c r="AZ284" s="157"/>
      <c r="BA284" s="157"/>
    </row>
    <row r="285" spans="1:53" s="178" customFormat="1" ht="15.75">
      <c r="A285" s="161"/>
      <c r="B285" s="175"/>
      <c r="C285" s="176"/>
      <c r="D285" s="176"/>
      <c r="E285" s="176"/>
      <c r="F285" s="177"/>
      <c r="G285" s="177"/>
      <c r="H285" s="177"/>
      <c r="I285" s="177"/>
      <c r="J285" s="177"/>
      <c r="K285" s="177"/>
      <c r="L285" s="177"/>
      <c r="M285" s="177"/>
      <c r="N285" s="177"/>
      <c r="O285" s="177"/>
      <c r="P285" s="177"/>
      <c r="Q285" s="177"/>
      <c r="R285" s="177"/>
      <c r="S285" s="177"/>
      <c r="T285" s="177"/>
      <c r="U285" s="177"/>
      <c r="V285" s="177"/>
      <c r="W285" s="177"/>
      <c r="X285" s="177"/>
      <c r="Y285" s="177"/>
      <c r="Z285" s="177"/>
      <c r="AA285" s="177"/>
      <c r="AB285" s="177"/>
      <c r="AC285" s="177"/>
      <c r="AD285" s="177"/>
      <c r="AE285" s="177"/>
      <c r="AF285" s="177"/>
      <c r="AG285" s="177"/>
      <c r="AH285" s="177"/>
      <c r="AI285" s="177"/>
      <c r="AJ285" s="177"/>
      <c r="AK285" s="177"/>
      <c r="AL285" s="177"/>
      <c r="AM285" s="177"/>
      <c r="AN285" s="177"/>
      <c r="AP285" s="157"/>
      <c r="AQ285" s="157"/>
      <c r="AR285" s="157"/>
      <c r="AS285" s="157"/>
      <c r="AT285" s="157"/>
      <c r="AU285" s="157"/>
      <c r="AV285" s="157"/>
      <c r="AW285" s="157"/>
      <c r="AX285" s="157"/>
      <c r="AY285" s="157"/>
      <c r="AZ285" s="157"/>
      <c r="BA285" s="157"/>
    </row>
    <row r="286" spans="1:53" s="178" customFormat="1" ht="15.75">
      <c r="A286" s="161"/>
      <c r="B286" s="175"/>
      <c r="C286" s="176"/>
      <c r="D286" s="176"/>
      <c r="E286" s="176"/>
      <c r="F286" s="177"/>
      <c r="G286" s="177"/>
      <c r="H286" s="177"/>
      <c r="I286" s="177"/>
      <c r="J286" s="177"/>
      <c r="K286" s="177"/>
      <c r="L286" s="177"/>
      <c r="M286" s="177"/>
      <c r="N286" s="177"/>
      <c r="O286" s="177"/>
      <c r="P286" s="177"/>
      <c r="Q286" s="177"/>
      <c r="R286" s="177"/>
      <c r="S286" s="177"/>
      <c r="T286" s="177"/>
      <c r="U286" s="177"/>
      <c r="V286" s="177"/>
      <c r="W286" s="177"/>
      <c r="X286" s="177"/>
      <c r="Y286" s="177"/>
      <c r="Z286" s="177"/>
      <c r="AA286" s="177"/>
      <c r="AB286" s="177"/>
      <c r="AC286" s="177"/>
      <c r="AD286" s="177"/>
      <c r="AE286" s="177"/>
      <c r="AF286" s="177"/>
      <c r="AG286" s="177"/>
      <c r="AH286" s="177"/>
      <c r="AI286" s="177"/>
      <c r="AJ286" s="177"/>
      <c r="AK286" s="177"/>
      <c r="AL286" s="177"/>
      <c r="AM286" s="177"/>
      <c r="AN286" s="177"/>
      <c r="AP286" s="157"/>
      <c r="AQ286" s="157"/>
      <c r="AR286" s="157"/>
      <c r="AS286" s="157"/>
      <c r="AT286" s="157"/>
      <c r="AU286" s="157"/>
      <c r="AV286" s="157"/>
      <c r="AW286" s="157"/>
      <c r="AX286" s="157"/>
      <c r="AY286" s="157"/>
      <c r="AZ286" s="157"/>
      <c r="BA286" s="157"/>
    </row>
    <row r="287" spans="1:53" s="178" customFormat="1" ht="15.75">
      <c r="A287" s="161"/>
      <c r="B287" s="175"/>
      <c r="C287" s="176"/>
      <c r="D287" s="176"/>
      <c r="E287" s="176"/>
      <c r="F287" s="177"/>
      <c r="G287" s="177"/>
      <c r="H287" s="177"/>
      <c r="I287" s="177"/>
      <c r="J287" s="177"/>
      <c r="K287" s="177"/>
      <c r="L287" s="177"/>
      <c r="M287" s="177"/>
      <c r="N287" s="177"/>
      <c r="O287" s="177"/>
      <c r="P287" s="177"/>
      <c r="Q287" s="177"/>
      <c r="R287" s="177"/>
      <c r="S287" s="177"/>
      <c r="T287" s="177"/>
      <c r="U287" s="177"/>
      <c r="V287" s="177"/>
      <c r="W287" s="177"/>
      <c r="X287" s="177"/>
      <c r="Y287" s="177"/>
      <c r="Z287" s="177"/>
      <c r="AA287" s="177"/>
      <c r="AB287" s="177"/>
      <c r="AC287" s="177"/>
      <c r="AD287" s="177"/>
      <c r="AE287" s="177"/>
      <c r="AF287" s="177"/>
      <c r="AG287" s="177"/>
      <c r="AH287" s="177"/>
      <c r="AI287" s="177"/>
      <c r="AJ287" s="177"/>
      <c r="AK287" s="177"/>
      <c r="AL287" s="177"/>
      <c r="AM287" s="177"/>
      <c r="AN287" s="177"/>
      <c r="AP287" s="157"/>
      <c r="AQ287" s="157"/>
      <c r="AR287" s="157"/>
      <c r="AS287" s="157"/>
      <c r="AT287" s="157"/>
      <c r="AU287" s="157"/>
      <c r="AV287" s="157"/>
      <c r="AW287" s="157"/>
      <c r="AX287" s="157"/>
      <c r="AY287" s="157"/>
      <c r="AZ287" s="157"/>
      <c r="BA287" s="157"/>
    </row>
    <row r="288" spans="1:53" s="178" customFormat="1" ht="15.75">
      <c r="A288" s="161"/>
      <c r="B288" s="175"/>
      <c r="C288" s="176"/>
      <c r="D288" s="176"/>
      <c r="E288" s="176"/>
      <c r="F288" s="177"/>
      <c r="G288" s="177"/>
      <c r="H288" s="177"/>
      <c r="I288" s="177"/>
      <c r="J288" s="177"/>
      <c r="K288" s="177"/>
      <c r="L288" s="177"/>
      <c r="M288" s="177"/>
      <c r="N288" s="177"/>
      <c r="O288" s="177"/>
      <c r="P288" s="177"/>
      <c r="Q288" s="177"/>
      <c r="R288" s="177"/>
      <c r="S288" s="177"/>
      <c r="T288" s="177"/>
      <c r="U288" s="177"/>
      <c r="V288" s="177"/>
      <c r="W288" s="177"/>
      <c r="X288" s="177"/>
      <c r="Y288" s="177"/>
      <c r="Z288" s="177"/>
      <c r="AA288" s="177"/>
      <c r="AB288" s="177"/>
      <c r="AC288" s="177"/>
      <c r="AD288" s="177"/>
      <c r="AE288" s="177"/>
      <c r="AF288" s="177"/>
      <c r="AG288" s="177"/>
      <c r="AH288" s="177"/>
      <c r="AI288" s="177"/>
      <c r="AJ288" s="177"/>
      <c r="AK288" s="177"/>
      <c r="AL288" s="177"/>
      <c r="AM288" s="177"/>
      <c r="AN288" s="177"/>
      <c r="AP288" s="157"/>
      <c r="AQ288" s="157"/>
      <c r="AR288" s="157"/>
      <c r="AS288" s="157"/>
      <c r="AT288" s="157"/>
      <c r="AU288" s="157"/>
      <c r="AV288" s="157"/>
      <c r="AW288" s="157"/>
      <c r="AX288" s="157"/>
      <c r="AY288" s="157"/>
      <c r="AZ288" s="157"/>
      <c r="BA288" s="157"/>
    </row>
    <row r="289" spans="1:53" s="178" customFormat="1" ht="15.75">
      <c r="A289" s="161"/>
      <c r="B289" s="175"/>
      <c r="C289" s="176"/>
      <c r="D289" s="176"/>
      <c r="E289" s="176"/>
      <c r="F289" s="177"/>
      <c r="G289" s="177"/>
      <c r="H289" s="177"/>
      <c r="I289" s="177"/>
      <c r="J289" s="177"/>
      <c r="K289" s="177"/>
      <c r="L289" s="177"/>
      <c r="M289" s="177"/>
      <c r="N289" s="177"/>
      <c r="O289" s="177"/>
      <c r="P289" s="177"/>
      <c r="Q289" s="177"/>
      <c r="R289" s="177"/>
      <c r="S289" s="177"/>
      <c r="T289" s="177"/>
      <c r="U289" s="177"/>
      <c r="V289" s="177"/>
      <c r="W289" s="177"/>
      <c r="X289" s="177"/>
      <c r="Y289" s="177"/>
      <c r="Z289" s="177"/>
      <c r="AA289" s="177"/>
      <c r="AB289" s="177"/>
      <c r="AC289" s="177"/>
      <c r="AD289" s="177"/>
      <c r="AE289" s="177"/>
      <c r="AF289" s="177"/>
      <c r="AG289" s="177"/>
      <c r="AH289" s="177"/>
      <c r="AI289" s="177"/>
      <c r="AJ289" s="177"/>
      <c r="AK289" s="177"/>
      <c r="AL289" s="177"/>
      <c r="AM289" s="177"/>
      <c r="AN289" s="177"/>
      <c r="AP289" s="157"/>
      <c r="AQ289" s="157"/>
      <c r="AR289" s="157"/>
      <c r="AS289" s="157"/>
      <c r="AT289" s="157"/>
      <c r="AU289" s="157"/>
      <c r="AV289" s="157"/>
      <c r="AW289" s="157"/>
      <c r="AX289" s="157"/>
      <c r="AY289" s="157"/>
      <c r="AZ289" s="157"/>
      <c r="BA289" s="157"/>
    </row>
    <row r="290" spans="1:53" s="178" customFormat="1" ht="15.75">
      <c r="A290" s="161"/>
      <c r="B290" s="175"/>
      <c r="C290" s="176"/>
      <c r="D290" s="176"/>
      <c r="E290" s="176"/>
      <c r="F290" s="177"/>
      <c r="G290" s="177"/>
      <c r="H290" s="177"/>
      <c r="I290" s="177"/>
      <c r="J290" s="177"/>
      <c r="K290" s="177"/>
      <c r="L290" s="177"/>
      <c r="M290" s="177"/>
      <c r="N290" s="177"/>
      <c r="O290" s="177"/>
      <c r="P290" s="177"/>
      <c r="Q290" s="177"/>
      <c r="R290" s="177"/>
      <c r="S290" s="177"/>
      <c r="T290" s="177"/>
      <c r="U290" s="177"/>
      <c r="V290" s="177"/>
      <c r="W290" s="177"/>
      <c r="X290" s="177"/>
      <c r="Y290" s="177"/>
      <c r="Z290" s="177"/>
      <c r="AA290" s="177"/>
      <c r="AB290" s="177"/>
      <c r="AC290" s="177"/>
      <c r="AD290" s="177"/>
      <c r="AE290" s="177"/>
      <c r="AF290" s="177"/>
      <c r="AG290" s="177"/>
      <c r="AH290" s="177"/>
      <c r="AI290" s="177"/>
      <c r="AJ290" s="177"/>
      <c r="AK290" s="177"/>
      <c r="AL290" s="177"/>
      <c r="AM290" s="177"/>
      <c r="AN290" s="177"/>
      <c r="AP290" s="157"/>
      <c r="AQ290" s="157"/>
      <c r="AR290" s="157"/>
      <c r="AS290" s="157"/>
      <c r="AT290" s="157"/>
      <c r="AU290" s="157"/>
      <c r="AV290" s="157"/>
      <c r="AW290" s="157"/>
      <c r="AX290" s="157"/>
      <c r="AY290" s="157"/>
      <c r="AZ290" s="157"/>
      <c r="BA290" s="157"/>
    </row>
    <row r="291" spans="1:53" s="178" customFormat="1" ht="15.75">
      <c r="A291" s="161"/>
      <c r="B291" s="175"/>
      <c r="C291" s="176"/>
      <c r="D291" s="176"/>
      <c r="E291" s="176"/>
      <c r="F291" s="177"/>
      <c r="G291" s="177"/>
      <c r="H291" s="177"/>
      <c r="I291" s="177"/>
      <c r="J291" s="177"/>
      <c r="K291" s="177"/>
      <c r="L291" s="177"/>
      <c r="M291" s="177"/>
      <c r="N291" s="177"/>
      <c r="O291" s="177"/>
      <c r="P291" s="177"/>
      <c r="Q291" s="177"/>
      <c r="R291" s="177"/>
      <c r="S291" s="177"/>
      <c r="T291" s="177"/>
      <c r="U291" s="177"/>
      <c r="V291" s="177"/>
      <c r="W291" s="177"/>
      <c r="X291" s="177"/>
      <c r="Y291" s="177"/>
      <c r="Z291" s="177"/>
      <c r="AA291" s="177"/>
      <c r="AB291" s="177"/>
      <c r="AC291" s="177"/>
      <c r="AD291" s="177"/>
      <c r="AE291" s="177"/>
      <c r="AF291" s="177"/>
      <c r="AG291" s="177"/>
      <c r="AH291" s="177"/>
      <c r="AI291" s="177"/>
      <c r="AJ291" s="177"/>
      <c r="AK291" s="177"/>
      <c r="AL291" s="177"/>
      <c r="AM291" s="177"/>
      <c r="AN291" s="177"/>
      <c r="AP291" s="157"/>
      <c r="AQ291" s="157"/>
      <c r="AR291" s="157"/>
      <c r="AS291" s="157"/>
      <c r="AT291" s="157"/>
      <c r="AU291" s="157"/>
      <c r="AV291" s="157"/>
      <c r="AW291" s="157"/>
      <c r="AX291" s="157"/>
      <c r="AY291" s="157"/>
      <c r="AZ291" s="157"/>
      <c r="BA291" s="157"/>
    </row>
    <row r="292" spans="1:53" s="178" customFormat="1" ht="15.75">
      <c r="A292" s="161"/>
      <c r="B292" s="175"/>
      <c r="C292" s="176"/>
      <c r="D292" s="176"/>
      <c r="E292" s="176"/>
      <c r="F292" s="177"/>
      <c r="G292" s="177"/>
      <c r="H292" s="177"/>
      <c r="I292" s="177"/>
      <c r="J292" s="177"/>
      <c r="K292" s="177"/>
      <c r="L292" s="177"/>
      <c r="M292" s="177"/>
      <c r="N292" s="177"/>
      <c r="O292" s="177"/>
      <c r="P292" s="177"/>
      <c r="Q292" s="177"/>
      <c r="R292" s="177"/>
      <c r="S292" s="177"/>
      <c r="T292" s="177"/>
      <c r="U292" s="177"/>
      <c r="V292" s="177"/>
      <c r="W292" s="177"/>
      <c r="X292" s="177"/>
      <c r="Y292" s="177"/>
      <c r="Z292" s="177"/>
      <c r="AA292" s="177"/>
      <c r="AB292" s="177"/>
      <c r="AC292" s="177"/>
      <c r="AD292" s="177"/>
      <c r="AE292" s="177"/>
      <c r="AF292" s="177"/>
      <c r="AG292" s="177"/>
      <c r="AH292" s="177"/>
      <c r="AI292" s="177"/>
      <c r="AJ292" s="177"/>
      <c r="AK292" s="177"/>
      <c r="AL292" s="177"/>
      <c r="AM292" s="177"/>
      <c r="AN292" s="177"/>
      <c r="AP292" s="157"/>
      <c r="AQ292" s="157"/>
      <c r="AR292" s="157"/>
      <c r="AS292" s="157"/>
      <c r="AT292" s="157"/>
      <c r="AU292" s="157"/>
      <c r="AV292" s="157"/>
      <c r="AW292" s="157"/>
      <c r="AX292" s="157"/>
      <c r="AY292" s="157"/>
      <c r="AZ292" s="157"/>
      <c r="BA292" s="157"/>
    </row>
    <row r="293" spans="1:53" s="178" customFormat="1" ht="15.75">
      <c r="A293" s="161"/>
      <c r="B293" s="175"/>
      <c r="C293" s="176"/>
      <c r="D293" s="176"/>
      <c r="E293" s="176"/>
      <c r="F293" s="177"/>
      <c r="G293" s="177"/>
      <c r="H293" s="177"/>
      <c r="I293" s="177"/>
      <c r="J293" s="177"/>
      <c r="K293" s="177"/>
      <c r="L293" s="177"/>
      <c r="M293" s="177"/>
      <c r="N293" s="177"/>
      <c r="O293" s="177"/>
      <c r="P293" s="177"/>
      <c r="Q293" s="177"/>
      <c r="R293" s="177"/>
      <c r="S293" s="177"/>
      <c r="T293" s="177"/>
      <c r="U293" s="177"/>
      <c r="V293" s="177"/>
      <c r="W293" s="177"/>
      <c r="X293" s="177"/>
      <c r="Y293" s="177"/>
      <c r="Z293" s="177"/>
      <c r="AA293" s="177"/>
      <c r="AB293" s="177"/>
      <c r="AC293" s="177"/>
      <c r="AD293" s="177"/>
      <c r="AE293" s="177"/>
      <c r="AF293" s="177"/>
      <c r="AG293" s="177"/>
      <c r="AH293" s="177"/>
      <c r="AI293" s="177"/>
      <c r="AJ293" s="177"/>
      <c r="AK293" s="177"/>
      <c r="AL293" s="177"/>
      <c r="AM293" s="177"/>
      <c r="AN293" s="177"/>
      <c r="AP293" s="157"/>
      <c r="AQ293" s="157"/>
      <c r="AR293" s="157"/>
      <c r="AS293" s="157"/>
      <c r="AT293" s="157"/>
      <c r="AU293" s="157"/>
      <c r="AV293" s="157"/>
      <c r="AW293" s="157"/>
      <c r="AX293" s="157"/>
      <c r="AY293" s="157"/>
      <c r="AZ293" s="157"/>
      <c r="BA293" s="157"/>
    </row>
    <row r="294" spans="1:53" s="178" customFormat="1" ht="15.75">
      <c r="A294" s="161"/>
      <c r="B294" s="175"/>
      <c r="C294" s="176"/>
      <c r="D294" s="176"/>
      <c r="E294" s="176"/>
      <c r="F294" s="177"/>
      <c r="G294" s="177"/>
      <c r="H294" s="177"/>
      <c r="I294" s="177"/>
      <c r="J294" s="177"/>
      <c r="K294" s="177"/>
      <c r="L294" s="177"/>
      <c r="M294" s="177"/>
      <c r="N294" s="177"/>
      <c r="O294" s="177"/>
      <c r="P294" s="177"/>
      <c r="Q294" s="177"/>
      <c r="R294" s="177"/>
      <c r="S294" s="177"/>
      <c r="T294" s="177"/>
      <c r="U294" s="177"/>
      <c r="V294" s="177"/>
      <c r="W294" s="177"/>
      <c r="X294" s="177"/>
      <c r="Y294" s="177"/>
      <c r="Z294" s="177"/>
      <c r="AA294" s="177"/>
      <c r="AB294" s="177"/>
      <c r="AC294" s="177"/>
      <c r="AD294" s="177"/>
      <c r="AE294" s="177"/>
      <c r="AF294" s="177"/>
      <c r="AG294" s="177"/>
      <c r="AH294" s="177"/>
      <c r="AI294" s="177"/>
      <c r="AJ294" s="177"/>
      <c r="AK294" s="177"/>
      <c r="AL294" s="177"/>
      <c r="AM294" s="177"/>
      <c r="AN294" s="177"/>
      <c r="AP294" s="157"/>
      <c r="AQ294" s="157"/>
      <c r="AR294" s="157"/>
      <c r="AS294" s="157"/>
      <c r="AT294" s="157"/>
      <c r="AU294" s="157"/>
      <c r="AV294" s="157"/>
      <c r="AW294" s="157"/>
      <c r="AX294" s="157"/>
      <c r="AY294" s="157"/>
      <c r="AZ294" s="157"/>
      <c r="BA294" s="157"/>
    </row>
    <row r="295" spans="1:53" s="178" customFormat="1" ht="15.75">
      <c r="A295" s="161"/>
      <c r="B295" s="175"/>
      <c r="C295" s="176"/>
      <c r="D295" s="176"/>
      <c r="E295" s="176"/>
      <c r="F295" s="177"/>
      <c r="G295" s="177"/>
      <c r="H295" s="177"/>
      <c r="I295" s="177"/>
      <c r="J295" s="177"/>
      <c r="K295" s="177"/>
      <c r="L295" s="177"/>
      <c r="M295" s="177"/>
      <c r="N295" s="177"/>
      <c r="O295" s="177"/>
      <c r="P295" s="177"/>
      <c r="Q295" s="177"/>
      <c r="R295" s="177"/>
      <c r="S295" s="177"/>
      <c r="T295" s="177"/>
      <c r="U295" s="177"/>
      <c r="V295" s="177"/>
      <c r="W295" s="177"/>
      <c r="X295" s="177"/>
      <c r="Y295" s="177"/>
      <c r="Z295" s="177"/>
      <c r="AA295" s="177"/>
      <c r="AB295" s="177"/>
      <c r="AC295" s="177"/>
      <c r="AD295" s="177"/>
      <c r="AE295" s="177"/>
      <c r="AF295" s="177"/>
      <c r="AG295" s="177"/>
      <c r="AH295" s="177"/>
      <c r="AI295" s="177"/>
      <c r="AJ295" s="177"/>
      <c r="AK295" s="177"/>
      <c r="AL295" s="177"/>
      <c r="AM295" s="177"/>
      <c r="AN295" s="177"/>
      <c r="AP295" s="157"/>
      <c r="AQ295" s="157"/>
      <c r="AR295" s="157"/>
      <c r="AS295" s="157"/>
      <c r="AT295" s="157"/>
      <c r="AU295" s="157"/>
      <c r="AV295" s="157"/>
      <c r="AW295" s="157"/>
      <c r="AX295" s="157"/>
      <c r="AY295" s="157"/>
      <c r="AZ295" s="157"/>
      <c r="BA295" s="157"/>
    </row>
    <row r="296" spans="1:53" s="178" customFormat="1" ht="15.75">
      <c r="A296" s="161"/>
      <c r="B296" s="175"/>
      <c r="C296" s="176"/>
      <c r="D296" s="176"/>
      <c r="E296" s="176"/>
      <c r="F296" s="177"/>
      <c r="G296" s="177"/>
      <c r="H296" s="177"/>
      <c r="I296" s="177"/>
      <c r="J296" s="177"/>
      <c r="K296" s="177"/>
      <c r="L296" s="177"/>
      <c r="M296" s="177"/>
      <c r="N296" s="177"/>
      <c r="O296" s="177"/>
      <c r="P296" s="177"/>
      <c r="Q296" s="177"/>
      <c r="R296" s="177"/>
      <c r="S296" s="177"/>
      <c r="T296" s="177"/>
      <c r="U296" s="177"/>
      <c r="V296" s="177"/>
      <c r="W296" s="177"/>
      <c r="X296" s="177"/>
      <c r="Y296" s="177"/>
      <c r="Z296" s="177"/>
      <c r="AA296" s="177"/>
      <c r="AB296" s="177"/>
      <c r="AC296" s="177"/>
      <c r="AD296" s="177"/>
      <c r="AE296" s="177"/>
      <c r="AF296" s="177"/>
      <c r="AG296" s="177"/>
      <c r="AH296" s="177"/>
      <c r="AI296" s="177"/>
      <c r="AJ296" s="177"/>
      <c r="AK296" s="177"/>
      <c r="AL296" s="177"/>
      <c r="AM296" s="177"/>
      <c r="AN296" s="177"/>
      <c r="AP296" s="157"/>
      <c r="AQ296" s="157"/>
      <c r="AR296" s="157"/>
      <c r="AS296" s="157"/>
      <c r="AT296" s="157"/>
      <c r="AU296" s="157"/>
      <c r="AV296" s="157"/>
      <c r="AW296" s="157"/>
      <c r="AX296" s="157"/>
      <c r="AY296" s="157"/>
      <c r="AZ296" s="157"/>
      <c r="BA296" s="157"/>
    </row>
    <row r="297" spans="1:53" s="178" customFormat="1" ht="15.75">
      <c r="A297" s="161"/>
      <c r="B297" s="175"/>
      <c r="C297" s="176"/>
      <c r="D297" s="176"/>
      <c r="E297" s="176"/>
      <c r="F297" s="177"/>
      <c r="G297" s="177"/>
      <c r="H297" s="177"/>
      <c r="I297" s="177"/>
      <c r="J297" s="177"/>
      <c r="K297" s="177"/>
      <c r="L297" s="177"/>
      <c r="M297" s="177"/>
      <c r="N297" s="177"/>
      <c r="O297" s="177"/>
      <c r="P297" s="177"/>
      <c r="Q297" s="177"/>
      <c r="R297" s="177"/>
      <c r="S297" s="177"/>
      <c r="T297" s="177"/>
      <c r="U297" s="177"/>
      <c r="V297" s="177"/>
      <c r="W297" s="177"/>
      <c r="X297" s="177"/>
      <c r="Y297" s="177"/>
      <c r="Z297" s="177"/>
      <c r="AA297" s="177"/>
      <c r="AB297" s="177"/>
      <c r="AC297" s="177"/>
      <c r="AD297" s="177"/>
      <c r="AE297" s="177"/>
      <c r="AF297" s="177"/>
      <c r="AG297" s="177"/>
      <c r="AH297" s="177"/>
      <c r="AI297" s="177"/>
      <c r="AJ297" s="177"/>
      <c r="AK297" s="177"/>
      <c r="AL297" s="177"/>
      <c r="AM297" s="177"/>
      <c r="AN297" s="177"/>
      <c r="AP297" s="157"/>
      <c r="AQ297" s="157"/>
      <c r="AR297" s="157"/>
      <c r="AS297" s="157"/>
      <c r="AT297" s="157"/>
      <c r="AU297" s="157"/>
      <c r="AV297" s="157"/>
      <c r="AW297" s="157"/>
      <c r="AX297" s="157"/>
      <c r="AY297" s="157"/>
      <c r="AZ297" s="157"/>
      <c r="BA297" s="157"/>
    </row>
    <row r="298" spans="1:53" s="178" customFormat="1" ht="15.75">
      <c r="A298" s="161"/>
      <c r="B298" s="175"/>
      <c r="C298" s="176"/>
      <c r="D298" s="176"/>
      <c r="E298" s="176"/>
      <c r="F298" s="177"/>
      <c r="G298" s="177"/>
      <c r="H298" s="177"/>
      <c r="I298" s="177"/>
      <c r="J298" s="177"/>
      <c r="K298" s="177"/>
      <c r="L298" s="177"/>
      <c r="M298" s="177"/>
      <c r="N298" s="177"/>
      <c r="O298" s="177"/>
      <c r="P298" s="177"/>
      <c r="Q298" s="177"/>
      <c r="R298" s="177"/>
      <c r="S298" s="177"/>
      <c r="T298" s="177"/>
      <c r="U298" s="177"/>
      <c r="V298" s="177"/>
      <c r="W298" s="177"/>
      <c r="X298" s="177"/>
      <c r="Y298" s="177"/>
      <c r="Z298" s="177"/>
      <c r="AA298" s="177"/>
      <c r="AB298" s="177"/>
      <c r="AC298" s="177"/>
      <c r="AD298" s="177"/>
      <c r="AE298" s="177"/>
      <c r="AF298" s="177"/>
      <c r="AG298" s="177"/>
      <c r="AH298" s="177"/>
      <c r="AI298" s="177"/>
      <c r="AJ298" s="177"/>
      <c r="AK298" s="177"/>
      <c r="AL298" s="177"/>
      <c r="AM298" s="177"/>
      <c r="AN298" s="177"/>
      <c r="AP298" s="157"/>
      <c r="AQ298" s="157"/>
      <c r="AR298" s="157"/>
      <c r="AS298" s="157"/>
      <c r="AT298" s="157"/>
      <c r="AU298" s="157"/>
      <c r="AV298" s="157"/>
      <c r="AW298" s="157"/>
      <c r="AX298" s="157"/>
      <c r="AY298" s="157"/>
      <c r="AZ298" s="157"/>
      <c r="BA298" s="157"/>
    </row>
    <row r="299" spans="1:53" s="178" customFormat="1" ht="15.75">
      <c r="A299" s="161"/>
      <c r="B299" s="175"/>
      <c r="C299" s="176"/>
      <c r="D299" s="176"/>
      <c r="E299" s="176"/>
      <c r="F299" s="177"/>
      <c r="G299" s="177"/>
      <c r="H299" s="177"/>
      <c r="I299" s="177"/>
      <c r="J299" s="177"/>
      <c r="K299" s="177"/>
      <c r="L299" s="177"/>
      <c r="M299" s="177"/>
      <c r="N299" s="177"/>
      <c r="O299" s="177"/>
      <c r="P299" s="177"/>
      <c r="Q299" s="177"/>
      <c r="R299" s="177"/>
      <c r="S299" s="177"/>
      <c r="T299" s="177"/>
      <c r="U299" s="177"/>
      <c r="V299" s="177"/>
      <c r="W299" s="177"/>
      <c r="X299" s="177"/>
      <c r="Y299" s="177"/>
      <c r="Z299" s="177"/>
      <c r="AA299" s="177"/>
      <c r="AB299" s="177"/>
      <c r="AC299" s="177"/>
      <c r="AD299" s="177"/>
      <c r="AE299" s="177"/>
      <c r="AF299" s="177"/>
      <c r="AG299" s="177"/>
      <c r="AH299" s="177"/>
      <c r="AI299" s="177"/>
      <c r="AJ299" s="177"/>
      <c r="AK299" s="177"/>
      <c r="AL299" s="177"/>
      <c r="AM299" s="177"/>
      <c r="AN299" s="177"/>
      <c r="AP299" s="157"/>
      <c r="AQ299" s="157"/>
      <c r="AR299" s="157"/>
      <c r="AS299" s="157"/>
      <c r="AT299" s="157"/>
      <c r="AU299" s="157"/>
      <c r="AV299" s="157"/>
      <c r="AW299" s="157"/>
      <c r="AX299" s="157"/>
      <c r="AY299" s="157"/>
      <c r="AZ299" s="157"/>
      <c r="BA299" s="157"/>
    </row>
    <row r="300" spans="1:53" s="178" customFormat="1" ht="15.75">
      <c r="A300" s="161"/>
      <c r="B300" s="175"/>
      <c r="C300" s="176"/>
      <c r="D300" s="176"/>
      <c r="E300" s="176"/>
      <c r="F300" s="177"/>
      <c r="G300" s="177"/>
      <c r="H300" s="177"/>
      <c r="I300" s="177"/>
      <c r="J300" s="177"/>
      <c r="K300" s="177"/>
      <c r="L300" s="177"/>
      <c r="M300" s="177"/>
      <c r="N300" s="177"/>
      <c r="O300" s="177"/>
      <c r="P300" s="177"/>
      <c r="Q300" s="177"/>
      <c r="R300" s="177"/>
      <c r="S300" s="177"/>
      <c r="T300" s="177"/>
      <c r="U300" s="177"/>
      <c r="V300" s="177"/>
      <c r="W300" s="177"/>
      <c r="X300" s="177"/>
      <c r="Y300" s="177"/>
      <c r="Z300" s="177"/>
      <c r="AA300" s="177"/>
      <c r="AB300" s="177"/>
      <c r="AC300" s="177"/>
      <c r="AD300" s="177"/>
      <c r="AE300" s="177"/>
      <c r="AF300" s="177"/>
      <c r="AG300" s="177"/>
      <c r="AH300" s="177"/>
      <c r="AI300" s="177"/>
      <c r="AJ300" s="177"/>
      <c r="AK300" s="177"/>
      <c r="AL300" s="177"/>
      <c r="AM300" s="177"/>
      <c r="AN300" s="177"/>
      <c r="AP300" s="157"/>
      <c r="AQ300" s="157"/>
      <c r="AR300" s="157"/>
      <c r="AS300" s="157"/>
      <c r="AT300" s="157"/>
      <c r="AU300" s="157"/>
      <c r="AV300" s="157"/>
      <c r="AW300" s="157"/>
      <c r="AX300" s="157"/>
      <c r="AY300" s="157"/>
      <c r="AZ300" s="157"/>
      <c r="BA300" s="157"/>
    </row>
    <row r="301" spans="1:53" s="178" customFormat="1" ht="15.75">
      <c r="A301" s="161"/>
      <c r="B301" s="175"/>
      <c r="C301" s="176"/>
      <c r="D301" s="176"/>
      <c r="E301" s="176"/>
      <c r="F301" s="177"/>
      <c r="G301" s="177"/>
      <c r="H301" s="177"/>
      <c r="I301" s="177"/>
      <c r="J301" s="177"/>
      <c r="K301" s="177"/>
      <c r="L301" s="177"/>
      <c r="M301" s="177"/>
      <c r="N301" s="177"/>
      <c r="O301" s="177"/>
      <c r="P301" s="177"/>
      <c r="Q301" s="177"/>
      <c r="R301" s="177"/>
      <c r="S301" s="177"/>
      <c r="T301" s="177"/>
      <c r="U301" s="177"/>
      <c r="V301" s="177"/>
      <c r="W301" s="177"/>
      <c r="X301" s="177"/>
      <c r="Y301" s="177"/>
      <c r="Z301" s="177"/>
      <c r="AA301" s="177"/>
      <c r="AB301" s="177"/>
      <c r="AC301" s="177"/>
      <c r="AD301" s="177"/>
      <c r="AE301" s="177"/>
      <c r="AF301" s="177"/>
      <c r="AG301" s="177"/>
      <c r="AH301" s="177"/>
      <c r="AI301" s="177"/>
      <c r="AJ301" s="177"/>
      <c r="AK301" s="177"/>
      <c r="AL301" s="177"/>
      <c r="AM301" s="177"/>
      <c r="AN301" s="177"/>
      <c r="AP301" s="157"/>
      <c r="AQ301" s="157"/>
      <c r="AR301" s="157"/>
      <c r="AS301" s="157"/>
      <c r="AT301" s="157"/>
      <c r="AU301" s="157"/>
      <c r="AV301" s="157"/>
      <c r="AW301" s="157"/>
      <c r="AX301" s="157"/>
      <c r="AY301" s="157"/>
      <c r="AZ301" s="157"/>
      <c r="BA301" s="157"/>
    </row>
    <row r="302" spans="1:53" s="178" customFormat="1" ht="15.75">
      <c r="A302" s="161"/>
      <c r="B302" s="175"/>
      <c r="C302" s="176"/>
      <c r="D302" s="176"/>
      <c r="E302" s="176"/>
      <c r="F302" s="177"/>
      <c r="G302" s="177"/>
      <c r="H302" s="177"/>
      <c r="I302" s="177"/>
      <c r="J302" s="177"/>
      <c r="K302" s="177"/>
      <c r="L302" s="177"/>
      <c r="M302" s="177"/>
      <c r="N302" s="177"/>
      <c r="O302" s="177"/>
      <c r="P302" s="177"/>
      <c r="Q302" s="177"/>
      <c r="R302" s="177"/>
      <c r="S302" s="177"/>
      <c r="T302" s="177"/>
      <c r="U302" s="177"/>
      <c r="V302" s="177"/>
      <c r="W302" s="177"/>
      <c r="X302" s="177"/>
      <c r="Y302" s="177"/>
      <c r="Z302" s="177"/>
      <c r="AA302" s="177"/>
      <c r="AB302" s="177"/>
      <c r="AC302" s="177"/>
      <c r="AD302" s="177"/>
      <c r="AE302" s="177"/>
      <c r="AF302" s="177"/>
      <c r="AG302" s="177"/>
      <c r="AH302" s="177"/>
      <c r="AI302" s="177"/>
      <c r="AJ302" s="177"/>
      <c r="AK302" s="177"/>
      <c r="AL302" s="177"/>
      <c r="AM302" s="177"/>
      <c r="AN302" s="177"/>
      <c r="AP302" s="157"/>
      <c r="AQ302" s="157"/>
      <c r="AR302" s="157"/>
      <c r="AS302" s="157"/>
      <c r="AT302" s="157"/>
      <c r="AU302" s="157"/>
      <c r="AV302" s="157"/>
      <c r="AW302" s="157"/>
      <c r="AX302" s="157"/>
      <c r="AY302" s="157"/>
      <c r="AZ302" s="157"/>
      <c r="BA302" s="157"/>
    </row>
    <row r="303" spans="1:53" s="178" customFormat="1" ht="15.75">
      <c r="A303" s="161"/>
      <c r="B303" s="175"/>
      <c r="C303" s="176"/>
      <c r="D303" s="176"/>
      <c r="E303" s="176"/>
      <c r="F303" s="177"/>
      <c r="G303" s="177"/>
      <c r="H303" s="177"/>
      <c r="I303" s="177"/>
      <c r="J303" s="177"/>
      <c r="K303" s="177"/>
      <c r="L303" s="177"/>
      <c r="M303" s="177"/>
      <c r="N303" s="177"/>
      <c r="O303" s="177"/>
      <c r="P303" s="177"/>
      <c r="Q303" s="177"/>
      <c r="R303" s="177"/>
      <c r="S303" s="177"/>
      <c r="T303" s="177"/>
      <c r="U303" s="177"/>
      <c r="V303" s="177"/>
      <c r="W303" s="177"/>
      <c r="X303" s="177"/>
      <c r="Y303" s="177"/>
      <c r="Z303" s="177"/>
      <c r="AA303" s="177"/>
      <c r="AB303" s="177"/>
      <c r="AC303" s="177"/>
      <c r="AD303" s="177"/>
      <c r="AE303" s="177"/>
      <c r="AF303" s="177"/>
      <c r="AG303" s="177"/>
      <c r="AH303" s="177"/>
      <c r="AI303" s="177"/>
      <c r="AJ303" s="177"/>
      <c r="AK303" s="177"/>
      <c r="AL303" s="177"/>
      <c r="AM303" s="177"/>
      <c r="AN303" s="177"/>
      <c r="AP303" s="157"/>
      <c r="AQ303" s="157"/>
      <c r="AR303" s="157"/>
      <c r="AS303" s="157"/>
      <c r="AT303" s="157"/>
      <c r="AU303" s="157"/>
      <c r="AV303" s="157"/>
      <c r="AW303" s="157"/>
      <c r="AX303" s="157"/>
      <c r="AY303" s="157"/>
      <c r="AZ303" s="157"/>
      <c r="BA303" s="157"/>
    </row>
    <row r="304" spans="1:53" s="178" customFormat="1" ht="15.75">
      <c r="A304" s="161"/>
      <c r="B304" s="175"/>
      <c r="C304" s="176"/>
      <c r="D304" s="176"/>
      <c r="E304" s="176"/>
      <c r="F304" s="177"/>
      <c r="G304" s="177"/>
      <c r="H304" s="177"/>
      <c r="I304" s="177"/>
      <c r="J304" s="177"/>
      <c r="K304" s="177"/>
      <c r="L304" s="177"/>
      <c r="M304" s="177"/>
      <c r="N304" s="177"/>
      <c r="O304" s="177"/>
      <c r="P304" s="177"/>
      <c r="Q304" s="177"/>
      <c r="R304" s="177"/>
      <c r="S304" s="177"/>
      <c r="T304" s="177"/>
      <c r="U304" s="177"/>
      <c r="V304" s="177"/>
      <c r="W304" s="177"/>
      <c r="X304" s="177"/>
      <c r="Y304" s="177"/>
      <c r="Z304" s="177"/>
      <c r="AA304" s="177"/>
      <c r="AB304" s="177"/>
      <c r="AC304" s="177"/>
      <c r="AD304" s="177"/>
      <c r="AE304" s="177"/>
      <c r="AF304" s="177"/>
      <c r="AG304" s="177"/>
      <c r="AH304" s="177"/>
      <c r="AI304" s="177"/>
      <c r="AJ304" s="177"/>
      <c r="AK304" s="177"/>
      <c r="AL304" s="177"/>
      <c r="AM304" s="177"/>
      <c r="AN304" s="177"/>
      <c r="AP304" s="157"/>
      <c r="AQ304" s="157"/>
      <c r="AR304" s="157"/>
      <c r="AS304" s="157"/>
      <c r="AT304" s="157"/>
      <c r="AU304" s="157"/>
      <c r="AV304" s="157"/>
      <c r="AW304" s="157"/>
      <c r="AX304" s="157"/>
      <c r="AY304" s="157"/>
      <c r="AZ304" s="157"/>
      <c r="BA304" s="157"/>
    </row>
    <row r="305" spans="1:53" s="178" customFormat="1" ht="15.75">
      <c r="A305" s="161"/>
      <c r="B305" s="175"/>
      <c r="C305" s="176"/>
      <c r="D305" s="176"/>
      <c r="E305" s="176"/>
      <c r="F305" s="177"/>
      <c r="G305" s="177"/>
      <c r="H305" s="177"/>
      <c r="I305" s="177"/>
      <c r="J305" s="177"/>
      <c r="K305" s="177"/>
      <c r="L305" s="177"/>
      <c r="M305" s="177"/>
      <c r="N305" s="177"/>
      <c r="O305" s="177"/>
      <c r="P305" s="177"/>
      <c r="Q305" s="177"/>
      <c r="R305" s="177"/>
      <c r="S305" s="177"/>
      <c r="T305" s="177"/>
      <c r="U305" s="177"/>
      <c r="V305" s="177"/>
      <c r="W305" s="177"/>
      <c r="X305" s="177"/>
      <c r="Y305" s="177"/>
      <c r="Z305" s="177"/>
      <c r="AA305" s="177"/>
      <c r="AB305" s="177"/>
      <c r="AC305" s="177"/>
      <c r="AD305" s="177"/>
      <c r="AE305" s="177"/>
      <c r="AF305" s="177"/>
      <c r="AG305" s="177"/>
      <c r="AH305" s="177"/>
      <c r="AI305" s="177"/>
      <c r="AJ305" s="177"/>
      <c r="AK305" s="177"/>
      <c r="AL305" s="177"/>
      <c r="AM305" s="177"/>
      <c r="AN305" s="177"/>
      <c r="AP305" s="157"/>
      <c r="AQ305" s="157"/>
      <c r="AR305" s="157"/>
      <c r="AS305" s="157"/>
      <c r="AT305" s="157"/>
      <c r="AU305" s="157"/>
      <c r="AV305" s="157"/>
      <c r="AW305" s="157"/>
      <c r="AX305" s="157"/>
      <c r="AY305" s="157"/>
      <c r="AZ305" s="157"/>
      <c r="BA305" s="157"/>
    </row>
    <row r="306" spans="1:53" s="178" customFormat="1" ht="15.75">
      <c r="A306" s="161"/>
      <c r="B306" s="175"/>
      <c r="C306" s="176"/>
      <c r="D306" s="176"/>
      <c r="E306" s="176"/>
      <c r="F306" s="177"/>
      <c r="G306" s="177"/>
      <c r="H306" s="177"/>
      <c r="I306" s="177"/>
      <c r="J306" s="177"/>
      <c r="K306" s="177"/>
      <c r="L306" s="177"/>
      <c r="M306" s="177"/>
      <c r="N306" s="177"/>
      <c r="O306" s="177"/>
      <c r="P306" s="177"/>
      <c r="Q306" s="177"/>
      <c r="R306" s="177"/>
      <c r="S306" s="177"/>
      <c r="T306" s="177"/>
      <c r="U306" s="177"/>
      <c r="V306" s="177"/>
      <c r="W306" s="177"/>
      <c r="X306" s="177"/>
      <c r="Y306" s="177"/>
      <c r="Z306" s="177"/>
      <c r="AA306" s="177"/>
      <c r="AB306" s="177"/>
      <c r="AC306" s="177"/>
      <c r="AD306" s="177"/>
      <c r="AE306" s="177"/>
      <c r="AF306" s="177"/>
      <c r="AG306" s="177"/>
      <c r="AH306" s="177"/>
      <c r="AI306" s="177"/>
      <c r="AJ306" s="177"/>
      <c r="AK306" s="177"/>
      <c r="AL306" s="177"/>
      <c r="AM306" s="177"/>
      <c r="AN306" s="177"/>
      <c r="AP306" s="157"/>
      <c r="AQ306" s="157"/>
      <c r="AR306" s="157"/>
      <c r="AS306" s="157"/>
      <c r="AT306" s="157"/>
      <c r="AU306" s="157"/>
      <c r="AV306" s="157"/>
      <c r="AW306" s="157"/>
      <c r="AX306" s="157"/>
      <c r="AY306" s="157"/>
      <c r="AZ306" s="157"/>
      <c r="BA306" s="157"/>
    </row>
    <row r="307" spans="1:53" s="178" customFormat="1" ht="15.75">
      <c r="A307" s="161"/>
      <c r="B307" s="175"/>
      <c r="C307" s="176"/>
      <c r="D307" s="176"/>
      <c r="E307" s="176"/>
      <c r="F307" s="177"/>
      <c r="G307" s="177"/>
      <c r="H307" s="177"/>
      <c r="I307" s="177"/>
      <c r="J307" s="177"/>
      <c r="K307" s="177"/>
      <c r="L307" s="177"/>
      <c r="M307" s="177"/>
      <c r="N307" s="177"/>
      <c r="O307" s="177"/>
      <c r="P307" s="177"/>
      <c r="Q307" s="177"/>
      <c r="R307" s="177"/>
      <c r="S307" s="177"/>
      <c r="T307" s="177"/>
      <c r="U307" s="177"/>
      <c r="V307" s="177"/>
      <c r="W307" s="177"/>
      <c r="X307" s="177"/>
      <c r="Y307" s="177"/>
      <c r="Z307" s="177"/>
      <c r="AA307" s="177"/>
      <c r="AB307" s="177"/>
      <c r="AC307" s="177"/>
      <c r="AD307" s="177"/>
      <c r="AE307" s="177"/>
      <c r="AF307" s="177"/>
      <c r="AG307" s="177"/>
      <c r="AH307" s="177"/>
      <c r="AI307" s="177"/>
      <c r="AJ307" s="177"/>
      <c r="AK307" s="177"/>
      <c r="AL307" s="177"/>
      <c r="AM307" s="177"/>
      <c r="AN307" s="177"/>
      <c r="AP307" s="157"/>
      <c r="AQ307" s="157"/>
      <c r="AR307" s="157"/>
      <c r="AS307" s="157"/>
      <c r="AT307" s="157"/>
      <c r="AU307" s="157"/>
      <c r="AV307" s="157"/>
      <c r="AW307" s="157"/>
      <c r="AX307" s="157"/>
      <c r="AY307" s="157"/>
      <c r="AZ307" s="157"/>
      <c r="BA307" s="157"/>
    </row>
    <row r="308" spans="1:53" s="178" customFormat="1" ht="15.75">
      <c r="A308" s="161"/>
      <c r="B308" s="175"/>
      <c r="C308" s="176"/>
      <c r="D308" s="176"/>
      <c r="E308" s="176"/>
      <c r="F308" s="177"/>
      <c r="G308" s="177"/>
      <c r="H308" s="177"/>
      <c r="I308" s="177"/>
      <c r="J308" s="177"/>
      <c r="K308" s="177"/>
      <c r="L308" s="177"/>
      <c r="M308" s="177"/>
      <c r="N308" s="177"/>
      <c r="O308" s="177"/>
      <c r="P308" s="177"/>
      <c r="Q308" s="177"/>
      <c r="R308" s="177"/>
      <c r="S308" s="177"/>
      <c r="T308" s="177"/>
      <c r="U308" s="177"/>
      <c r="V308" s="177"/>
      <c r="W308" s="177"/>
      <c r="X308" s="177"/>
      <c r="Y308" s="177"/>
      <c r="Z308" s="177"/>
      <c r="AA308" s="177"/>
      <c r="AB308" s="177"/>
      <c r="AC308" s="177"/>
      <c r="AD308" s="177"/>
      <c r="AE308" s="177"/>
      <c r="AF308" s="177"/>
      <c r="AG308" s="177"/>
      <c r="AH308" s="177"/>
      <c r="AI308" s="177"/>
      <c r="AJ308" s="177"/>
      <c r="AK308" s="177"/>
      <c r="AL308" s="177"/>
      <c r="AM308" s="177"/>
      <c r="AN308" s="177"/>
      <c r="AP308" s="157"/>
      <c r="AQ308" s="157"/>
      <c r="AR308" s="157"/>
      <c r="AS308" s="157"/>
      <c r="AT308" s="157"/>
      <c r="AU308" s="157"/>
      <c r="AV308" s="157"/>
      <c r="AW308" s="157"/>
      <c r="AX308" s="157"/>
      <c r="AY308" s="157"/>
      <c r="AZ308" s="157"/>
      <c r="BA308" s="157"/>
    </row>
    <row r="309" spans="1:53" s="178" customFormat="1" ht="15.75">
      <c r="A309" s="161"/>
      <c r="B309" s="175"/>
      <c r="C309" s="176"/>
      <c r="D309" s="176"/>
      <c r="E309" s="176"/>
      <c r="F309" s="177"/>
      <c r="G309" s="177"/>
      <c r="H309" s="177"/>
      <c r="I309" s="177"/>
      <c r="J309" s="177"/>
      <c r="K309" s="177"/>
      <c r="L309" s="177"/>
      <c r="M309" s="177"/>
      <c r="N309" s="177"/>
      <c r="O309" s="177"/>
      <c r="P309" s="177"/>
      <c r="Q309" s="177"/>
      <c r="R309" s="177"/>
      <c r="S309" s="177"/>
      <c r="T309" s="177"/>
      <c r="U309" s="177"/>
      <c r="V309" s="177"/>
      <c r="W309" s="177"/>
      <c r="X309" s="177"/>
      <c r="Y309" s="177"/>
      <c r="Z309" s="177"/>
      <c r="AA309" s="177"/>
      <c r="AB309" s="177"/>
      <c r="AC309" s="177"/>
      <c r="AD309" s="177"/>
      <c r="AE309" s="177"/>
      <c r="AF309" s="177"/>
      <c r="AG309" s="177"/>
      <c r="AH309" s="177"/>
      <c r="AI309" s="177"/>
      <c r="AJ309" s="177"/>
      <c r="AK309" s="177"/>
      <c r="AL309" s="177"/>
      <c r="AM309" s="177"/>
      <c r="AN309" s="177"/>
      <c r="AP309" s="157"/>
      <c r="AQ309" s="157"/>
      <c r="AR309" s="157"/>
      <c r="AS309" s="157"/>
      <c r="AT309" s="157"/>
      <c r="AU309" s="157"/>
      <c r="AV309" s="157"/>
      <c r="AW309" s="157"/>
      <c r="AX309" s="157"/>
      <c r="AY309" s="157"/>
      <c r="AZ309" s="157"/>
      <c r="BA309" s="157"/>
    </row>
    <row r="310" spans="1:53" s="178" customFormat="1" ht="15.75">
      <c r="A310" s="161"/>
      <c r="B310" s="175"/>
      <c r="C310" s="176"/>
      <c r="D310" s="176"/>
      <c r="E310" s="176"/>
      <c r="F310" s="177"/>
      <c r="G310" s="177"/>
      <c r="H310" s="177"/>
      <c r="I310" s="177"/>
      <c r="J310" s="177"/>
      <c r="K310" s="177"/>
      <c r="L310" s="177"/>
      <c r="M310" s="177"/>
      <c r="N310" s="177"/>
      <c r="O310" s="177"/>
      <c r="P310" s="177"/>
      <c r="Q310" s="177"/>
      <c r="R310" s="177"/>
      <c r="S310" s="177"/>
      <c r="T310" s="177"/>
      <c r="U310" s="177"/>
      <c r="V310" s="177"/>
      <c r="W310" s="177"/>
      <c r="X310" s="177"/>
      <c r="Y310" s="177"/>
      <c r="Z310" s="177"/>
      <c r="AA310" s="177"/>
      <c r="AB310" s="177"/>
      <c r="AC310" s="177"/>
      <c r="AD310" s="177"/>
      <c r="AE310" s="177"/>
      <c r="AF310" s="177"/>
      <c r="AG310" s="177"/>
      <c r="AH310" s="177"/>
      <c r="AI310" s="177"/>
      <c r="AJ310" s="177"/>
      <c r="AK310" s="177"/>
      <c r="AL310" s="177"/>
      <c r="AM310" s="177"/>
      <c r="AN310" s="177"/>
      <c r="AP310" s="157"/>
      <c r="AQ310" s="157"/>
      <c r="AR310" s="157"/>
      <c r="AS310" s="157"/>
      <c r="AT310" s="157"/>
      <c r="AU310" s="157"/>
      <c r="AV310" s="157"/>
      <c r="AW310" s="157"/>
      <c r="AX310" s="157"/>
      <c r="AY310" s="157"/>
      <c r="AZ310" s="157"/>
      <c r="BA310" s="157"/>
    </row>
    <row r="311" spans="1:53" s="178" customFormat="1" ht="15.75">
      <c r="A311" s="161"/>
      <c r="B311" s="175"/>
      <c r="C311" s="176"/>
      <c r="D311" s="176"/>
      <c r="E311" s="176"/>
      <c r="F311" s="177"/>
      <c r="G311" s="177"/>
      <c r="H311" s="177"/>
      <c r="I311" s="177"/>
      <c r="J311" s="177"/>
      <c r="K311" s="177"/>
      <c r="L311" s="177"/>
      <c r="M311" s="177"/>
      <c r="N311" s="177"/>
      <c r="O311" s="177"/>
      <c r="P311" s="177"/>
      <c r="Q311" s="177"/>
      <c r="R311" s="177"/>
      <c r="S311" s="177"/>
      <c r="T311" s="177"/>
      <c r="U311" s="177"/>
      <c r="V311" s="177"/>
      <c r="W311" s="177"/>
      <c r="X311" s="177"/>
      <c r="Y311" s="177"/>
      <c r="Z311" s="177"/>
      <c r="AA311" s="177"/>
      <c r="AB311" s="177"/>
      <c r="AC311" s="177"/>
      <c r="AD311" s="177"/>
      <c r="AE311" s="177"/>
      <c r="AF311" s="177"/>
      <c r="AG311" s="177"/>
      <c r="AH311" s="177"/>
      <c r="AI311" s="177"/>
      <c r="AJ311" s="177"/>
      <c r="AK311" s="177"/>
      <c r="AL311" s="177"/>
      <c r="AM311" s="177"/>
      <c r="AN311" s="177"/>
      <c r="AP311" s="157"/>
      <c r="AQ311" s="157"/>
      <c r="AR311" s="157"/>
      <c r="AS311" s="157"/>
      <c r="AT311" s="157"/>
      <c r="AU311" s="157"/>
      <c r="AV311" s="157"/>
      <c r="AW311" s="157"/>
      <c r="AX311" s="157"/>
      <c r="AY311" s="157"/>
      <c r="AZ311" s="157"/>
      <c r="BA311" s="157"/>
    </row>
    <row r="312" spans="1:53" s="178" customFormat="1" ht="15.75">
      <c r="A312" s="161"/>
      <c r="B312" s="175"/>
      <c r="C312" s="176"/>
      <c r="D312" s="176"/>
      <c r="E312" s="176"/>
      <c r="F312" s="177"/>
      <c r="G312" s="177"/>
      <c r="H312" s="177"/>
      <c r="I312" s="177"/>
      <c r="J312" s="177"/>
      <c r="K312" s="177"/>
      <c r="L312" s="177"/>
      <c r="M312" s="177"/>
      <c r="N312" s="177"/>
      <c r="O312" s="177"/>
      <c r="P312" s="177"/>
      <c r="Q312" s="177"/>
      <c r="R312" s="177"/>
      <c r="S312" s="177"/>
      <c r="T312" s="177"/>
      <c r="U312" s="177"/>
      <c r="V312" s="177"/>
      <c r="W312" s="177"/>
      <c r="X312" s="177"/>
      <c r="Y312" s="177"/>
      <c r="Z312" s="177"/>
      <c r="AA312" s="177"/>
      <c r="AB312" s="177"/>
      <c r="AC312" s="177"/>
      <c r="AD312" s="177"/>
      <c r="AE312" s="177"/>
      <c r="AF312" s="177"/>
      <c r="AG312" s="177"/>
      <c r="AH312" s="177"/>
      <c r="AI312" s="177"/>
      <c r="AJ312" s="177"/>
      <c r="AK312" s="177"/>
      <c r="AL312" s="177"/>
      <c r="AM312" s="177"/>
      <c r="AN312" s="177"/>
      <c r="AP312" s="157"/>
      <c r="AQ312" s="157"/>
      <c r="AR312" s="157"/>
      <c r="AS312" s="157"/>
      <c r="AT312" s="157"/>
      <c r="AU312" s="157"/>
      <c r="AV312" s="157"/>
      <c r="AW312" s="157"/>
      <c r="AX312" s="157"/>
      <c r="AY312" s="157"/>
      <c r="AZ312" s="157"/>
      <c r="BA312" s="157"/>
    </row>
    <row r="313" spans="1:53" s="178" customFormat="1" ht="15.75">
      <c r="A313" s="161"/>
      <c r="B313" s="175"/>
      <c r="C313" s="176"/>
      <c r="D313" s="176"/>
      <c r="E313" s="176"/>
      <c r="F313" s="177"/>
      <c r="G313" s="177"/>
      <c r="H313" s="177"/>
      <c r="I313" s="177"/>
      <c r="J313" s="177"/>
      <c r="K313" s="177"/>
      <c r="L313" s="177"/>
      <c r="M313" s="177"/>
      <c r="N313" s="177"/>
      <c r="O313" s="177"/>
      <c r="P313" s="177"/>
      <c r="Q313" s="177"/>
      <c r="R313" s="177"/>
      <c r="S313" s="177"/>
      <c r="T313" s="177"/>
      <c r="U313" s="177"/>
      <c r="V313" s="177"/>
      <c r="W313" s="177"/>
      <c r="X313" s="177"/>
      <c r="Y313" s="177"/>
      <c r="Z313" s="177"/>
      <c r="AA313" s="177"/>
      <c r="AB313" s="177"/>
      <c r="AC313" s="177"/>
      <c r="AD313" s="177"/>
      <c r="AE313" s="177"/>
      <c r="AF313" s="177"/>
      <c r="AG313" s="177"/>
      <c r="AH313" s="177"/>
      <c r="AI313" s="177"/>
      <c r="AJ313" s="177"/>
      <c r="AK313" s="177"/>
      <c r="AL313" s="177"/>
      <c r="AM313" s="177"/>
      <c r="AN313" s="177"/>
      <c r="AP313" s="157"/>
      <c r="AQ313" s="157"/>
      <c r="AR313" s="157"/>
      <c r="AS313" s="157"/>
      <c r="AT313" s="157"/>
      <c r="AU313" s="157"/>
      <c r="AV313" s="157"/>
      <c r="AW313" s="157"/>
      <c r="AX313" s="157"/>
      <c r="AY313" s="157"/>
      <c r="AZ313" s="157"/>
      <c r="BA313" s="157"/>
    </row>
    <row r="314" spans="1:53" s="178" customFormat="1" ht="15.75">
      <c r="A314" s="161"/>
      <c r="B314" s="175"/>
      <c r="C314" s="176"/>
      <c r="D314" s="176"/>
      <c r="E314" s="176"/>
      <c r="F314" s="177"/>
      <c r="G314" s="177"/>
      <c r="H314" s="177"/>
      <c r="I314" s="177"/>
      <c r="J314" s="177"/>
      <c r="K314" s="177"/>
      <c r="L314" s="177"/>
      <c r="M314" s="177"/>
      <c r="N314" s="177"/>
      <c r="O314" s="177"/>
      <c r="P314" s="177"/>
      <c r="Q314" s="177"/>
      <c r="R314" s="177"/>
      <c r="S314" s="177"/>
      <c r="T314" s="177"/>
      <c r="U314" s="177"/>
      <c r="V314" s="177"/>
      <c r="W314" s="177"/>
      <c r="X314" s="177"/>
      <c r="Y314" s="177"/>
      <c r="Z314" s="177"/>
      <c r="AA314" s="177"/>
      <c r="AB314" s="177"/>
      <c r="AC314" s="177"/>
      <c r="AD314" s="177"/>
      <c r="AE314" s="177"/>
      <c r="AF314" s="177"/>
      <c r="AG314" s="177"/>
      <c r="AH314" s="177"/>
      <c r="AI314" s="177"/>
      <c r="AJ314" s="177"/>
      <c r="AK314" s="177"/>
      <c r="AL314" s="177"/>
      <c r="AM314" s="177"/>
      <c r="AN314" s="177"/>
      <c r="AP314" s="157"/>
      <c r="AQ314" s="157"/>
      <c r="AR314" s="157"/>
      <c r="AS314" s="157"/>
      <c r="AT314" s="157"/>
      <c r="AU314" s="157"/>
      <c r="AV314" s="157"/>
      <c r="AW314" s="157"/>
      <c r="AX314" s="157"/>
      <c r="AY314" s="157"/>
      <c r="AZ314" s="157"/>
      <c r="BA314" s="157"/>
    </row>
    <row r="315" spans="1:53" s="178" customFormat="1" ht="15.75">
      <c r="A315" s="161"/>
      <c r="B315" s="175"/>
      <c r="C315" s="176"/>
      <c r="D315" s="176"/>
      <c r="E315" s="176"/>
      <c r="F315" s="177"/>
      <c r="G315" s="177"/>
      <c r="H315" s="177"/>
      <c r="I315" s="177"/>
      <c r="J315" s="177"/>
      <c r="K315" s="177"/>
      <c r="L315" s="177"/>
      <c r="M315" s="177"/>
      <c r="N315" s="177"/>
      <c r="O315" s="177"/>
      <c r="P315" s="177"/>
      <c r="Q315" s="177"/>
      <c r="R315" s="177"/>
      <c r="S315" s="177"/>
      <c r="T315" s="177"/>
      <c r="U315" s="177"/>
      <c r="V315" s="177"/>
      <c r="W315" s="177"/>
      <c r="X315" s="177"/>
      <c r="Y315" s="177"/>
      <c r="Z315" s="177"/>
      <c r="AA315" s="177"/>
      <c r="AB315" s="177"/>
      <c r="AC315" s="177"/>
      <c r="AD315" s="177"/>
      <c r="AE315" s="177"/>
      <c r="AF315" s="177"/>
      <c r="AG315" s="177"/>
      <c r="AH315" s="177"/>
      <c r="AI315" s="177"/>
      <c r="AJ315" s="177"/>
      <c r="AK315" s="177"/>
      <c r="AL315" s="177"/>
      <c r="AM315" s="177"/>
      <c r="AN315" s="177"/>
      <c r="AP315" s="157"/>
      <c r="AQ315" s="157"/>
      <c r="AR315" s="157"/>
      <c r="AS315" s="157"/>
      <c r="AT315" s="157"/>
      <c r="AU315" s="157"/>
      <c r="AV315" s="157"/>
      <c r="AW315" s="157"/>
      <c r="AX315" s="157"/>
      <c r="AY315" s="157"/>
      <c r="AZ315" s="157"/>
      <c r="BA315" s="157"/>
    </row>
    <row r="316" spans="1:53" s="178" customFormat="1" ht="15.75">
      <c r="A316" s="161"/>
      <c r="B316" s="175"/>
      <c r="C316" s="176"/>
      <c r="D316" s="176"/>
      <c r="E316" s="176"/>
      <c r="F316" s="177"/>
      <c r="G316" s="177"/>
      <c r="H316" s="177"/>
      <c r="I316" s="177"/>
      <c r="J316" s="177"/>
      <c r="K316" s="177"/>
      <c r="L316" s="177"/>
      <c r="M316" s="177"/>
      <c r="N316" s="177"/>
      <c r="O316" s="177"/>
      <c r="P316" s="177"/>
      <c r="Q316" s="177"/>
      <c r="R316" s="177"/>
      <c r="S316" s="177"/>
      <c r="T316" s="177"/>
      <c r="U316" s="177"/>
      <c r="V316" s="177"/>
      <c r="W316" s="177"/>
      <c r="X316" s="177"/>
      <c r="Y316" s="177"/>
      <c r="Z316" s="177"/>
      <c r="AA316" s="177"/>
      <c r="AB316" s="177"/>
      <c r="AC316" s="177"/>
      <c r="AD316" s="177"/>
      <c r="AE316" s="177"/>
      <c r="AF316" s="177"/>
      <c r="AG316" s="177"/>
      <c r="AH316" s="177"/>
      <c r="AI316" s="177"/>
      <c r="AJ316" s="177"/>
      <c r="AK316" s="177"/>
      <c r="AL316" s="177"/>
      <c r="AM316" s="177"/>
      <c r="AN316" s="177"/>
      <c r="AP316" s="157"/>
      <c r="AQ316" s="157"/>
      <c r="AR316" s="157"/>
      <c r="AS316" s="157"/>
      <c r="AT316" s="157"/>
      <c r="AU316" s="157"/>
      <c r="AV316" s="157"/>
      <c r="AW316" s="157"/>
      <c r="AX316" s="157"/>
      <c r="AY316" s="157"/>
      <c r="AZ316" s="157"/>
      <c r="BA316" s="157"/>
    </row>
    <row r="317" spans="1:53" s="178" customFormat="1" ht="15.75">
      <c r="A317" s="161"/>
      <c r="B317" s="175"/>
      <c r="C317" s="176"/>
      <c r="D317" s="176"/>
      <c r="E317" s="176"/>
      <c r="F317" s="177"/>
      <c r="G317" s="177"/>
      <c r="H317" s="177"/>
      <c r="I317" s="177"/>
      <c r="J317" s="177"/>
      <c r="K317" s="177"/>
      <c r="L317" s="177"/>
      <c r="M317" s="177"/>
      <c r="N317" s="177"/>
      <c r="O317" s="177"/>
      <c r="P317" s="177"/>
      <c r="Q317" s="177"/>
      <c r="R317" s="177"/>
      <c r="S317" s="177"/>
      <c r="T317" s="177"/>
      <c r="U317" s="177"/>
      <c r="V317" s="177"/>
      <c r="W317" s="177"/>
      <c r="X317" s="177"/>
      <c r="Y317" s="177"/>
      <c r="Z317" s="177"/>
      <c r="AA317" s="177"/>
      <c r="AB317" s="177"/>
      <c r="AC317" s="177"/>
      <c r="AD317" s="177"/>
      <c r="AE317" s="177"/>
      <c r="AF317" s="177"/>
      <c r="AG317" s="177"/>
      <c r="AH317" s="177"/>
      <c r="AI317" s="177"/>
      <c r="AJ317" s="177"/>
      <c r="AK317" s="177"/>
      <c r="AL317" s="177"/>
      <c r="AM317" s="177"/>
      <c r="AN317" s="177"/>
      <c r="AP317" s="157"/>
      <c r="AQ317" s="157"/>
      <c r="AR317" s="157"/>
      <c r="AS317" s="157"/>
      <c r="AT317" s="157"/>
      <c r="AU317" s="157"/>
      <c r="AV317" s="157"/>
      <c r="AW317" s="157"/>
      <c r="AX317" s="157"/>
      <c r="AY317" s="157"/>
      <c r="AZ317" s="157"/>
      <c r="BA317" s="157"/>
    </row>
    <row r="318" spans="1:53" s="178" customFormat="1" ht="15.75">
      <c r="A318" s="161"/>
      <c r="B318" s="175"/>
      <c r="C318" s="176"/>
      <c r="D318" s="176"/>
      <c r="E318" s="176"/>
      <c r="F318" s="177"/>
      <c r="G318" s="177"/>
      <c r="H318" s="177"/>
      <c r="I318" s="177"/>
      <c r="J318" s="177"/>
      <c r="K318" s="177"/>
      <c r="L318" s="177"/>
      <c r="M318" s="177"/>
      <c r="N318" s="177"/>
      <c r="O318" s="177"/>
      <c r="P318" s="177"/>
      <c r="Q318" s="177"/>
      <c r="R318" s="177"/>
      <c r="S318" s="177"/>
      <c r="T318" s="177"/>
      <c r="U318" s="177"/>
      <c r="V318" s="177"/>
      <c r="W318" s="177"/>
      <c r="X318" s="177"/>
      <c r="Y318" s="177"/>
      <c r="Z318" s="177"/>
      <c r="AA318" s="177"/>
      <c r="AB318" s="177"/>
      <c r="AC318" s="177"/>
      <c r="AD318" s="177"/>
      <c r="AE318" s="177"/>
      <c r="AF318" s="177"/>
      <c r="AG318" s="177"/>
      <c r="AH318" s="177"/>
      <c r="AI318" s="177"/>
      <c r="AJ318" s="177"/>
      <c r="AK318" s="177"/>
      <c r="AL318" s="177"/>
      <c r="AM318" s="177"/>
      <c r="AN318" s="177"/>
      <c r="AP318" s="157"/>
      <c r="AQ318" s="157"/>
      <c r="AR318" s="157"/>
      <c r="AS318" s="157"/>
      <c r="AT318" s="157"/>
      <c r="AU318" s="157"/>
      <c r="AV318" s="157"/>
      <c r="AW318" s="157"/>
      <c r="AX318" s="157"/>
      <c r="AY318" s="157"/>
      <c r="AZ318" s="157"/>
      <c r="BA318" s="157"/>
    </row>
    <row r="319" spans="1:53" s="178" customFormat="1" ht="15.75">
      <c r="A319" s="161"/>
      <c r="B319" s="175"/>
      <c r="C319" s="176"/>
      <c r="D319" s="176"/>
      <c r="E319" s="176"/>
      <c r="F319" s="177"/>
      <c r="G319" s="177"/>
      <c r="H319" s="177"/>
      <c r="I319" s="177"/>
      <c r="J319" s="177"/>
      <c r="K319" s="177"/>
      <c r="L319" s="177"/>
      <c r="M319" s="177"/>
      <c r="N319" s="177"/>
      <c r="O319" s="177"/>
      <c r="P319" s="177"/>
      <c r="Q319" s="177"/>
      <c r="R319" s="177"/>
      <c r="S319" s="177"/>
      <c r="T319" s="177"/>
      <c r="U319" s="177"/>
      <c r="V319" s="177"/>
      <c r="W319" s="177"/>
      <c r="X319" s="177"/>
      <c r="Y319" s="177"/>
      <c r="Z319" s="177"/>
      <c r="AA319" s="177"/>
      <c r="AB319" s="177"/>
      <c r="AC319" s="177"/>
      <c r="AD319" s="177"/>
      <c r="AE319" s="177"/>
      <c r="AF319" s="177"/>
      <c r="AG319" s="177"/>
      <c r="AH319" s="177"/>
      <c r="AI319" s="177"/>
      <c r="AJ319" s="177"/>
      <c r="AK319" s="177"/>
      <c r="AL319" s="177"/>
      <c r="AM319" s="177"/>
      <c r="AN319" s="177"/>
      <c r="AP319" s="157"/>
      <c r="AQ319" s="157"/>
      <c r="AR319" s="157"/>
      <c r="AS319" s="157"/>
      <c r="AT319" s="157"/>
      <c r="AU319" s="157"/>
      <c r="AV319" s="157"/>
      <c r="AW319" s="157"/>
      <c r="AX319" s="157"/>
      <c r="AY319" s="157"/>
      <c r="AZ319" s="157"/>
      <c r="BA319" s="157"/>
    </row>
    <row r="320" spans="1:53" s="178" customFormat="1" ht="15.75">
      <c r="A320" s="161"/>
      <c r="B320" s="175"/>
      <c r="C320" s="176"/>
      <c r="D320" s="176"/>
      <c r="E320" s="176"/>
      <c r="F320" s="177"/>
      <c r="G320" s="177"/>
      <c r="H320" s="177"/>
      <c r="I320" s="177"/>
      <c r="J320" s="177"/>
      <c r="K320" s="177"/>
      <c r="L320" s="177"/>
      <c r="M320" s="177"/>
      <c r="N320" s="177"/>
      <c r="O320" s="177"/>
      <c r="P320" s="177"/>
      <c r="Q320" s="177"/>
      <c r="R320" s="177"/>
      <c r="S320" s="177"/>
      <c r="T320" s="177"/>
      <c r="U320" s="177"/>
      <c r="V320" s="177"/>
      <c r="W320" s="177"/>
      <c r="X320" s="177"/>
      <c r="Y320" s="177"/>
      <c r="Z320" s="177"/>
      <c r="AA320" s="177"/>
      <c r="AB320" s="177"/>
      <c r="AC320" s="177"/>
      <c r="AD320" s="177"/>
      <c r="AE320" s="177"/>
      <c r="AF320" s="177"/>
      <c r="AG320" s="177"/>
      <c r="AH320" s="177"/>
      <c r="AI320" s="177"/>
      <c r="AJ320" s="177"/>
      <c r="AK320" s="177"/>
      <c r="AL320" s="177"/>
      <c r="AM320" s="177"/>
      <c r="AN320" s="177"/>
      <c r="AP320" s="157"/>
      <c r="AQ320" s="157"/>
      <c r="AR320" s="157"/>
      <c r="AS320" s="157"/>
      <c r="AT320" s="157"/>
      <c r="AU320" s="157"/>
      <c r="AV320" s="157"/>
      <c r="AW320" s="157"/>
      <c r="AX320" s="157"/>
      <c r="AY320" s="157"/>
      <c r="AZ320" s="157"/>
      <c r="BA320" s="157"/>
    </row>
    <row r="321" spans="1:53" s="178" customFormat="1" ht="15.75">
      <c r="A321" s="161"/>
      <c r="B321" s="175"/>
      <c r="C321" s="176"/>
      <c r="D321" s="176"/>
      <c r="E321" s="176"/>
      <c r="F321" s="177"/>
      <c r="G321" s="177"/>
      <c r="H321" s="177"/>
      <c r="I321" s="177"/>
      <c r="J321" s="177"/>
      <c r="K321" s="177"/>
      <c r="L321" s="177"/>
      <c r="M321" s="177"/>
      <c r="N321" s="177"/>
      <c r="O321" s="177"/>
      <c r="P321" s="177"/>
      <c r="Q321" s="177"/>
      <c r="R321" s="177"/>
      <c r="S321" s="177"/>
      <c r="T321" s="177"/>
      <c r="U321" s="177"/>
      <c r="V321" s="177"/>
      <c r="W321" s="177"/>
      <c r="X321" s="177"/>
      <c r="Y321" s="177"/>
      <c r="Z321" s="177"/>
      <c r="AA321" s="177"/>
      <c r="AB321" s="177"/>
      <c r="AC321" s="177"/>
      <c r="AD321" s="177"/>
      <c r="AE321" s="177"/>
      <c r="AF321" s="177"/>
      <c r="AG321" s="177"/>
      <c r="AH321" s="177"/>
      <c r="AI321" s="177"/>
      <c r="AJ321" s="177"/>
      <c r="AK321" s="177"/>
      <c r="AL321" s="177"/>
      <c r="AM321" s="177"/>
      <c r="AN321" s="177"/>
      <c r="AP321" s="157"/>
      <c r="AQ321" s="157"/>
      <c r="AR321" s="157"/>
      <c r="AS321" s="157"/>
      <c r="AT321" s="157"/>
      <c r="AU321" s="157"/>
      <c r="AV321" s="157"/>
      <c r="AW321" s="157"/>
      <c r="AX321" s="157"/>
      <c r="AY321" s="157"/>
      <c r="AZ321" s="157"/>
      <c r="BA321" s="157"/>
    </row>
    <row r="322" spans="1:53" s="178" customFormat="1" ht="15.75">
      <c r="A322" s="161"/>
      <c r="B322" s="175"/>
      <c r="C322" s="176"/>
      <c r="D322" s="176"/>
      <c r="E322" s="176"/>
      <c r="F322" s="177"/>
      <c r="G322" s="177"/>
      <c r="H322" s="177"/>
      <c r="I322" s="177"/>
      <c r="J322" s="177"/>
      <c r="K322" s="177"/>
      <c r="L322" s="177"/>
      <c r="M322" s="177"/>
      <c r="N322" s="177"/>
      <c r="O322" s="177"/>
      <c r="P322" s="177"/>
      <c r="Q322" s="177"/>
      <c r="R322" s="177"/>
      <c r="S322" s="177"/>
      <c r="T322" s="177"/>
      <c r="U322" s="177"/>
      <c r="V322" s="177"/>
      <c r="W322" s="177"/>
      <c r="X322" s="177"/>
      <c r="Y322" s="177"/>
      <c r="Z322" s="177"/>
      <c r="AA322" s="177"/>
      <c r="AB322" s="177"/>
      <c r="AC322" s="177"/>
      <c r="AD322" s="177"/>
      <c r="AE322" s="177"/>
      <c r="AF322" s="177"/>
      <c r="AG322" s="177"/>
      <c r="AH322" s="177"/>
      <c r="AI322" s="177"/>
      <c r="AJ322" s="177"/>
      <c r="AK322" s="177"/>
      <c r="AL322" s="177"/>
      <c r="AM322" s="177"/>
      <c r="AN322" s="177"/>
      <c r="AP322" s="157"/>
      <c r="AQ322" s="157"/>
      <c r="AR322" s="157"/>
      <c r="AS322" s="157"/>
      <c r="AT322" s="157"/>
      <c r="AU322" s="157"/>
      <c r="AV322" s="157"/>
      <c r="AW322" s="157"/>
      <c r="AX322" s="157"/>
      <c r="AY322" s="157"/>
      <c r="AZ322" s="157"/>
      <c r="BA322" s="157"/>
    </row>
    <row r="323" spans="1:53" s="178" customFormat="1" ht="15.75">
      <c r="A323" s="161"/>
      <c r="B323" s="175"/>
      <c r="C323" s="176"/>
      <c r="D323" s="176"/>
      <c r="E323" s="176"/>
      <c r="F323" s="177"/>
      <c r="G323" s="177"/>
      <c r="H323" s="177"/>
      <c r="I323" s="177"/>
      <c r="J323" s="177"/>
      <c r="K323" s="177"/>
      <c r="L323" s="177"/>
      <c r="M323" s="177"/>
      <c r="N323" s="177"/>
      <c r="O323" s="177"/>
      <c r="P323" s="177"/>
      <c r="Q323" s="177"/>
      <c r="R323" s="177"/>
      <c r="S323" s="177"/>
      <c r="T323" s="177"/>
      <c r="U323" s="177"/>
      <c r="V323" s="177"/>
      <c r="W323" s="177"/>
      <c r="X323" s="177"/>
      <c r="Y323" s="177"/>
      <c r="Z323" s="177"/>
      <c r="AA323" s="177"/>
      <c r="AB323" s="177"/>
      <c r="AC323" s="177"/>
      <c r="AD323" s="177"/>
      <c r="AE323" s="177"/>
      <c r="AF323" s="177"/>
      <c r="AG323" s="177"/>
      <c r="AH323" s="177"/>
      <c r="AI323" s="177"/>
      <c r="AJ323" s="177"/>
      <c r="AK323" s="177"/>
      <c r="AL323" s="177"/>
      <c r="AM323" s="177"/>
      <c r="AN323" s="177"/>
      <c r="AP323" s="157"/>
      <c r="AQ323" s="157"/>
      <c r="AR323" s="157"/>
      <c r="AS323" s="157"/>
      <c r="AT323" s="157"/>
      <c r="AU323" s="157"/>
      <c r="AV323" s="157"/>
      <c r="AW323" s="157"/>
      <c r="AX323" s="157"/>
      <c r="AY323" s="157"/>
      <c r="AZ323" s="157"/>
      <c r="BA323" s="157"/>
    </row>
    <row r="324" spans="1:53" s="178" customFormat="1" ht="15.75">
      <c r="A324" s="161"/>
      <c r="B324" s="175"/>
      <c r="C324" s="176"/>
      <c r="D324" s="176"/>
      <c r="E324" s="176"/>
      <c r="F324" s="177"/>
      <c r="G324" s="177"/>
      <c r="H324" s="177"/>
      <c r="I324" s="177"/>
      <c r="J324" s="177"/>
      <c r="K324" s="177"/>
      <c r="L324" s="177"/>
      <c r="M324" s="177"/>
      <c r="N324" s="177"/>
      <c r="O324" s="177"/>
      <c r="P324" s="177"/>
      <c r="Q324" s="177"/>
      <c r="R324" s="177"/>
      <c r="S324" s="177"/>
      <c r="T324" s="177"/>
      <c r="U324" s="177"/>
      <c r="V324" s="177"/>
      <c r="W324" s="177"/>
      <c r="X324" s="177"/>
      <c r="Y324" s="177"/>
      <c r="Z324" s="177"/>
      <c r="AA324" s="177"/>
      <c r="AB324" s="177"/>
      <c r="AC324" s="177"/>
      <c r="AD324" s="177"/>
      <c r="AE324" s="177"/>
      <c r="AF324" s="177"/>
      <c r="AG324" s="177"/>
      <c r="AH324" s="177"/>
      <c r="AI324" s="177"/>
      <c r="AJ324" s="177"/>
      <c r="AK324" s="177"/>
      <c r="AL324" s="177"/>
      <c r="AM324" s="177"/>
      <c r="AN324" s="177"/>
      <c r="AP324" s="157"/>
      <c r="AQ324" s="157"/>
      <c r="AR324" s="157"/>
      <c r="AS324" s="157"/>
      <c r="AT324" s="157"/>
      <c r="AU324" s="157"/>
      <c r="AV324" s="157"/>
      <c r="AW324" s="157"/>
      <c r="AX324" s="157"/>
      <c r="AY324" s="157"/>
      <c r="AZ324" s="157"/>
      <c r="BA324" s="157"/>
    </row>
    <row r="325" spans="1:53" s="178" customFormat="1" ht="15.75">
      <c r="A325" s="161"/>
      <c r="B325" s="175"/>
      <c r="C325" s="176"/>
      <c r="D325" s="176"/>
      <c r="E325" s="176"/>
      <c r="F325" s="177"/>
      <c r="G325" s="177"/>
      <c r="H325" s="177"/>
      <c r="I325" s="177"/>
      <c r="J325" s="177"/>
      <c r="K325" s="177"/>
      <c r="L325" s="177"/>
      <c r="M325" s="177"/>
      <c r="N325" s="177"/>
      <c r="O325" s="177"/>
      <c r="P325" s="177"/>
      <c r="Q325" s="177"/>
      <c r="R325" s="177"/>
      <c r="S325" s="177"/>
      <c r="T325" s="177"/>
      <c r="U325" s="177"/>
      <c r="V325" s="177"/>
      <c r="W325" s="177"/>
      <c r="X325" s="177"/>
      <c r="Y325" s="177"/>
      <c r="Z325" s="177"/>
      <c r="AA325" s="177"/>
      <c r="AB325" s="177"/>
      <c r="AC325" s="177"/>
      <c r="AD325" s="177"/>
      <c r="AE325" s="177"/>
      <c r="AF325" s="177"/>
      <c r="AG325" s="177"/>
      <c r="AH325" s="177"/>
      <c r="AI325" s="177"/>
      <c r="AJ325" s="177"/>
      <c r="AK325" s="177"/>
      <c r="AL325" s="177"/>
      <c r="AM325" s="177"/>
      <c r="AN325" s="177"/>
      <c r="AP325" s="157"/>
      <c r="AQ325" s="157"/>
      <c r="AR325" s="157"/>
      <c r="AS325" s="157"/>
      <c r="AT325" s="157"/>
      <c r="AU325" s="157"/>
      <c r="AV325" s="157"/>
      <c r="AW325" s="157"/>
      <c r="AX325" s="157"/>
      <c r="AY325" s="157"/>
      <c r="AZ325" s="157"/>
      <c r="BA325" s="157"/>
    </row>
    <row r="326" spans="1:53" s="178" customFormat="1" ht="15.75">
      <c r="A326" s="161"/>
      <c r="B326" s="175"/>
      <c r="C326" s="176"/>
      <c r="D326" s="176"/>
      <c r="E326" s="176"/>
      <c r="F326" s="177"/>
      <c r="G326" s="177"/>
      <c r="H326" s="177"/>
      <c r="I326" s="177"/>
      <c r="J326" s="177"/>
      <c r="K326" s="177"/>
      <c r="L326" s="177"/>
      <c r="M326" s="177"/>
      <c r="N326" s="177"/>
      <c r="O326" s="177"/>
      <c r="P326" s="177"/>
      <c r="Q326" s="177"/>
      <c r="R326" s="177"/>
      <c r="S326" s="177"/>
      <c r="T326" s="177"/>
      <c r="U326" s="177"/>
      <c r="V326" s="177"/>
      <c r="W326" s="177"/>
      <c r="X326" s="177"/>
      <c r="Y326" s="177"/>
      <c r="Z326" s="177"/>
      <c r="AA326" s="177"/>
      <c r="AB326" s="177"/>
      <c r="AC326" s="177"/>
      <c r="AD326" s="177"/>
      <c r="AE326" s="177"/>
      <c r="AF326" s="177"/>
      <c r="AG326" s="177"/>
      <c r="AH326" s="177"/>
      <c r="AI326" s="177"/>
      <c r="AJ326" s="177"/>
      <c r="AK326" s="177"/>
      <c r="AL326" s="177"/>
      <c r="AM326" s="177"/>
      <c r="AN326" s="177"/>
      <c r="AP326" s="157"/>
      <c r="AQ326" s="157"/>
      <c r="AR326" s="157"/>
      <c r="AS326" s="157"/>
      <c r="AT326" s="157"/>
      <c r="AU326" s="157"/>
      <c r="AV326" s="157"/>
      <c r="AW326" s="157"/>
      <c r="AX326" s="157"/>
      <c r="AY326" s="157"/>
      <c r="AZ326" s="157"/>
      <c r="BA326" s="157"/>
    </row>
    <row r="327" spans="1:53" s="178" customFormat="1" ht="15.75">
      <c r="A327" s="161"/>
      <c r="B327" s="175"/>
      <c r="C327" s="176"/>
      <c r="D327" s="176"/>
      <c r="E327" s="176"/>
      <c r="F327" s="177"/>
      <c r="G327" s="177"/>
      <c r="H327" s="177"/>
      <c r="I327" s="177"/>
      <c r="J327" s="177"/>
      <c r="K327" s="177"/>
      <c r="L327" s="177"/>
      <c r="M327" s="177"/>
      <c r="N327" s="177"/>
      <c r="O327" s="177"/>
      <c r="P327" s="177"/>
      <c r="Q327" s="177"/>
      <c r="R327" s="177"/>
      <c r="S327" s="177"/>
      <c r="T327" s="177"/>
      <c r="U327" s="177"/>
      <c r="V327" s="177"/>
      <c r="W327" s="177"/>
      <c r="X327" s="177"/>
      <c r="Y327" s="177"/>
      <c r="Z327" s="177"/>
      <c r="AA327" s="177"/>
      <c r="AB327" s="177"/>
      <c r="AC327" s="177"/>
      <c r="AD327" s="177"/>
      <c r="AE327" s="177"/>
      <c r="AF327" s="177"/>
      <c r="AG327" s="177"/>
      <c r="AH327" s="177"/>
      <c r="AI327" s="177"/>
      <c r="AJ327" s="177"/>
      <c r="AK327" s="177"/>
      <c r="AL327" s="177"/>
      <c r="AM327" s="177"/>
      <c r="AN327" s="177"/>
      <c r="AP327" s="157"/>
      <c r="AQ327" s="157"/>
      <c r="AR327" s="157"/>
      <c r="AS327" s="157"/>
      <c r="AT327" s="157"/>
      <c r="AU327" s="157"/>
      <c r="AV327" s="157"/>
      <c r="AW327" s="157"/>
      <c r="AX327" s="157"/>
      <c r="AY327" s="157"/>
      <c r="AZ327" s="157"/>
      <c r="BA327" s="157"/>
    </row>
    <row r="328" spans="1:53" s="178" customFormat="1" ht="15.75">
      <c r="A328" s="161"/>
      <c r="B328" s="175"/>
      <c r="C328" s="176"/>
      <c r="D328" s="176"/>
      <c r="E328" s="176"/>
      <c r="F328" s="177"/>
      <c r="G328" s="177"/>
      <c r="H328" s="177"/>
      <c r="I328" s="177"/>
      <c r="J328" s="177"/>
      <c r="K328" s="177"/>
      <c r="L328" s="177"/>
      <c r="M328" s="177"/>
      <c r="N328" s="177"/>
      <c r="O328" s="177"/>
      <c r="P328" s="177"/>
      <c r="Q328" s="177"/>
      <c r="R328" s="177"/>
      <c r="S328" s="177"/>
      <c r="T328" s="177"/>
      <c r="U328" s="177"/>
      <c r="V328" s="177"/>
      <c r="W328" s="177"/>
      <c r="X328" s="177"/>
      <c r="Y328" s="177"/>
      <c r="Z328" s="177"/>
      <c r="AA328" s="177"/>
      <c r="AB328" s="177"/>
      <c r="AC328" s="177"/>
      <c r="AD328" s="177"/>
      <c r="AE328" s="177"/>
      <c r="AF328" s="177"/>
      <c r="AG328" s="177"/>
      <c r="AH328" s="177"/>
      <c r="AI328" s="177"/>
      <c r="AJ328" s="177"/>
      <c r="AK328" s="177"/>
      <c r="AL328" s="177"/>
      <c r="AM328" s="177"/>
      <c r="AN328" s="177"/>
      <c r="AP328" s="157"/>
      <c r="AQ328" s="157"/>
      <c r="AR328" s="157"/>
      <c r="AS328" s="157"/>
      <c r="AT328" s="157"/>
      <c r="AU328" s="157"/>
      <c r="AV328" s="157"/>
      <c r="AW328" s="157"/>
      <c r="AX328" s="157"/>
      <c r="AY328" s="157"/>
      <c r="AZ328" s="157"/>
      <c r="BA328" s="157"/>
    </row>
    <row r="329" spans="1:53" s="178" customFormat="1" ht="15.75">
      <c r="A329" s="161"/>
      <c r="B329" s="175"/>
      <c r="C329" s="176"/>
      <c r="D329" s="176"/>
      <c r="E329" s="176"/>
      <c r="F329" s="177"/>
      <c r="G329" s="177"/>
      <c r="H329" s="177"/>
      <c r="I329" s="177"/>
      <c r="J329" s="177"/>
      <c r="K329" s="177"/>
      <c r="L329" s="177"/>
      <c r="M329" s="177"/>
      <c r="N329" s="177"/>
      <c r="O329" s="177"/>
      <c r="P329" s="177"/>
      <c r="Q329" s="177"/>
      <c r="R329" s="177"/>
      <c r="S329" s="177"/>
      <c r="T329" s="177"/>
      <c r="U329" s="177"/>
      <c r="V329" s="177"/>
      <c r="W329" s="177"/>
      <c r="X329" s="177"/>
      <c r="Y329" s="177"/>
      <c r="Z329" s="177"/>
      <c r="AA329" s="177"/>
      <c r="AB329" s="177"/>
      <c r="AC329" s="177"/>
      <c r="AD329" s="177"/>
      <c r="AE329" s="177"/>
      <c r="AF329" s="177"/>
      <c r="AG329" s="177"/>
      <c r="AH329" s="177"/>
      <c r="AI329" s="177"/>
      <c r="AJ329" s="177"/>
      <c r="AK329" s="177"/>
      <c r="AL329" s="177"/>
      <c r="AM329" s="177"/>
      <c r="AN329" s="177"/>
      <c r="AP329" s="157"/>
      <c r="AQ329" s="157"/>
      <c r="AR329" s="157"/>
      <c r="AS329" s="157"/>
      <c r="AT329" s="157"/>
      <c r="AU329" s="157"/>
      <c r="AV329" s="157"/>
      <c r="AW329" s="157"/>
      <c r="AX329" s="157"/>
      <c r="AY329" s="157"/>
      <c r="AZ329" s="157"/>
      <c r="BA329" s="157"/>
    </row>
    <row r="330" spans="1:53" s="178" customFormat="1" ht="15.75">
      <c r="A330" s="161"/>
      <c r="B330" s="175"/>
      <c r="C330" s="176"/>
      <c r="D330" s="176"/>
      <c r="E330" s="176"/>
      <c r="F330" s="177"/>
      <c r="G330" s="177"/>
      <c r="H330" s="177"/>
      <c r="I330" s="177"/>
      <c r="J330" s="177"/>
      <c r="K330" s="177"/>
      <c r="L330" s="177"/>
      <c r="M330" s="177"/>
      <c r="N330" s="177"/>
      <c r="O330" s="177"/>
      <c r="P330" s="177"/>
      <c r="Q330" s="177"/>
      <c r="R330" s="177"/>
      <c r="S330" s="177"/>
      <c r="T330" s="177"/>
      <c r="U330" s="177"/>
      <c r="V330" s="177"/>
      <c r="W330" s="177"/>
      <c r="X330" s="177"/>
      <c r="Y330" s="177"/>
      <c r="Z330" s="177"/>
      <c r="AA330" s="177"/>
      <c r="AB330" s="177"/>
      <c r="AC330" s="177"/>
      <c r="AD330" s="177"/>
      <c r="AE330" s="177"/>
      <c r="AF330" s="177"/>
      <c r="AG330" s="177"/>
      <c r="AH330" s="177"/>
      <c r="AI330" s="177"/>
      <c r="AJ330" s="177"/>
      <c r="AK330" s="177"/>
      <c r="AL330" s="177"/>
      <c r="AM330" s="177"/>
      <c r="AN330" s="177"/>
      <c r="AP330" s="157"/>
      <c r="AQ330" s="157"/>
      <c r="AR330" s="157"/>
      <c r="AS330" s="157"/>
      <c r="AT330" s="157"/>
      <c r="AU330" s="157"/>
      <c r="AV330" s="157"/>
      <c r="AW330" s="157"/>
      <c r="AX330" s="157"/>
      <c r="AY330" s="157"/>
      <c r="AZ330" s="157"/>
      <c r="BA330" s="157"/>
    </row>
    <row r="331" spans="1:53" s="178" customFormat="1" ht="15.75">
      <c r="A331" s="161"/>
      <c r="B331" s="175"/>
      <c r="C331" s="176"/>
      <c r="D331" s="176"/>
      <c r="E331" s="176"/>
      <c r="F331" s="177"/>
      <c r="G331" s="177"/>
      <c r="H331" s="177"/>
      <c r="I331" s="177"/>
      <c r="J331" s="177"/>
      <c r="K331" s="177"/>
      <c r="L331" s="177"/>
      <c r="M331" s="177"/>
      <c r="N331" s="177"/>
      <c r="O331" s="177"/>
      <c r="P331" s="177"/>
      <c r="Q331" s="177"/>
      <c r="R331" s="177"/>
      <c r="S331" s="177"/>
      <c r="T331" s="177"/>
      <c r="U331" s="177"/>
      <c r="V331" s="177"/>
      <c r="W331" s="177"/>
      <c r="X331" s="177"/>
      <c r="Y331" s="177"/>
      <c r="Z331" s="177"/>
      <c r="AA331" s="177"/>
      <c r="AB331" s="177"/>
      <c r="AC331" s="177"/>
      <c r="AD331" s="177"/>
      <c r="AE331" s="177"/>
      <c r="AF331" s="177"/>
      <c r="AG331" s="177"/>
      <c r="AH331" s="177"/>
      <c r="AI331" s="177"/>
      <c r="AJ331" s="177"/>
      <c r="AK331" s="177"/>
      <c r="AL331" s="177"/>
      <c r="AM331" s="177"/>
      <c r="AN331" s="177"/>
      <c r="AP331" s="157"/>
      <c r="AQ331" s="157"/>
      <c r="AR331" s="157"/>
      <c r="AS331" s="157"/>
      <c r="AT331" s="157"/>
      <c r="AU331" s="157"/>
      <c r="AV331" s="157"/>
      <c r="AW331" s="157"/>
      <c r="AX331" s="157"/>
      <c r="AY331" s="157"/>
      <c r="AZ331" s="157"/>
      <c r="BA331" s="157"/>
    </row>
    <row r="332" spans="1:53" s="178" customFormat="1" ht="15.75">
      <c r="A332" s="161"/>
      <c r="B332" s="175"/>
      <c r="C332" s="176"/>
      <c r="D332" s="176"/>
      <c r="E332" s="176"/>
      <c r="F332" s="177"/>
      <c r="G332" s="177"/>
      <c r="H332" s="177"/>
      <c r="I332" s="177"/>
      <c r="J332" s="177"/>
      <c r="K332" s="177"/>
      <c r="L332" s="177"/>
      <c r="M332" s="177"/>
      <c r="N332" s="177"/>
      <c r="O332" s="177"/>
      <c r="P332" s="177"/>
      <c r="Q332" s="177"/>
      <c r="R332" s="177"/>
      <c r="S332" s="177"/>
      <c r="T332" s="177"/>
      <c r="U332" s="177"/>
      <c r="V332" s="177"/>
      <c r="W332" s="177"/>
      <c r="X332" s="177"/>
      <c r="Y332" s="177"/>
      <c r="Z332" s="177"/>
      <c r="AA332" s="177"/>
      <c r="AB332" s="177"/>
      <c r="AC332" s="177"/>
      <c r="AD332" s="177"/>
      <c r="AE332" s="177"/>
      <c r="AF332" s="177"/>
      <c r="AG332" s="177"/>
      <c r="AH332" s="177"/>
      <c r="AI332" s="177"/>
      <c r="AJ332" s="177"/>
      <c r="AK332" s="177"/>
      <c r="AL332" s="177"/>
      <c r="AM332" s="177"/>
      <c r="AN332" s="177"/>
      <c r="AP332" s="157"/>
      <c r="AQ332" s="157"/>
      <c r="AR332" s="157"/>
      <c r="AS332" s="157"/>
      <c r="AT332" s="157"/>
      <c r="AU332" s="157"/>
      <c r="AV332" s="157"/>
      <c r="AW332" s="157"/>
      <c r="AX332" s="157"/>
      <c r="AY332" s="157"/>
      <c r="AZ332" s="157"/>
      <c r="BA332" s="157"/>
    </row>
    <row r="333" spans="1:53" s="178" customFormat="1" ht="15.75">
      <c r="A333" s="161"/>
      <c r="B333" s="175"/>
      <c r="C333" s="176"/>
      <c r="D333" s="176"/>
      <c r="E333" s="176"/>
      <c r="F333" s="177"/>
      <c r="G333" s="177"/>
      <c r="H333" s="177"/>
      <c r="I333" s="177"/>
      <c r="J333" s="177"/>
      <c r="K333" s="177"/>
      <c r="L333" s="177"/>
      <c r="M333" s="177"/>
      <c r="N333" s="177"/>
      <c r="O333" s="177"/>
      <c r="P333" s="177"/>
      <c r="Q333" s="177"/>
      <c r="R333" s="177"/>
      <c r="S333" s="177"/>
      <c r="T333" s="177"/>
      <c r="U333" s="177"/>
      <c r="V333" s="177"/>
      <c r="W333" s="177"/>
      <c r="X333" s="177"/>
      <c r="Y333" s="177"/>
      <c r="Z333" s="177"/>
      <c r="AA333" s="177"/>
      <c r="AB333" s="177"/>
      <c r="AC333" s="177"/>
      <c r="AD333" s="177"/>
      <c r="AE333" s="177"/>
      <c r="AF333" s="177"/>
      <c r="AG333" s="177"/>
      <c r="AH333" s="177"/>
      <c r="AI333" s="177"/>
      <c r="AJ333" s="177"/>
      <c r="AK333" s="177"/>
      <c r="AL333" s="177"/>
      <c r="AM333" s="177"/>
      <c r="AN333" s="177"/>
      <c r="AP333" s="157"/>
      <c r="AQ333" s="157"/>
      <c r="AR333" s="157"/>
      <c r="AS333" s="157"/>
      <c r="AT333" s="157"/>
      <c r="AU333" s="157"/>
      <c r="AV333" s="157"/>
      <c r="AW333" s="157"/>
      <c r="AX333" s="157"/>
      <c r="AY333" s="157"/>
      <c r="AZ333" s="157"/>
      <c r="BA333" s="157"/>
    </row>
    <row r="334" spans="1:53" s="178" customFormat="1" ht="15.75">
      <c r="A334" s="161"/>
      <c r="B334" s="175"/>
      <c r="C334" s="176"/>
      <c r="D334" s="176"/>
      <c r="E334" s="176"/>
      <c r="F334" s="177"/>
      <c r="G334" s="177"/>
      <c r="H334" s="177"/>
      <c r="I334" s="177"/>
      <c r="J334" s="177"/>
      <c r="K334" s="177"/>
      <c r="L334" s="177"/>
      <c r="M334" s="177"/>
      <c r="N334" s="177"/>
      <c r="O334" s="177"/>
      <c r="P334" s="177"/>
      <c r="Q334" s="177"/>
      <c r="R334" s="177"/>
      <c r="S334" s="177"/>
      <c r="T334" s="177"/>
      <c r="U334" s="177"/>
      <c r="V334" s="177"/>
      <c r="W334" s="177"/>
      <c r="X334" s="177"/>
      <c r="Y334" s="177"/>
      <c r="Z334" s="177"/>
      <c r="AA334" s="177"/>
      <c r="AB334" s="177"/>
      <c r="AC334" s="177"/>
      <c r="AD334" s="177"/>
      <c r="AE334" s="177"/>
      <c r="AF334" s="177"/>
      <c r="AG334" s="177"/>
      <c r="AH334" s="177"/>
      <c r="AI334" s="177"/>
      <c r="AJ334" s="177"/>
      <c r="AK334" s="177"/>
      <c r="AL334" s="177"/>
      <c r="AM334" s="177"/>
      <c r="AN334" s="177"/>
      <c r="AP334" s="157"/>
      <c r="AQ334" s="157"/>
      <c r="AR334" s="157"/>
      <c r="AS334" s="157"/>
      <c r="AT334" s="157"/>
      <c r="AU334" s="157"/>
      <c r="AV334" s="157"/>
      <c r="AW334" s="157"/>
      <c r="AX334" s="157"/>
      <c r="AY334" s="157"/>
      <c r="AZ334" s="157"/>
      <c r="BA334" s="157"/>
    </row>
    <row r="335" spans="1:53" s="178" customFormat="1" ht="15.75">
      <c r="A335" s="161"/>
      <c r="B335" s="175"/>
      <c r="C335" s="176"/>
      <c r="D335" s="176"/>
      <c r="E335" s="176"/>
      <c r="F335" s="177"/>
      <c r="G335" s="177"/>
      <c r="H335" s="177"/>
      <c r="I335" s="177"/>
      <c r="J335" s="177"/>
      <c r="K335" s="177"/>
      <c r="L335" s="177"/>
      <c r="M335" s="177"/>
      <c r="N335" s="177"/>
      <c r="O335" s="177"/>
      <c r="P335" s="177"/>
      <c r="Q335" s="177"/>
      <c r="R335" s="177"/>
      <c r="S335" s="177"/>
      <c r="T335" s="177"/>
      <c r="U335" s="177"/>
      <c r="V335" s="177"/>
      <c r="W335" s="177"/>
      <c r="X335" s="177"/>
      <c r="Y335" s="177"/>
      <c r="Z335" s="177"/>
      <c r="AA335" s="177"/>
      <c r="AB335" s="177"/>
      <c r="AC335" s="177"/>
      <c r="AD335" s="177"/>
      <c r="AE335" s="177"/>
      <c r="AF335" s="177"/>
      <c r="AG335" s="177"/>
      <c r="AH335" s="177"/>
      <c r="AI335" s="177"/>
      <c r="AJ335" s="177"/>
      <c r="AK335" s="177"/>
      <c r="AL335" s="177"/>
      <c r="AM335" s="177"/>
      <c r="AN335" s="177"/>
      <c r="AP335" s="157"/>
      <c r="AQ335" s="157"/>
      <c r="AR335" s="157"/>
      <c r="AS335" s="157"/>
      <c r="AT335" s="157"/>
      <c r="AU335" s="157"/>
      <c r="AV335" s="157"/>
      <c r="AW335" s="157"/>
      <c r="AX335" s="157"/>
      <c r="AY335" s="157"/>
      <c r="AZ335" s="157"/>
      <c r="BA335" s="157"/>
    </row>
    <row r="336" spans="1:53" s="178" customFormat="1" ht="15.75">
      <c r="A336" s="161"/>
      <c r="B336" s="175"/>
      <c r="C336" s="176"/>
      <c r="D336" s="176"/>
      <c r="E336" s="176"/>
      <c r="F336" s="177"/>
      <c r="G336" s="177"/>
      <c r="H336" s="177"/>
      <c r="I336" s="177"/>
      <c r="J336" s="177"/>
      <c r="K336" s="177"/>
      <c r="L336" s="177"/>
      <c r="M336" s="177"/>
      <c r="N336" s="177"/>
      <c r="O336" s="177"/>
      <c r="P336" s="177"/>
      <c r="Q336" s="177"/>
      <c r="R336" s="177"/>
      <c r="S336" s="177"/>
      <c r="T336" s="177"/>
      <c r="U336" s="177"/>
      <c r="V336" s="177"/>
      <c r="W336" s="177"/>
      <c r="X336" s="177"/>
      <c r="Y336" s="177"/>
      <c r="Z336" s="177"/>
      <c r="AA336" s="177"/>
      <c r="AB336" s="177"/>
      <c r="AC336" s="177"/>
      <c r="AD336" s="177"/>
      <c r="AE336" s="177"/>
      <c r="AF336" s="177"/>
      <c r="AG336" s="177"/>
      <c r="AH336" s="177"/>
      <c r="AI336" s="177"/>
      <c r="AJ336" s="177"/>
      <c r="AK336" s="177"/>
      <c r="AL336" s="177"/>
      <c r="AM336" s="177"/>
      <c r="AN336" s="177"/>
      <c r="AP336" s="157"/>
      <c r="AQ336" s="157"/>
      <c r="AR336" s="157"/>
      <c r="AS336" s="157"/>
      <c r="AT336" s="157"/>
      <c r="AU336" s="157"/>
      <c r="AV336" s="157"/>
      <c r="AW336" s="157"/>
      <c r="AX336" s="157"/>
      <c r="AY336" s="157"/>
      <c r="AZ336" s="157"/>
      <c r="BA336" s="157"/>
    </row>
    <row r="337" spans="1:53" s="178" customFormat="1" ht="15.75">
      <c r="A337" s="161"/>
      <c r="B337" s="175"/>
      <c r="C337" s="176"/>
      <c r="D337" s="176"/>
      <c r="E337" s="176"/>
      <c r="F337" s="177"/>
      <c r="G337" s="177"/>
      <c r="H337" s="177"/>
      <c r="I337" s="177"/>
      <c r="J337" s="177"/>
      <c r="K337" s="177"/>
      <c r="L337" s="177"/>
      <c r="M337" s="177"/>
      <c r="N337" s="177"/>
      <c r="O337" s="177"/>
      <c r="P337" s="177"/>
      <c r="Q337" s="177"/>
      <c r="R337" s="177"/>
      <c r="S337" s="177"/>
      <c r="T337" s="177"/>
      <c r="U337" s="177"/>
      <c r="V337" s="177"/>
      <c r="W337" s="177"/>
      <c r="X337" s="177"/>
      <c r="Y337" s="177"/>
      <c r="Z337" s="177"/>
      <c r="AA337" s="177"/>
      <c r="AB337" s="177"/>
      <c r="AC337" s="177"/>
      <c r="AD337" s="177"/>
      <c r="AE337" s="177"/>
      <c r="AF337" s="177"/>
      <c r="AG337" s="177"/>
      <c r="AH337" s="177"/>
      <c r="AI337" s="177"/>
      <c r="AJ337" s="177"/>
      <c r="AK337" s="177"/>
      <c r="AL337" s="177"/>
      <c r="AM337" s="177"/>
      <c r="AN337" s="177"/>
      <c r="AP337" s="157"/>
      <c r="AQ337" s="157"/>
      <c r="AR337" s="157"/>
      <c r="AS337" s="157"/>
      <c r="AT337" s="157"/>
      <c r="AU337" s="157"/>
      <c r="AV337" s="157"/>
      <c r="AW337" s="157"/>
      <c r="AX337" s="157"/>
      <c r="AY337" s="157"/>
      <c r="AZ337" s="157"/>
      <c r="BA337" s="157"/>
    </row>
    <row r="338" spans="1:53" s="178" customFormat="1" ht="15.75">
      <c r="A338" s="161"/>
      <c r="B338" s="175"/>
      <c r="C338" s="176"/>
      <c r="D338" s="176"/>
      <c r="E338" s="176"/>
      <c r="F338" s="177"/>
      <c r="G338" s="177"/>
      <c r="H338" s="177"/>
      <c r="I338" s="177"/>
      <c r="J338" s="177"/>
      <c r="K338" s="177"/>
      <c r="L338" s="177"/>
      <c r="M338" s="177"/>
      <c r="N338" s="177"/>
      <c r="O338" s="177"/>
      <c r="P338" s="177"/>
      <c r="Q338" s="177"/>
      <c r="R338" s="177"/>
      <c r="S338" s="177"/>
      <c r="T338" s="177"/>
      <c r="U338" s="177"/>
      <c r="V338" s="177"/>
      <c r="W338" s="177"/>
      <c r="X338" s="177"/>
      <c r="Y338" s="177"/>
      <c r="Z338" s="177"/>
      <c r="AA338" s="177"/>
      <c r="AB338" s="177"/>
      <c r="AC338" s="177"/>
      <c r="AD338" s="177"/>
      <c r="AE338" s="177"/>
      <c r="AF338" s="177"/>
      <c r="AG338" s="177"/>
      <c r="AH338" s="177"/>
      <c r="AI338" s="177"/>
      <c r="AJ338" s="177"/>
      <c r="AK338" s="177"/>
      <c r="AL338" s="177"/>
      <c r="AM338" s="177"/>
      <c r="AN338" s="177"/>
      <c r="AP338" s="157"/>
      <c r="AQ338" s="157"/>
      <c r="AR338" s="157"/>
      <c r="AS338" s="157"/>
      <c r="AT338" s="157"/>
      <c r="AU338" s="157"/>
      <c r="AV338" s="157"/>
      <c r="AW338" s="157"/>
      <c r="AX338" s="157"/>
      <c r="AY338" s="157"/>
      <c r="AZ338" s="157"/>
      <c r="BA338" s="157"/>
    </row>
    <row r="339" spans="1:53" s="178" customFormat="1" ht="15.75">
      <c r="A339" s="161"/>
      <c r="B339" s="175"/>
      <c r="C339" s="176"/>
      <c r="D339" s="176"/>
      <c r="E339" s="176"/>
      <c r="F339" s="177"/>
      <c r="G339" s="177"/>
      <c r="H339" s="177"/>
      <c r="I339" s="177"/>
      <c r="J339" s="177"/>
      <c r="K339" s="177"/>
      <c r="L339" s="177"/>
      <c r="M339" s="177"/>
      <c r="N339" s="177"/>
      <c r="O339" s="177"/>
      <c r="P339" s="177"/>
      <c r="Q339" s="177"/>
      <c r="R339" s="177"/>
      <c r="S339" s="177"/>
      <c r="T339" s="177"/>
      <c r="U339" s="177"/>
      <c r="V339" s="177"/>
      <c r="W339" s="177"/>
      <c r="X339" s="177"/>
      <c r="Y339" s="177"/>
      <c r="Z339" s="177"/>
      <c r="AA339" s="177"/>
      <c r="AB339" s="177"/>
      <c r="AC339" s="177"/>
      <c r="AD339" s="177"/>
      <c r="AE339" s="177"/>
      <c r="AF339" s="177"/>
      <c r="AG339" s="177"/>
      <c r="AH339" s="177"/>
      <c r="AI339" s="177"/>
      <c r="AJ339" s="177"/>
      <c r="AK339" s="177"/>
      <c r="AL339" s="177"/>
      <c r="AM339" s="177"/>
      <c r="AN339" s="177"/>
      <c r="AP339" s="157"/>
      <c r="AQ339" s="157"/>
      <c r="AR339" s="157"/>
      <c r="AS339" s="157"/>
      <c r="AT339" s="157"/>
      <c r="AU339" s="157"/>
      <c r="AV339" s="157"/>
      <c r="AW339" s="157"/>
      <c r="AX339" s="157"/>
      <c r="AY339" s="157"/>
      <c r="AZ339" s="157"/>
      <c r="BA339" s="157"/>
    </row>
    <row r="340" spans="1:53" s="178" customFormat="1" ht="15.75">
      <c r="A340" s="161"/>
      <c r="B340" s="175"/>
      <c r="C340" s="176"/>
      <c r="D340" s="176"/>
      <c r="E340" s="176"/>
      <c r="F340" s="177"/>
      <c r="G340" s="177"/>
      <c r="H340" s="177"/>
      <c r="I340" s="177"/>
      <c r="J340" s="177"/>
      <c r="K340" s="177"/>
      <c r="L340" s="177"/>
      <c r="M340" s="177"/>
      <c r="N340" s="177"/>
      <c r="O340" s="177"/>
      <c r="P340" s="177"/>
      <c r="Q340" s="177"/>
      <c r="R340" s="177"/>
      <c r="S340" s="177"/>
      <c r="T340" s="177"/>
      <c r="U340" s="177"/>
      <c r="V340" s="177"/>
      <c r="W340" s="177"/>
      <c r="X340" s="177"/>
      <c r="Y340" s="177"/>
      <c r="Z340" s="177"/>
      <c r="AA340" s="177"/>
      <c r="AB340" s="177"/>
      <c r="AC340" s="177"/>
      <c r="AD340" s="177"/>
      <c r="AE340" s="177"/>
      <c r="AF340" s="177"/>
      <c r="AG340" s="177"/>
      <c r="AH340" s="177"/>
      <c r="AI340" s="177"/>
      <c r="AJ340" s="177"/>
      <c r="AK340" s="177"/>
      <c r="AL340" s="177"/>
      <c r="AM340" s="177"/>
      <c r="AN340" s="177"/>
      <c r="AP340" s="157"/>
      <c r="AQ340" s="157"/>
      <c r="AR340" s="157"/>
      <c r="AS340" s="157"/>
      <c r="AT340" s="157"/>
      <c r="AU340" s="157"/>
      <c r="AV340" s="157"/>
      <c r="AW340" s="157"/>
      <c r="AX340" s="157"/>
      <c r="AY340" s="157"/>
      <c r="AZ340" s="157"/>
      <c r="BA340" s="157"/>
    </row>
    <row r="341" spans="1:53" s="178" customFormat="1" ht="15.75">
      <c r="A341" s="161"/>
      <c r="B341" s="175"/>
      <c r="C341" s="176"/>
      <c r="D341" s="176"/>
      <c r="E341" s="176"/>
      <c r="F341" s="177"/>
      <c r="G341" s="177"/>
      <c r="H341" s="177"/>
      <c r="I341" s="177"/>
      <c r="J341" s="177"/>
      <c r="K341" s="177"/>
      <c r="L341" s="177"/>
      <c r="M341" s="177"/>
      <c r="N341" s="177"/>
      <c r="O341" s="177"/>
      <c r="P341" s="177"/>
      <c r="Q341" s="177"/>
      <c r="R341" s="177"/>
      <c r="S341" s="177"/>
      <c r="T341" s="177"/>
      <c r="U341" s="177"/>
      <c r="V341" s="177"/>
      <c r="W341" s="177"/>
      <c r="X341" s="177"/>
      <c r="Y341" s="177"/>
      <c r="Z341" s="177"/>
      <c r="AA341" s="177"/>
      <c r="AB341" s="177"/>
      <c r="AC341" s="177"/>
      <c r="AD341" s="177"/>
      <c r="AE341" s="177"/>
      <c r="AF341" s="177"/>
      <c r="AG341" s="177"/>
      <c r="AH341" s="177"/>
      <c r="AI341" s="177"/>
      <c r="AJ341" s="177"/>
      <c r="AK341" s="177"/>
      <c r="AL341" s="177"/>
      <c r="AM341" s="177"/>
      <c r="AN341" s="177"/>
      <c r="AP341" s="157"/>
      <c r="AQ341" s="157"/>
      <c r="AR341" s="157"/>
      <c r="AS341" s="157"/>
      <c r="AT341" s="157"/>
      <c r="AU341" s="157"/>
      <c r="AV341" s="157"/>
      <c r="AW341" s="157"/>
      <c r="AX341" s="157"/>
      <c r="AY341" s="157"/>
      <c r="AZ341" s="157"/>
      <c r="BA341" s="157"/>
    </row>
    <row r="342" spans="1:53" s="178" customFormat="1" ht="15.75">
      <c r="A342" s="161"/>
      <c r="B342" s="175"/>
      <c r="C342" s="176"/>
      <c r="D342" s="176"/>
      <c r="E342" s="176"/>
      <c r="F342" s="177"/>
      <c r="G342" s="177"/>
      <c r="H342" s="177"/>
      <c r="I342" s="177"/>
      <c r="J342" s="177"/>
      <c r="K342" s="177"/>
      <c r="L342" s="177"/>
      <c r="M342" s="177"/>
      <c r="N342" s="177"/>
      <c r="O342" s="177"/>
      <c r="P342" s="177"/>
      <c r="Q342" s="177"/>
      <c r="R342" s="177"/>
      <c r="S342" s="177"/>
      <c r="T342" s="177"/>
      <c r="U342" s="177"/>
      <c r="V342" s="177"/>
      <c r="W342" s="177"/>
      <c r="X342" s="177"/>
      <c r="Y342" s="177"/>
      <c r="Z342" s="177"/>
      <c r="AA342" s="177"/>
      <c r="AB342" s="177"/>
      <c r="AC342" s="177"/>
      <c r="AD342" s="177"/>
      <c r="AE342" s="177"/>
      <c r="AF342" s="177"/>
      <c r="AG342" s="177"/>
      <c r="AH342" s="177"/>
      <c r="AI342" s="177"/>
      <c r="AJ342" s="177"/>
      <c r="AK342" s="177"/>
      <c r="AL342" s="177"/>
      <c r="AM342" s="177"/>
      <c r="AN342" s="177"/>
      <c r="AP342" s="157"/>
      <c r="AQ342" s="157"/>
      <c r="AR342" s="157"/>
      <c r="AS342" s="157"/>
      <c r="AT342" s="157"/>
      <c r="AU342" s="157"/>
      <c r="AV342" s="157"/>
      <c r="AW342" s="157"/>
      <c r="AX342" s="157"/>
      <c r="AY342" s="157"/>
      <c r="AZ342" s="157"/>
      <c r="BA342" s="157"/>
    </row>
    <row r="343" spans="1:53" s="178" customFormat="1" ht="15.75">
      <c r="A343" s="161"/>
      <c r="B343" s="175"/>
      <c r="C343" s="176"/>
      <c r="D343" s="176"/>
      <c r="E343" s="176"/>
      <c r="F343" s="177"/>
      <c r="G343" s="177"/>
      <c r="H343" s="177"/>
      <c r="I343" s="177"/>
      <c r="J343" s="177"/>
      <c r="K343" s="177"/>
      <c r="L343" s="177"/>
      <c r="M343" s="177"/>
      <c r="N343" s="177"/>
      <c r="O343" s="177"/>
      <c r="P343" s="177"/>
      <c r="Q343" s="177"/>
      <c r="R343" s="177"/>
      <c r="S343" s="177"/>
      <c r="T343" s="177"/>
      <c r="U343" s="177"/>
      <c r="V343" s="177"/>
      <c r="W343" s="177"/>
      <c r="X343" s="177"/>
      <c r="Y343" s="177"/>
      <c r="Z343" s="177"/>
      <c r="AA343" s="177"/>
      <c r="AB343" s="177"/>
      <c r="AC343" s="177"/>
      <c r="AD343" s="177"/>
      <c r="AE343" s="177"/>
      <c r="AF343" s="177"/>
      <c r="AG343" s="177"/>
      <c r="AH343" s="177"/>
      <c r="AI343" s="177"/>
      <c r="AJ343" s="177"/>
      <c r="AK343" s="177"/>
      <c r="AL343" s="177"/>
      <c r="AM343" s="177"/>
      <c r="AN343" s="177"/>
      <c r="AP343" s="157"/>
      <c r="AQ343" s="157"/>
      <c r="AR343" s="157"/>
      <c r="AS343" s="157"/>
      <c r="AT343" s="157"/>
      <c r="AU343" s="157"/>
      <c r="AV343" s="157"/>
      <c r="AW343" s="157"/>
      <c r="AX343" s="157"/>
      <c r="AY343" s="157"/>
      <c r="AZ343" s="157"/>
      <c r="BA343" s="157"/>
    </row>
    <row r="344" spans="1:53" s="178" customFormat="1" ht="15.75">
      <c r="A344" s="161"/>
      <c r="B344" s="175"/>
      <c r="C344" s="176"/>
      <c r="D344" s="176"/>
      <c r="E344" s="176"/>
      <c r="F344" s="177"/>
      <c r="G344" s="177"/>
      <c r="H344" s="177"/>
      <c r="I344" s="177"/>
      <c r="J344" s="177"/>
      <c r="K344" s="177"/>
      <c r="L344" s="177"/>
      <c r="M344" s="177"/>
      <c r="N344" s="177"/>
      <c r="O344" s="177"/>
      <c r="P344" s="177"/>
      <c r="Q344" s="177"/>
      <c r="R344" s="177"/>
      <c r="S344" s="177"/>
      <c r="T344" s="177"/>
      <c r="U344" s="177"/>
      <c r="V344" s="177"/>
      <c r="W344" s="177"/>
      <c r="X344" s="177"/>
      <c r="Y344" s="177"/>
      <c r="Z344" s="177"/>
      <c r="AA344" s="177"/>
      <c r="AB344" s="177"/>
      <c r="AC344" s="177"/>
      <c r="AD344" s="177"/>
      <c r="AE344" s="177"/>
      <c r="AF344" s="177"/>
      <c r="AG344" s="177"/>
      <c r="AH344" s="177"/>
      <c r="AI344" s="177"/>
      <c r="AJ344" s="177"/>
      <c r="AK344" s="177"/>
      <c r="AL344" s="177"/>
      <c r="AM344" s="177"/>
      <c r="AN344" s="177"/>
      <c r="AP344" s="157"/>
      <c r="AQ344" s="157"/>
      <c r="AR344" s="157"/>
      <c r="AS344" s="157"/>
      <c r="AT344" s="157"/>
      <c r="AU344" s="157"/>
      <c r="AV344" s="157"/>
      <c r="AW344" s="157"/>
      <c r="AX344" s="157"/>
      <c r="AY344" s="157"/>
      <c r="AZ344" s="157"/>
      <c r="BA344" s="157"/>
    </row>
    <row r="345" spans="1:53" s="178" customFormat="1" ht="15.75">
      <c r="A345" s="161"/>
      <c r="B345" s="175"/>
      <c r="C345" s="176"/>
      <c r="D345" s="176"/>
      <c r="E345" s="176"/>
      <c r="F345" s="177"/>
      <c r="G345" s="177"/>
      <c r="H345" s="177"/>
      <c r="I345" s="177"/>
      <c r="J345" s="177"/>
      <c r="K345" s="177"/>
      <c r="L345" s="177"/>
      <c r="M345" s="177"/>
      <c r="N345" s="177"/>
      <c r="O345" s="177"/>
      <c r="P345" s="177"/>
      <c r="Q345" s="177"/>
      <c r="R345" s="177"/>
      <c r="S345" s="177"/>
      <c r="T345" s="177"/>
      <c r="U345" s="177"/>
      <c r="V345" s="177"/>
      <c r="W345" s="177"/>
      <c r="X345" s="177"/>
      <c r="Y345" s="177"/>
      <c r="Z345" s="177"/>
      <c r="AA345" s="177"/>
      <c r="AB345" s="177"/>
      <c r="AC345" s="177"/>
      <c r="AD345" s="177"/>
      <c r="AE345" s="177"/>
      <c r="AF345" s="177"/>
      <c r="AG345" s="177"/>
      <c r="AH345" s="177"/>
      <c r="AI345" s="177"/>
      <c r="AJ345" s="177"/>
      <c r="AK345" s="177"/>
      <c r="AL345" s="177"/>
      <c r="AM345" s="177"/>
      <c r="AN345" s="177"/>
      <c r="AP345" s="157"/>
      <c r="AQ345" s="157"/>
      <c r="AR345" s="157"/>
      <c r="AS345" s="157"/>
      <c r="AT345" s="157"/>
      <c r="AU345" s="157"/>
      <c r="AV345" s="157"/>
      <c r="AW345" s="157"/>
      <c r="AX345" s="157"/>
      <c r="AY345" s="157"/>
      <c r="AZ345" s="157"/>
      <c r="BA345" s="157"/>
    </row>
    <row r="346" spans="1:53" s="178" customFormat="1" ht="15.75">
      <c r="A346" s="161"/>
      <c r="B346" s="175"/>
      <c r="C346" s="176"/>
      <c r="D346" s="176"/>
      <c r="E346" s="176"/>
      <c r="F346" s="177"/>
      <c r="G346" s="177"/>
      <c r="H346" s="177"/>
      <c r="I346" s="177"/>
      <c r="J346" s="177"/>
      <c r="K346" s="177"/>
      <c r="L346" s="177"/>
      <c r="M346" s="177"/>
      <c r="N346" s="177"/>
      <c r="O346" s="177"/>
      <c r="P346" s="177"/>
      <c r="Q346" s="177"/>
      <c r="R346" s="177"/>
      <c r="S346" s="177"/>
      <c r="T346" s="177"/>
      <c r="U346" s="177"/>
      <c r="V346" s="177"/>
      <c r="W346" s="177"/>
      <c r="X346" s="177"/>
      <c r="Y346" s="177"/>
      <c r="Z346" s="177"/>
      <c r="AA346" s="177"/>
      <c r="AB346" s="177"/>
      <c r="AC346" s="177"/>
      <c r="AD346" s="177"/>
      <c r="AE346" s="177"/>
      <c r="AF346" s="177"/>
      <c r="AG346" s="177"/>
      <c r="AH346" s="177"/>
      <c r="AI346" s="177"/>
      <c r="AJ346" s="177"/>
      <c r="AK346" s="177"/>
      <c r="AL346" s="177"/>
      <c r="AM346" s="177"/>
      <c r="AN346" s="177"/>
      <c r="AP346" s="157"/>
      <c r="AQ346" s="157"/>
      <c r="AR346" s="157"/>
      <c r="AS346" s="157"/>
      <c r="AT346" s="157"/>
      <c r="AU346" s="157"/>
      <c r="AV346" s="157"/>
      <c r="AW346" s="157"/>
      <c r="AX346" s="157"/>
      <c r="AY346" s="157"/>
      <c r="AZ346" s="157"/>
      <c r="BA346" s="157"/>
    </row>
    <row r="347" spans="1:53" s="178" customFormat="1" ht="15.75">
      <c r="A347" s="161"/>
      <c r="B347" s="175"/>
      <c r="C347" s="176"/>
      <c r="D347" s="176"/>
      <c r="E347" s="176"/>
      <c r="F347" s="177"/>
      <c r="G347" s="177"/>
      <c r="H347" s="177"/>
      <c r="I347" s="177"/>
      <c r="J347" s="177"/>
      <c r="K347" s="177"/>
      <c r="L347" s="177"/>
      <c r="M347" s="177"/>
      <c r="N347" s="177"/>
      <c r="O347" s="177"/>
      <c r="P347" s="177"/>
      <c r="Q347" s="177"/>
      <c r="R347" s="177"/>
      <c r="S347" s="177"/>
      <c r="T347" s="177"/>
      <c r="U347" s="177"/>
      <c r="V347" s="177"/>
      <c r="W347" s="177"/>
      <c r="X347" s="177"/>
      <c r="Y347" s="177"/>
      <c r="Z347" s="177"/>
      <c r="AA347" s="177"/>
      <c r="AB347" s="177"/>
      <c r="AC347" s="177"/>
      <c r="AD347" s="177"/>
      <c r="AE347" s="177"/>
      <c r="AF347" s="177"/>
      <c r="AG347" s="177"/>
      <c r="AH347" s="177"/>
      <c r="AI347" s="177"/>
      <c r="AJ347" s="177"/>
      <c r="AK347" s="177"/>
      <c r="AL347" s="177"/>
      <c r="AM347" s="177"/>
      <c r="AN347" s="177"/>
      <c r="AP347" s="157"/>
      <c r="AQ347" s="157"/>
      <c r="AR347" s="157"/>
      <c r="AS347" s="157"/>
      <c r="AT347" s="157"/>
      <c r="AU347" s="157"/>
      <c r="AV347" s="157"/>
      <c r="AW347" s="157"/>
      <c r="AX347" s="157"/>
      <c r="AY347" s="157"/>
      <c r="AZ347" s="157"/>
      <c r="BA347" s="157"/>
    </row>
    <row r="348" spans="1:53" s="178" customFormat="1" ht="15.75">
      <c r="A348" s="161"/>
      <c r="B348" s="175"/>
      <c r="C348" s="176"/>
      <c r="D348" s="176"/>
      <c r="E348" s="176"/>
      <c r="F348" s="177"/>
      <c r="G348" s="177"/>
      <c r="H348" s="177"/>
      <c r="I348" s="177"/>
      <c r="J348" s="177"/>
      <c r="K348" s="177"/>
      <c r="L348" s="177"/>
      <c r="M348" s="177"/>
      <c r="N348" s="177"/>
      <c r="O348" s="177"/>
      <c r="P348" s="177"/>
      <c r="Q348" s="177"/>
      <c r="R348" s="177"/>
      <c r="S348" s="177"/>
      <c r="T348" s="177"/>
      <c r="U348" s="177"/>
      <c r="V348" s="177"/>
      <c r="W348" s="177"/>
      <c r="X348" s="177"/>
      <c r="Y348" s="177"/>
      <c r="Z348" s="177"/>
      <c r="AA348" s="177"/>
      <c r="AB348" s="177"/>
      <c r="AC348" s="177"/>
      <c r="AD348" s="177"/>
      <c r="AE348" s="177"/>
      <c r="AF348" s="177"/>
      <c r="AG348" s="177"/>
      <c r="AH348" s="177"/>
      <c r="AI348" s="177"/>
      <c r="AJ348" s="177"/>
      <c r="AK348" s="177"/>
      <c r="AL348" s="177"/>
      <c r="AM348" s="177"/>
      <c r="AN348" s="177"/>
      <c r="AP348" s="157"/>
      <c r="AQ348" s="157"/>
      <c r="AR348" s="157"/>
      <c r="AS348" s="157"/>
      <c r="AT348" s="157"/>
      <c r="AU348" s="157"/>
      <c r="AV348" s="157"/>
      <c r="AW348" s="157"/>
      <c r="AX348" s="157"/>
      <c r="AY348" s="157"/>
      <c r="AZ348" s="157"/>
      <c r="BA348" s="157"/>
    </row>
    <row r="349" spans="1:53" s="178" customFormat="1" ht="15.75">
      <c r="A349" s="161"/>
      <c r="B349" s="175"/>
      <c r="C349" s="176"/>
      <c r="D349" s="176"/>
      <c r="E349" s="176"/>
      <c r="F349" s="177"/>
      <c r="G349" s="177"/>
      <c r="H349" s="177"/>
      <c r="I349" s="177"/>
      <c r="J349" s="177"/>
      <c r="K349" s="177"/>
      <c r="L349" s="177"/>
      <c r="M349" s="177"/>
      <c r="N349" s="177"/>
      <c r="O349" s="177"/>
      <c r="P349" s="177"/>
      <c r="Q349" s="177"/>
      <c r="R349" s="177"/>
      <c r="S349" s="177"/>
      <c r="T349" s="177"/>
      <c r="U349" s="177"/>
      <c r="V349" s="177"/>
      <c r="W349" s="177"/>
      <c r="X349" s="177"/>
      <c r="Y349" s="177"/>
      <c r="Z349" s="177"/>
      <c r="AA349" s="177"/>
      <c r="AB349" s="177"/>
      <c r="AC349" s="177"/>
      <c r="AD349" s="177"/>
      <c r="AE349" s="177"/>
      <c r="AF349" s="177"/>
      <c r="AG349" s="177"/>
      <c r="AH349" s="177"/>
      <c r="AI349" s="177"/>
      <c r="AJ349" s="177"/>
      <c r="AK349" s="177"/>
      <c r="AL349" s="177"/>
      <c r="AM349" s="177"/>
      <c r="AN349" s="177"/>
      <c r="AP349" s="157"/>
      <c r="AQ349" s="157"/>
      <c r="AR349" s="157"/>
      <c r="AS349" s="157"/>
      <c r="AT349" s="157"/>
      <c r="AU349" s="157"/>
      <c r="AV349" s="157"/>
      <c r="AW349" s="157"/>
      <c r="AX349" s="157"/>
      <c r="AY349" s="157"/>
      <c r="AZ349" s="157"/>
      <c r="BA349" s="157"/>
    </row>
    <row r="350" spans="1:53" s="178" customFormat="1" ht="15.75">
      <c r="A350" s="161"/>
      <c r="B350" s="175"/>
      <c r="C350" s="176"/>
      <c r="D350" s="176"/>
      <c r="E350" s="176"/>
      <c r="F350" s="177"/>
      <c r="G350" s="177"/>
      <c r="H350" s="177"/>
      <c r="I350" s="177"/>
      <c r="J350" s="177"/>
      <c r="K350" s="177"/>
      <c r="L350" s="177"/>
      <c r="M350" s="177"/>
      <c r="N350" s="177"/>
      <c r="O350" s="177"/>
      <c r="P350" s="177"/>
      <c r="Q350" s="177"/>
      <c r="R350" s="177"/>
      <c r="S350" s="177"/>
      <c r="T350" s="177"/>
      <c r="U350" s="177"/>
      <c r="V350" s="177"/>
      <c r="W350" s="177"/>
      <c r="X350" s="177"/>
      <c r="Y350" s="177"/>
      <c r="Z350" s="177"/>
      <c r="AA350" s="177"/>
      <c r="AB350" s="177"/>
      <c r="AC350" s="177"/>
      <c r="AD350" s="177"/>
      <c r="AE350" s="177"/>
      <c r="AF350" s="177"/>
      <c r="AG350" s="177"/>
      <c r="AH350" s="177"/>
      <c r="AI350" s="177"/>
      <c r="AJ350" s="177"/>
      <c r="AK350" s="177"/>
      <c r="AL350" s="177"/>
      <c r="AM350" s="177"/>
      <c r="AN350" s="177"/>
      <c r="AP350" s="157"/>
      <c r="AQ350" s="157"/>
      <c r="AR350" s="157"/>
      <c r="AS350" s="157"/>
      <c r="AT350" s="157"/>
      <c r="AU350" s="157"/>
      <c r="AV350" s="157"/>
      <c r="AW350" s="157"/>
      <c r="AX350" s="157"/>
      <c r="AY350" s="157"/>
      <c r="AZ350" s="157"/>
      <c r="BA350" s="157"/>
    </row>
    <row r="351" spans="1:53" s="178" customFormat="1" ht="15.75">
      <c r="A351" s="161"/>
      <c r="B351" s="175"/>
      <c r="C351" s="176"/>
      <c r="D351" s="176"/>
      <c r="E351" s="176"/>
      <c r="F351" s="177"/>
      <c r="G351" s="177"/>
      <c r="H351" s="177"/>
      <c r="I351" s="177"/>
      <c r="J351" s="177"/>
      <c r="K351" s="177"/>
      <c r="L351" s="177"/>
      <c r="M351" s="177"/>
      <c r="N351" s="177"/>
      <c r="O351" s="177"/>
      <c r="P351" s="177"/>
      <c r="Q351" s="177"/>
      <c r="R351" s="177"/>
      <c r="S351" s="177"/>
      <c r="T351" s="177"/>
      <c r="U351" s="177"/>
      <c r="V351" s="177"/>
      <c r="W351" s="177"/>
      <c r="X351" s="177"/>
      <c r="Y351" s="177"/>
      <c r="Z351" s="177"/>
      <c r="AA351" s="177"/>
      <c r="AB351" s="177"/>
      <c r="AC351" s="177"/>
      <c r="AD351" s="177"/>
      <c r="AE351" s="177"/>
      <c r="AF351" s="177"/>
      <c r="AG351" s="177"/>
      <c r="AH351" s="177"/>
      <c r="AI351" s="177"/>
      <c r="AJ351" s="177"/>
      <c r="AK351" s="177"/>
      <c r="AL351" s="177"/>
      <c r="AM351" s="177"/>
      <c r="AN351" s="177"/>
      <c r="AP351" s="157"/>
      <c r="AQ351" s="157"/>
      <c r="AR351" s="157"/>
      <c r="AS351" s="157"/>
      <c r="AT351" s="157"/>
      <c r="AU351" s="157"/>
      <c r="AV351" s="157"/>
      <c r="AW351" s="157"/>
      <c r="AX351" s="157"/>
      <c r="AY351" s="157"/>
      <c r="AZ351" s="157"/>
      <c r="BA351" s="157"/>
    </row>
    <row r="352" spans="1:53" s="178" customFormat="1" ht="15.75">
      <c r="A352" s="161"/>
      <c r="B352" s="175"/>
      <c r="C352" s="176"/>
      <c r="D352" s="176"/>
      <c r="E352" s="176"/>
      <c r="F352" s="177"/>
      <c r="G352" s="177"/>
      <c r="H352" s="177"/>
      <c r="I352" s="177"/>
      <c r="J352" s="177"/>
      <c r="K352" s="177"/>
      <c r="L352" s="177"/>
      <c r="M352" s="177"/>
      <c r="N352" s="177"/>
      <c r="O352" s="177"/>
      <c r="P352" s="177"/>
      <c r="Q352" s="177"/>
      <c r="R352" s="177"/>
      <c r="S352" s="177"/>
      <c r="T352" s="177"/>
      <c r="U352" s="177"/>
      <c r="V352" s="177"/>
      <c r="W352" s="177"/>
      <c r="X352" s="177"/>
      <c r="Y352" s="177"/>
      <c r="Z352" s="177"/>
      <c r="AA352" s="177"/>
      <c r="AB352" s="177"/>
      <c r="AC352" s="177"/>
      <c r="AD352" s="177"/>
      <c r="AE352" s="177"/>
      <c r="AF352" s="177"/>
      <c r="AG352" s="177"/>
      <c r="AH352" s="177"/>
      <c r="AI352" s="177"/>
      <c r="AJ352" s="177"/>
      <c r="AK352" s="177"/>
      <c r="AL352" s="177"/>
      <c r="AM352" s="177"/>
      <c r="AN352" s="177"/>
      <c r="AP352" s="157"/>
      <c r="AQ352" s="157"/>
      <c r="AR352" s="157"/>
      <c r="AS352" s="157"/>
      <c r="AT352" s="157"/>
      <c r="AU352" s="157"/>
      <c r="AV352" s="157"/>
      <c r="AW352" s="157"/>
      <c r="AX352" s="157"/>
      <c r="AY352" s="157"/>
      <c r="AZ352" s="157"/>
      <c r="BA352" s="157"/>
    </row>
    <row r="353" spans="1:53" s="178" customFormat="1" ht="15.75">
      <c r="A353" s="161"/>
      <c r="B353" s="175"/>
      <c r="C353" s="176"/>
      <c r="D353" s="176"/>
      <c r="E353" s="176"/>
      <c r="F353" s="177"/>
      <c r="G353" s="177"/>
      <c r="H353" s="177"/>
      <c r="I353" s="177"/>
      <c r="J353" s="177"/>
      <c r="K353" s="177"/>
      <c r="L353" s="177"/>
      <c r="M353" s="177"/>
      <c r="N353" s="177"/>
      <c r="O353" s="177"/>
      <c r="P353" s="177"/>
      <c r="Q353" s="177"/>
      <c r="R353" s="177"/>
      <c r="S353" s="177"/>
      <c r="T353" s="177"/>
      <c r="U353" s="177"/>
      <c r="V353" s="177"/>
      <c r="W353" s="177"/>
      <c r="X353" s="177"/>
      <c r="Y353" s="177"/>
      <c r="Z353" s="177"/>
      <c r="AA353" s="177"/>
      <c r="AB353" s="177"/>
      <c r="AC353" s="177"/>
      <c r="AD353" s="177"/>
      <c r="AE353" s="177"/>
      <c r="AF353" s="177"/>
      <c r="AG353" s="177"/>
      <c r="AH353" s="177"/>
      <c r="AI353" s="177"/>
      <c r="AJ353" s="177"/>
      <c r="AK353" s="177"/>
      <c r="AL353" s="177"/>
      <c r="AM353" s="177"/>
      <c r="AN353" s="177"/>
      <c r="AP353" s="157"/>
      <c r="AQ353" s="157"/>
      <c r="AR353" s="157"/>
      <c r="AS353" s="157"/>
      <c r="AT353" s="157"/>
      <c r="AU353" s="157"/>
      <c r="AV353" s="157"/>
      <c r="AW353" s="157"/>
      <c r="AX353" s="157"/>
      <c r="AY353" s="157"/>
      <c r="AZ353" s="157"/>
      <c r="BA353" s="157"/>
    </row>
    <row r="354" spans="1:53" s="178" customFormat="1" ht="15.75">
      <c r="A354" s="161"/>
      <c r="B354" s="175"/>
      <c r="C354" s="176"/>
      <c r="D354" s="176"/>
      <c r="E354" s="176"/>
      <c r="F354" s="177"/>
      <c r="G354" s="177"/>
      <c r="H354" s="177"/>
      <c r="I354" s="177"/>
      <c r="J354" s="177"/>
      <c r="K354" s="177"/>
      <c r="L354" s="177"/>
      <c r="M354" s="177"/>
      <c r="N354" s="177"/>
      <c r="O354" s="177"/>
      <c r="P354" s="177"/>
      <c r="Q354" s="177"/>
      <c r="R354" s="177"/>
      <c r="S354" s="177"/>
      <c r="T354" s="177"/>
      <c r="U354" s="177"/>
      <c r="V354" s="177"/>
      <c r="W354" s="177"/>
      <c r="X354" s="177"/>
      <c r="Y354" s="177"/>
      <c r="Z354" s="177"/>
      <c r="AA354" s="177"/>
      <c r="AB354" s="177"/>
      <c r="AC354" s="177"/>
      <c r="AD354" s="177"/>
      <c r="AE354" s="177"/>
      <c r="AF354" s="177"/>
      <c r="AG354" s="177"/>
      <c r="AH354" s="177"/>
      <c r="AI354" s="177"/>
      <c r="AJ354" s="177"/>
      <c r="AK354" s="177"/>
      <c r="AL354" s="177"/>
      <c r="AM354" s="177"/>
      <c r="AN354" s="177"/>
      <c r="AP354" s="157"/>
      <c r="AQ354" s="157"/>
      <c r="AR354" s="157"/>
      <c r="AS354" s="157"/>
      <c r="AT354" s="157"/>
      <c r="AU354" s="157"/>
      <c r="AV354" s="157"/>
      <c r="AW354" s="157"/>
      <c r="AX354" s="157"/>
      <c r="AY354" s="157"/>
      <c r="AZ354" s="157"/>
      <c r="BA354" s="157"/>
    </row>
    <row r="355" spans="1:53" s="178" customFormat="1" ht="15.75">
      <c r="A355" s="161"/>
      <c r="B355" s="175"/>
      <c r="C355" s="176"/>
      <c r="D355" s="176"/>
      <c r="E355" s="176"/>
      <c r="F355" s="177"/>
      <c r="G355" s="177"/>
      <c r="H355" s="177"/>
      <c r="I355" s="177"/>
      <c r="J355" s="177"/>
      <c r="K355" s="177"/>
      <c r="L355" s="177"/>
      <c r="M355" s="177"/>
      <c r="N355" s="177"/>
      <c r="O355" s="177"/>
      <c r="P355" s="177"/>
      <c r="Q355" s="177"/>
      <c r="R355" s="177"/>
      <c r="S355" s="177"/>
      <c r="T355" s="177"/>
      <c r="U355" s="177"/>
      <c r="V355" s="177"/>
      <c r="W355" s="177"/>
      <c r="X355" s="177"/>
      <c r="Y355" s="177"/>
      <c r="Z355" s="177"/>
      <c r="AA355" s="177"/>
      <c r="AB355" s="177"/>
      <c r="AC355" s="177"/>
      <c r="AD355" s="177"/>
      <c r="AE355" s="177"/>
      <c r="AF355" s="177"/>
      <c r="AG355" s="177"/>
      <c r="AH355" s="177"/>
      <c r="AI355" s="177"/>
      <c r="AJ355" s="177"/>
      <c r="AK355" s="177"/>
      <c r="AL355" s="177"/>
      <c r="AM355" s="177"/>
      <c r="AN355" s="177"/>
      <c r="AP355" s="157"/>
      <c r="AQ355" s="157"/>
      <c r="AR355" s="157"/>
      <c r="AS355" s="157"/>
      <c r="AT355" s="157"/>
      <c r="AU355" s="157"/>
      <c r="AV355" s="157"/>
      <c r="AW355" s="157"/>
      <c r="AX355" s="157"/>
      <c r="AY355" s="157"/>
      <c r="AZ355" s="157"/>
      <c r="BA355" s="157"/>
    </row>
    <row r="356" spans="1:53" s="178" customFormat="1" ht="15.75">
      <c r="A356" s="161"/>
      <c r="B356" s="175"/>
      <c r="C356" s="176"/>
      <c r="D356" s="176"/>
      <c r="E356" s="176"/>
      <c r="F356" s="177"/>
      <c r="G356" s="177"/>
      <c r="H356" s="177"/>
      <c r="I356" s="177"/>
      <c r="J356" s="177"/>
      <c r="K356" s="177"/>
      <c r="L356" s="177"/>
      <c r="M356" s="177"/>
      <c r="N356" s="177"/>
      <c r="O356" s="177"/>
      <c r="P356" s="177"/>
      <c r="Q356" s="177"/>
      <c r="R356" s="177"/>
      <c r="S356" s="177"/>
      <c r="T356" s="177"/>
      <c r="U356" s="177"/>
      <c r="V356" s="177"/>
      <c r="W356" s="177"/>
      <c r="X356" s="177"/>
      <c r="Y356" s="177"/>
      <c r="Z356" s="177"/>
      <c r="AA356" s="177"/>
      <c r="AB356" s="177"/>
      <c r="AC356" s="177"/>
      <c r="AD356" s="177"/>
      <c r="AE356" s="177"/>
      <c r="AF356" s="177"/>
      <c r="AG356" s="177"/>
      <c r="AH356" s="177"/>
      <c r="AI356" s="177"/>
      <c r="AJ356" s="177"/>
      <c r="AK356" s="177"/>
      <c r="AL356" s="177"/>
      <c r="AM356" s="177"/>
      <c r="AN356" s="177"/>
      <c r="AP356" s="157"/>
      <c r="AQ356" s="157"/>
      <c r="AR356" s="157"/>
      <c r="AS356" s="157"/>
      <c r="AT356" s="157"/>
      <c r="AU356" s="157"/>
      <c r="AV356" s="157"/>
      <c r="AW356" s="157"/>
      <c r="AX356" s="157"/>
      <c r="AY356" s="157"/>
      <c r="AZ356" s="157"/>
      <c r="BA356" s="157"/>
    </row>
    <row r="357" spans="1:53" s="178" customFormat="1" ht="15.75">
      <c r="A357" s="161"/>
      <c r="B357" s="175"/>
      <c r="C357" s="176"/>
      <c r="D357" s="176"/>
      <c r="E357" s="176"/>
      <c r="F357" s="177"/>
      <c r="G357" s="177"/>
      <c r="H357" s="177"/>
      <c r="I357" s="177"/>
      <c r="J357" s="177"/>
      <c r="K357" s="177"/>
      <c r="L357" s="177"/>
      <c r="M357" s="177"/>
      <c r="N357" s="177"/>
      <c r="O357" s="177"/>
      <c r="P357" s="177"/>
      <c r="Q357" s="177"/>
      <c r="R357" s="177"/>
      <c r="S357" s="177"/>
      <c r="T357" s="177"/>
      <c r="U357" s="177"/>
      <c r="V357" s="177"/>
      <c r="W357" s="177"/>
      <c r="X357" s="177"/>
      <c r="Y357" s="177"/>
      <c r="Z357" s="177"/>
      <c r="AA357" s="177"/>
      <c r="AB357" s="177"/>
      <c r="AC357" s="177"/>
      <c r="AD357" s="177"/>
      <c r="AE357" s="177"/>
      <c r="AF357" s="177"/>
      <c r="AG357" s="177"/>
      <c r="AH357" s="177"/>
      <c r="AI357" s="177"/>
      <c r="AJ357" s="177"/>
      <c r="AK357" s="177"/>
      <c r="AL357" s="177"/>
      <c r="AM357" s="177"/>
      <c r="AN357" s="177"/>
      <c r="AP357" s="157"/>
      <c r="AQ357" s="157"/>
      <c r="AR357" s="157"/>
      <c r="AS357" s="157"/>
      <c r="AT357" s="157"/>
      <c r="AU357" s="157"/>
      <c r="AV357" s="157"/>
      <c r="AW357" s="157"/>
      <c r="AX357" s="157"/>
      <c r="AY357" s="157"/>
      <c r="AZ357" s="157"/>
      <c r="BA357" s="157"/>
    </row>
    <row r="358" spans="1:53" s="178" customFormat="1" ht="15.75">
      <c r="A358" s="161"/>
      <c r="B358" s="175"/>
      <c r="C358" s="176"/>
      <c r="D358" s="176"/>
      <c r="E358" s="176"/>
      <c r="F358" s="177"/>
      <c r="G358" s="177"/>
      <c r="H358" s="177"/>
      <c r="I358" s="177"/>
      <c r="J358" s="177"/>
      <c r="K358" s="177"/>
      <c r="L358" s="177"/>
      <c r="M358" s="177"/>
      <c r="N358" s="177"/>
      <c r="O358" s="177"/>
      <c r="P358" s="177"/>
      <c r="Q358" s="177"/>
      <c r="R358" s="177"/>
      <c r="S358" s="177"/>
      <c r="T358" s="177"/>
      <c r="U358" s="177"/>
      <c r="V358" s="177"/>
      <c r="W358" s="177"/>
      <c r="X358" s="177"/>
      <c r="Y358" s="177"/>
      <c r="Z358" s="177"/>
      <c r="AA358" s="177"/>
      <c r="AB358" s="177"/>
      <c r="AC358" s="177"/>
      <c r="AD358" s="177"/>
      <c r="AE358" s="177"/>
      <c r="AF358" s="177"/>
      <c r="AG358" s="177"/>
      <c r="AH358" s="177"/>
      <c r="AI358" s="177"/>
      <c r="AJ358" s="177"/>
      <c r="AK358" s="177"/>
      <c r="AL358" s="177"/>
      <c r="AM358" s="177"/>
      <c r="AN358" s="177"/>
      <c r="AP358" s="157"/>
      <c r="AQ358" s="157"/>
      <c r="AR358" s="157"/>
      <c r="AS358" s="157"/>
      <c r="AT358" s="157"/>
      <c r="AU358" s="157"/>
      <c r="AV358" s="157"/>
      <c r="AW358" s="157"/>
      <c r="AX358" s="157"/>
      <c r="AY358" s="157"/>
      <c r="AZ358" s="157"/>
      <c r="BA358" s="157"/>
    </row>
    <row r="359" spans="1:53" s="178" customFormat="1" ht="15.75">
      <c r="A359" s="161"/>
      <c r="B359" s="175"/>
      <c r="C359" s="176"/>
      <c r="D359" s="176"/>
      <c r="E359" s="176"/>
      <c r="F359" s="177"/>
      <c r="G359" s="177"/>
      <c r="H359" s="177"/>
      <c r="I359" s="177"/>
      <c r="J359" s="177"/>
      <c r="K359" s="177"/>
      <c r="L359" s="177"/>
      <c r="M359" s="177"/>
      <c r="N359" s="177"/>
      <c r="O359" s="177"/>
      <c r="P359" s="177"/>
      <c r="Q359" s="177"/>
      <c r="R359" s="177"/>
      <c r="S359" s="177"/>
      <c r="T359" s="177"/>
      <c r="U359" s="177"/>
      <c r="V359" s="177"/>
      <c r="W359" s="177"/>
      <c r="X359" s="177"/>
      <c r="Y359" s="177"/>
      <c r="Z359" s="177"/>
      <c r="AA359" s="177"/>
      <c r="AB359" s="177"/>
      <c r="AC359" s="177"/>
      <c r="AD359" s="177"/>
      <c r="AE359" s="177"/>
      <c r="AF359" s="177"/>
      <c r="AG359" s="177"/>
      <c r="AH359" s="177"/>
      <c r="AI359" s="177"/>
      <c r="AJ359" s="177"/>
      <c r="AK359" s="177"/>
      <c r="AL359" s="177"/>
      <c r="AM359" s="177"/>
      <c r="AN359" s="177"/>
      <c r="AP359" s="157"/>
      <c r="AQ359" s="157"/>
      <c r="AR359" s="157"/>
      <c r="AS359" s="157"/>
      <c r="AT359" s="157"/>
      <c r="AU359" s="157"/>
      <c r="AV359" s="157"/>
      <c r="AW359" s="157"/>
      <c r="AX359" s="157"/>
      <c r="AY359" s="157"/>
      <c r="AZ359" s="157"/>
      <c r="BA359" s="157"/>
    </row>
    <row r="360" spans="1:53" s="178" customFormat="1" ht="15.75">
      <c r="A360" s="161"/>
      <c r="B360" s="175"/>
      <c r="C360" s="176"/>
      <c r="D360" s="176"/>
      <c r="E360" s="176"/>
      <c r="F360" s="177"/>
      <c r="G360" s="177"/>
      <c r="H360" s="177"/>
      <c r="I360" s="177"/>
      <c r="J360" s="177"/>
      <c r="K360" s="177"/>
      <c r="L360" s="177"/>
      <c r="M360" s="177"/>
      <c r="N360" s="177"/>
      <c r="O360" s="177"/>
      <c r="P360" s="177"/>
      <c r="Q360" s="177"/>
      <c r="R360" s="177"/>
      <c r="S360" s="177"/>
      <c r="T360" s="177"/>
      <c r="U360" s="177"/>
      <c r="V360" s="177"/>
      <c r="W360" s="177"/>
      <c r="X360" s="177"/>
      <c r="Y360" s="177"/>
      <c r="Z360" s="177"/>
      <c r="AA360" s="177"/>
      <c r="AB360" s="177"/>
      <c r="AC360" s="177"/>
      <c r="AD360" s="177"/>
      <c r="AE360" s="177"/>
      <c r="AF360" s="177"/>
      <c r="AG360" s="177"/>
      <c r="AH360" s="177"/>
      <c r="AI360" s="177"/>
      <c r="AJ360" s="177"/>
      <c r="AK360" s="177"/>
      <c r="AL360" s="177"/>
      <c r="AM360" s="177"/>
      <c r="AN360" s="177"/>
      <c r="AP360" s="157"/>
      <c r="AQ360" s="157"/>
      <c r="AR360" s="157"/>
      <c r="AS360" s="157"/>
      <c r="AT360" s="157"/>
      <c r="AU360" s="157"/>
      <c r="AV360" s="157"/>
      <c r="AW360" s="157"/>
      <c r="AX360" s="157"/>
      <c r="AY360" s="157"/>
      <c r="AZ360" s="157"/>
      <c r="BA360" s="157"/>
    </row>
    <row r="361" spans="1:53" s="178" customFormat="1" ht="15.75">
      <c r="A361" s="161"/>
      <c r="B361" s="175"/>
      <c r="C361" s="176"/>
      <c r="D361" s="176"/>
      <c r="E361" s="176"/>
      <c r="F361" s="177"/>
      <c r="G361" s="177"/>
      <c r="H361" s="177"/>
      <c r="I361" s="177"/>
      <c r="J361" s="177"/>
      <c r="K361" s="177"/>
      <c r="L361" s="177"/>
      <c r="M361" s="177"/>
      <c r="N361" s="177"/>
      <c r="O361" s="177"/>
      <c r="P361" s="177"/>
      <c r="Q361" s="177"/>
      <c r="R361" s="177"/>
      <c r="S361" s="177"/>
      <c r="T361" s="177"/>
      <c r="U361" s="177"/>
      <c r="V361" s="177"/>
      <c r="W361" s="177"/>
      <c r="X361" s="177"/>
      <c r="Y361" s="177"/>
      <c r="Z361" s="177"/>
      <c r="AA361" s="177"/>
      <c r="AB361" s="177"/>
      <c r="AC361" s="177"/>
      <c r="AD361" s="177"/>
      <c r="AE361" s="177"/>
      <c r="AF361" s="177"/>
      <c r="AG361" s="177"/>
      <c r="AH361" s="177"/>
      <c r="AI361" s="177"/>
      <c r="AJ361" s="177"/>
      <c r="AK361" s="177"/>
      <c r="AL361" s="177"/>
      <c r="AM361" s="177"/>
      <c r="AN361" s="177"/>
      <c r="AP361" s="157"/>
      <c r="AQ361" s="157"/>
      <c r="AR361" s="157"/>
      <c r="AS361" s="157"/>
      <c r="AT361" s="157"/>
      <c r="AU361" s="157"/>
      <c r="AV361" s="157"/>
      <c r="AW361" s="157"/>
      <c r="AX361" s="157"/>
      <c r="AY361" s="157"/>
      <c r="AZ361" s="157"/>
      <c r="BA361" s="157"/>
    </row>
    <row r="362" spans="1:53" s="178" customFormat="1" ht="15.75">
      <c r="A362" s="161"/>
      <c r="B362" s="175"/>
      <c r="C362" s="176"/>
      <c r="D362" s="176"/>
      <c r="E362" s="176"/>
      <c r="F362" s="177"/>
      <c r="G362" s="177"/>
      <c r="H362" s="177"/>
      <c r="I362" s="177"/>
      <c r="J362" s="177"/>
      <c r="K362" s="177"/>
      <c r="L362" s="177"/>
      <c r="M362" s="177"/>
      <c r="N362" s="177"/>
      <c r="O362" s="177"/>
      <c r="P362" s="177"/>
      <c r="Q362" s="177"/>
      <c r="R362" s="177"/>
      <c r="S362" s="177"/>
      <c r="T362" s="177"/>
      <c r="U362" s="177"/>
      <c r="V362" s="177"/>
      <c r="W362" s="177"/>
      <c r="X362" s="177"/>
      <c r="Y362" s="177"/>
      <c r="Z362" s="177"/>
      <c r="AA362" s="177"/>
      <c r="AB362" s="177"/>
      <c r="AC362" s="177"/>
      <c r="AD362" s="177"/>
      <c r="AE362" s="177"/>
      <c r="AF362" s="177"/>
      <c r="AG362" s="177"/>
      <c r="AH362" s="177"/>
      <c r="AI362" s="177"/>
      <c r="AJ362" s="177"/>
      <c r="AK362" s="177"/>
      <c r="AL362" s="177"/>
      <c r="AM362" s="177"/>
      <c r="AN362" s="177"/>
      <c r="AP362" s="157"/>
      <c r="AQ362" s="157"/>
      <c r="AR362" s="157"/>
      <c r="AS362" s="157"/>
      <c r="AT362" s="157"/>
      <c r="AU362" s="157"/>
      <c r="AV362" s="157"/>
      <c r="AW362" s="157"/>
      <c r="AX362" s="157"/>
      <c r="AY362" s="157"/>
      <c r="AZ362" s="157"/>
      <c r="BA362" s="157"/>
    </row>
    <row r="363" spans="1:53" s="178" customFormat="1" ht="15.75">
      <c r="A363" s="161"/>
      <c r="B363" s="175"/>
      <c r="C363" s="176"/>
      <c r="D363" s="176"/>
      <c r="E363" s="176"/>
      <c r="F363" s="177"/>
      <c r="G363" s="177"/>
      <c r="H363" s="177"/>
      <c r="I363" s="177"/>
      <c r="J363" s="177"/>
      <c r="K363" s="177"/>
      <c r="L363" s="177"/>
      <c r="M363" s="177"/>
      <c r="N363" s="177"/>
      <c r="O363" s="177"/>
      <c r="P363" s="177"/>
      <c r="Q363" s="177"/>
      <c r="R363" s="177"/>
      <c r="S363" s="177"/>
      <c r="T363" s="177"/>
      <c r="U363" s="177"/>
      <c r="V363" s="177"/>
      <c r="W363" s="177"/>
      <c r="X363" s="177"/>
      <c r="Y363" s="177"/>
      <c r="Z363" s="177"/>
      <c r="AA363" s="177"/>
      <c r="AB363" s="177"/>
      <c r="AC363" s="177"/>
      <c r="AD363" s="177"/>
      <c r="AE363" s="177"/>
      <c r="AF363" s="177"/>
      <c r="AG363" s="177"/>
      <c r="AH363" s="177"/>
      <c r="AI363" s="177"/>
      <c r="AJ363" s="177"/>
      <c r="AK363" s="177"/>
      <c r="AL363" s="177"/>
      <c r="AM363" s="177"/>
      <c r="AN363" s="177"/>
      <c r="AP363" s="157"/>
      <c r="AQ363" s="157"/>
      <c r="AR363" s="157"/>
      <c r="AS363" s="157"/>
      <c r="AT363" s="157"/>
      <c r="AU363" s="157"/>
      <c r="AV363" s="157"/>
      <c r="AW363" s="157"/>
      <c r="AX363" s="157"/>
      <c r="AY363" s="157"/>
      <c r="AZ363" s="157"/>
      <c r="BA363" s="157"/>
    </row>
    <row r="364" spans="1:53" s="178" customFormat="1" ht="15.75">
      <c r="A364" s="161"/>
      <c r="B364" s="175"/>
      <c r="C364" s="176"/>
      <c r="D364" s="176"/>
      <c r="E364" s="176"/>
      <c r="F364" s="177"/>
      <c r="G364" s="177"/>
      <c r="H364" s="177"/>
      <c r="I364" s="177"/>
      <c r="J364" s="177"/>
      <c r="K364" s="177"/>
      <c r="L364" s="177"/>
      <c r="M364" s="177"/>
      <c r="N364" s="177"/>
      <c r="O364" s="177"/>
      <c r="P364" s="177"/>
      <c r="Q364" s="177"/>
      <c r="R364" s="177"/>
      <c r="S364" s="177"/>
      <c r="T364" s="177"/>
      <c r="U364" s="177"/>
      <c r="V364" s="177"/>
      <c r="W364" s="177"/>
      <c r="X364" s="177"/>
      <c r="Y364" s="177"/>
      <c r="Z364" s="177"/>
      <c r="AA364" s="177"/>
      <c r="AB364" s="177"/>
      <c r="AC364" s="177"/>
      <c r="AD364" s="177"/>
      <c r="AE364" s="177"/>
      <c r="AF364" s="177"/>
      <c r="AG364" s="177"/>
      <c r="AH364" s="177"/>
      <c r="AI364" s="177"/>
      <c r="AJ364" s="177"/>
      <c r="AK364" s="177"/>
      <c r="AL364" s="177"/>
      <c r="AM364" s="177"/>
      <c r="AN364" s="177"/>
      <c r="AP364" s="157"/>
      <c r="AQ364" s="157"/>
      <c r="AR364" s="157"/>
      <c r="AS364" s="157"/>
      <c r="AT364" s="157"/>
      <c r="AU364" s="157"/>
      <c r="AV364" s="157"/>
      <c r="AW364" s="157"/>
      <c r="AX364" s="157"/>
      <c r="AY364" s="157"/>
      <c r="AZ364" s="157"/>
      <c r="BA364" s="157"/>
    </row>
    <row r="365" spans="1:53" s="178" customFormat="1" ht="15.75">
      <c r="A365" s="161"/>
      <c r="B365" s="175"/>
      <c r="C365" s="176"/>
      <c r="D365" s="176"/>
      <c r="E365" s="176"/>
      <c r="F365" s="177"/>
      <c r="G365" s="177"/>
      <c r="H365" s="177"/>
      <c r="I365" s="177"/>
      <c r="J365" s="177"/>
      <c r="K365" s="177"/>
      <c r="L365" s="177"/>
      <c r="M365" s="177"/>
      <c r="N365" s="177"/>
      <c r="O365" s="177"/>
      <c r="P365" s="177"/>
      <c r="Q365" s="177"/>
      <c r="R365" s="177"/>
      <c r="S365" s="177"/>
      <c r="T365" s="177"/>
      <c r="U365" s="177"/>
      <c r="V365" s="177"/>
      <c r="W365" s="177"/>
      <c r="X365" s="177"/>
      <c r="Y365" s="177"/>
      <c r="Z365" s="177"/>
      <c r="AA365" s="177"/>
      <c r="AB365" s="177"/>
      <c r="AC365" s="177"/>
      <c r="AD365" s="177"/>
      <c r="AE365" s="177"/>
      <c r="AF365" s="177"/>
      <c r="AG365" s="177"/>
      <c r="AH365" s="177"/>
      <c r="AI365" s="177"/>
      <c r="AJ365" s="177"/>
      <c r="AK365" s="177"/>
      <c r="AL365" s="177"/>
      <c r="AM365" s="177"/>
      <c r="AN365" s="177"/>
      <c r="AP365" s="157"/>
      <c r="AQ365" s="157"/>
      <c r="AR365" s="157"/>
      <c r="AS365" s="157"/>
      <c r="AT365" s="157"/>
      <c r="AU365" s="157"/>
      <c r="AV365" s="157"/>
      <c r="AW365" s="157"/>
      <c r="AX365" s="157"/>
      <c r="AY365" s="157"/>
      <c r="AZ365" s="157"/>
      <c r="BA365" s="157"/>
    </row>
    <row r="366" spans="1:53" s="178" customFormat="1" ht="15.75">
      <c r="A366" s="161"/>
      <c r="B366" s="175"/>
      <c r="C366" s="176"/>
      <c r="D366" s="176"/>
      <c r="E366" s="176"/>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177"/>
      <c r="AG366" s="177"/>
      <c r="AH366" s="177"/>
      <c r="AI366" s="177"/>
      <c r="AJ366" s="177"/>
      <c r="AK366" s="177"/>
      <c r="AL366" s="177"/>
      <c r="AM366" s="177"/>
      <c r="AN366" s="177"/>
      <c r="AP366" s="157"/>
      <c r="AQ366" s="157"/>
      <c r="AR366" s="157"/>
      <c r="AS366" s="157"/>
      <c r="AT366" s="157"/>
      <c r="AU366" s="157"/>
      <c r="AV366" s="157"/>
      <c r="AW366" s="157"/>
      <c r="AX366" s="157"/>
      <c r="AY366" s="157"/>
      <c r="AZ366" s="157"/>
      <c r="BA366" s="157"/>
    </row>
    <row r="367" spans="1:53" s="178" customFormat="1" ht="15.75">
      <c r="A367" s="161"/>
      <c r="B367" s="175"/>
      <c r="C367" s="176"/>
      <c r="D367" s="176"/>
      <c r="E367" s="176"/>
      <c r="F367" s="177"/>
      <c r="G367" s="177"/>
      <c r="H367" s="177"/>
      <c r="I367" s="177"/>
      <c r="J367" s="177"/>
      <c r="K367" s="177"/>
      <c r="L367" s="177"/>
      <c r="M367" s="177"/>
      <c r="N367" s="177"/>
      <c r="O367" s="177"/>
      <c r="P367" s="177"/>
      <c r="Q367" s="177"/>
      <c r="R367" s="177"/>
      <c r="S367" s="177"/>
      <c r="T367" s="177"/>
      <c r="U367" s="177"/>
      <c r="V367" s="177"/>
      <c r="W367" s="177"/>
      <c r="X367" s="177"/>
      <c r="Y367" s="177"/>
      <c r="Z367" s="177"/>
      <c r="AA367" s="177"/>
      <c r="AB367" s="177"/>
      <c r="AC367" s="177"/>
      <c r="AD367" s="177"/>
      <c r="AE367" s="177"/>
      <c r="AF367" s="177"/>
      <c r="AG367" s="177"/>
      <c r="AH367" s="177"/>
      <c r="AI367" s="177"/>
      <c r="AJ367" s="177"/>
      <c r="AK367" s="177"/>
      <c r="AL367" s="177"/>
      <c r="AM367" s="177"/>
      <c r="AN367" s="177"/>
      <c r="AP367" s="157"/>
      <c r="AQ367" s="157"/>
      <c r="AR367" s="157"/>
      <c r="AS367" s="157"/>
      <c r="AT367" s="157"/>
      <c r="AU367" s="157"/>
      <c r="AV367" s="157"/>
      <c r="AW367" s="157"/>
      <c r="AX367" s="157"/>
      <c r="AY367" s="157"/>
      <c r="AZ367" s="157"/>
      <c r="BA367" s="157"/>
    </row>
    <row r="368" spans="1:53" s="178" customFormat="1" ht="15.75">
      <c r="A368" s="161"/>
      <c r="B368" s="175"/>
      <c r="C368" s="176"/>
      <c r="D368" s="176"/>
      <c r="E368" s="176"/>
      <c r="F368" s="177"/>
      <c r="G368" s="177"/>
      <c r="H368" s="177"/>
      <c r="I368" s="177"/>
      <c r="J368" s="177"/>
      <c r="K368" s="177"/>
      <c r="L368" s="177"/>
      <c r="M368" s="177"/>
      <c r="N368" s="177"/>
      <c r="O368" s="177"/>
      <c r="P368" s="177"/>
      <c r="Q368" s="177"/>
      <c r="R368" s="177"/>
      <c r="S368" s="177"/>
      <c r="T368" s="177"/>
      <c r="U368" s="177"/>
      <c r="V368" s="177"/>
      <c r="W368" s="177"/>
      <c r="X368" s="177"/>
      <c r="Y368" s="177"/>
      <c r="Z368" s="177"/>
      <c r="AA368" s="177"/>
      <c r="AB368" s="177"/>
      <c r="AC368" s="177"/>
      <c r="AD368" s="177"/>
      <c r="AE368" s="177"/>
      <c r="AF368" s="177"/>
      <c r="AG368" s="177"/>
      <c r="AH368" s="177"/>
      <c r="AI368" s="177"/>
      <c r="AJ368" s="177"/>
      <c r="AK368" s="177"/>
      <c r="AL368" s="177"/>
      <c r="AM368" s="177"/>
      <c r="AN368" s="177"/>
      <c r="AP368" s="157"/>
      <c r="AQ368" s="157"/>
      <c r="AR368" s="157"/>
      <c r="AS368" s="157"/>
      <c r="AT368" s="157"/>
      <c r="AU368" s="157"/>
      <c r="AV368" s="157"/>
      <c r="AW368" s="157"/>
      <c r="AX368" s="157"/>
      <c r="AY368" s="157"/>
      <c r="AZ368" s="157"/>
      <c r="BA368" s="157"/>
    </row>
    <row r="369" spans="1:53" s="178" customFormat="1" ht="15.75">
      <c r="A369" s="161"/>
      <c r="B369" s="175"/>
      <c r="C369" s="176"/>
      <c r="D369" s="176"/>
      <c r="E369" s="176"/>
      <c r="F369" s="177"/>
      <c r="G369" s="177"/>
      <c r="H369" s="177"/>
      <c r="I369" s="177"/>
      <c r="J369" s="177"/>
      <c r="K369" s="177"/>
      <c r="L369" s="177"/>
      <c r="M369" s="177"/>
      <c r="N369" s="177"/>
      <c r="O369" s="177"/>
      <c r="P369" s="177"/>
      <c r="Q369" s="177"/>
      <c r="R369" s="177"/>
      <c r="S369" s="177"/>
      <c r="T369" s="177"/>
      <c r="U369" s="177"/>
      <c r="V369" s="177"/>
      <c r="W369" s="177"/>
      <c r="X369" s="177"/>
      <c r="Y369" s="177"/>
      <c r="Z369" s="177"/>
      <c r="AA369" s="177"/>
      <c r="AB369" s="177"/>
      <c r="AC369" s="177"/>
      <c r="AD369" s="177"/>
      <c r="AE369" s="177"/>
      <c r="AF369" s="177"/>
      <c r="AG369" s="177"/>
      <c r="AH369" s="177"/>
      <c r="AI369" s="177"/>
      <c r="AJ369" s="177"/>
      <c r="AK369" s="177"/>
      <c r="AL369" s="177"/>
      <c r="AM369" s="177"/>
      <c r="AN369" s="177"/>
      <c r="AP369" s="157"/>
      <c r="AQ369" s="157"/>
      <c r="AR369" s="157"/>
      <c r="AS369" s="157"/>
      <c r="AT369" s="157"/>
      <c r="AU369" s="157"/>
      <c r="AV369" s="157"/>
      <c r="AW369" s="157"/>
      <c r="AX369" s="157"/>
      <c r="AY369" s="157"/>
      <c r="AZ369" s="157"/>
      <c r="BA369" s="157"/>
    </row>
    <row r="370" spans="1:53" s="178" customFormat="1" ht="15.75">
      <c r="A370" s="161"/>
      <c r="B370" s="175"/>
      <c r="C370" s="176"/>
      <c r="D370" s="176"/>
      <c r="E370" s="176"/>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77"/>
      <c r="AB370" s="177"/>
      <c r="AC370" s="177"/>
      <c r="AD370" s="177"/>
      <c r="AE370" s="177"/>
      <c r="AF370" s="177"/>
      <c r="AG370" s="177"/>
      <c r="AH370" s="177"/>
      <c r="AI370" s="177"/>
      <c r="AJ370" s="177"/>
      <c r="AK370" s="177"/>
      <c r="AL370" s="177"/>
      <c r="AM370" s="177"/>
      <c r="AN370" s="177"/>
      <c r="AP370" s="157"/>
      <c r="AQ370" s="157"/>
      <c r="AR370" s="157"/>
      <c r="AS370" s="157"/>
      <c r="AT370" s="157"/>
      <c r="AU370" s="157"/>
      <c r="AV370" s="157"/>
      <c r="AW370" s="157"/>
      <c r="AX370" s="157"/>
      <c r="AY370" s="157"/>
      <c r="AZ370" s="157"/>
      <c r="BA370" s="157"/>
    </row>
    <row r="371" spans="1:53" s="178" customFormat="1" ht="15.75">
      <c r="A371" s="161"/>
      <c r="B371" s="175"/>
      <c r="C371" s="176"/>
      <c r="D371" s="176"/>
      <c r="E371" s="176"/>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c r="AL371" s="177"/>
      <c r="AM371" s="177"/>
      <c r="AN371" s="177"/>
      <c r="AP371" s="157"/>
      <c r="AQ371" s="157"/>
      <c r="AR371" s="157"/>
      <c r="AS371" s="157"/>
      <c r="AT371" s="157"/>
      <c r="AU371" s="157"/>
      <c r="AV371" s="157"/>
      <c r="AW371" s="157"/>
      <c r="AX371" s="157"/>
      <c r="AY371" s="157"/>
      <c r="AZ371" s="157"/>
      <c r="BA371" s="157"/>
    </row>
    <row r="372" spans="1:53" s="178" customFormat="1" ht="15.75">
      <c r="A372" s="161"/>
      <c r="B372" s="175"/>
      <c r="C372" s="176"/>
      <c r="D372" s="176"/>
      <c r="E372" s="176"/>
      <c r="F372" s="177"/>
      <c r="G372" s="177"/>
      <c r="H372" s="177"/>
      <c r="I372" s="177"/>
      <c r="J372" s="177"/>
      <c r="K372" s="177"/>
      <c r="L372" s="177"/>
      <c r="M372" s="177"/>
      <c r="N372" s="177"/>
      <c r="O372" s="177"/>
      <c r="P372" s="177"/>
      <c r="Q372" s="177"/>
      <c r="R372" s="177"/>
      <c r="S372" s="177"/>
      <c r="T372" s="177"/>
      <c r="U372" s="177"/>
      <c r="V372" s="177"/>
      <c r="W372" s="177"/>
      <c r="X372" s="177"/>
      <c r="Y372" s="177"/>
      <c r="Z372" s="177"/>
      <c r="AA372" s="177"/>
      <c r="AB372" s="177"/>
      <c r="AC372" s="177"/>
      <c r="AD372" s="177"/>
      <c r="AE372" s="177"/>
      <c r="AF372" s="177"/>
      <c r="AG372" s="177"/>
      <c r="AH372" s="177"/>
      <c r="AI372" s="177"/>
      <c r="AJ372" s="177"/>
      <c r="AK372" s="177"/>
      <c r="AL372" s="177"/>
      <c r="AM372" s="177"/>
      <c r="AN372" s="177"/>
      <c r="AP372" s="157"/>
      <c r="AQ372" s="157"/>
      <c r="AR372" s="157"/>
      <c r="AS372" s="157"/>
      <c r="AT372" s="157"/>
      <c r="AU372" s="157"/>
      <c r="AV372" s="157"/>
      <c r="AW372" s="157"/>
      <c r="AX372" s="157"/>
      <c r="AY372" s="157"/>
      <c r="AZ372" s="157"/>
      <c r="BA372" s="157"/>
    </row>
    <row r="373" spans="1:53" s="178" customFormat="1" ht="15.75">
      <c r="A373" s="161"/>
      <c r="B373" s="175"/>
      <c r="C373" s="176"/>
      <c r="D373" s="176"/>
      <c r="E373" s="176"/>
      <c r="F373" s="177"/>
      <c r="G373" s="177"/>
      <c r="H373" s="177"/>
      <c r="I373" s="177"/>
      <c r="J373" s="177"/>
      <c r="K373" s="177"/>
      <c r="L373" s="177"/>
      <c r="M373" s="177"/>
      <c r="N373" s="177"/>
      <c r="O373" s="177"/>
      <c r="P373" s="177"/>
      <c r="Q373" s="177"/>
      <c r="R373" s="177"/>
      <c r="S373" s="177"/>
      <c r="T373" s="177"/>
      <c r="U373" s="177"/>
      <c r="V373" s="177"/>
      <c r="W373" s="177"/>
      <c r="X373" s="177"/>
      <c r="Y373" s="177"/>
      <c r="Z373" s="177"/>
      <c r="AA373" s="177"/>
      <c r="AB373" s="177"/>
      <c r="AC373" s="177"/>
      <c r="AD373" s="177"/>
      <c r="AE373" s="177"/>
      <c r="AF373" s="177"/>
      <c r="AG373" s="177"/>
      <c r="AH373" s="177"/>
      <c r="AI373" s="177"/>
      <c r="AJ373" s="177"/>
      <c r="AK373" s="177"/>
      <c r="AL373" s="177"/>
      <c r="AM373" s="177"/>
      <c r="AN373" s="177"/>
      <c r="AP373" s="157"/>
      <c r="AQ373" s="157"/>
      <c r="AR373" s="157"/>
      <c r="AS373" s="157"/>
      <c r="AT373" s="157"/>
      <c r="AU373" s="157"/>
      <c r="AV373" s="157"/>
      <c r="AW373" s="157"/>
      <c r="AX373" s="157"/>
      <c r="AY373" s="157"/>
      <c r="AZ373" s="157"/>
      <c r="BA373" s="157"/>
    </row>
    <row r="374" spans="1:53" s="178" customFormat="1" ht="15.75">
      <c r="A374" s="161"/>
      <c r="B374" s="175"/>
      <c r="C374" s="176"/>
      <c r="D374" s="176"/>
      <c r="E374" s="176"/>
      <c r="F374" s="177"/>
      <c r="G374" s="177"/>
      <c r="H374" s="177"/>
      <c r="I374" s="177"/>
      <c r="J374" s="177"/>
      <c r="K374" s="177"/>
      <c r="L374" s="177"/>
      <c r="M374" s="177"/>
      <c r="N374" s="177"/>
      <c r="O374" s="177"/>
      <c r="P374" s="177"/>
      <c r="Q374" s="177"/>
      <c r="R374" s="177"/>
      <c r="S374" s="177"/>
      <c r="T374" s="177"/>
      <c r="U374" s="177"/>
      <c r="V374" s="177"/>
      <c r="W374" s="177"/>
      <c r="X374" s="177"/>
      <c r="Y374" s="177"/>
      <c r="Z374" s="177"/>
      <c r="AA374" s="177"/>
      <c r="AB374" s="177"/>
      <c r="AC374" s="177"/>
      <c r="AD374" s="177"/>
      <c r="AE374" s="177"/>
      <c r="AF374" s="177"/>
      <c r="AG374" s="177"/>
      <c r="AH374" s="177"/>
      <c r="AI374" s="177"/>
      <c r="AJ374" s="177"/>
      <c r="AK374" s="177"/>
      <c r="AL374" s="177"/>
      <c r="AM374" s="177"/>
      <c r="AN374" s="177"/>
      <c r="AP374" s="157"/>
      <c r="AQ374" s="157"/>
      <c r="AR374" s="157"/>
      <c r="AS374" s="157"/>
      <c r="AT374" s="157"/>
      <c r="AU374" s="157"/>
      <c r="AV374" s="157"/>
      <c r="AW374" s="157"/>
      <c r="AX374" s="157"/>
      <c r="AY374" s="157"/>
      <c r="AZ374" s="157"/>
      <c r="BA374" s="157"/>
    </row>
    <row r="375" spans="1:53" s="178" customFormat="1" ht="15.75">
      <c r="A375" s="161"/>
      <c r="B375" s="175"/>
      <c r="C375" s="176"/>
      <c r="D375" s="176"/>
      <c r="E375" s="176"/>
      <c r="F375" s="177"/>
      <c r="G375" s="177"/>
      <c r="H375" s="177"/>
      <c r="I375" s="177"/>
      <c r="J375" s="177"/>
      <c r="K375" s="177"/>
      <c r="L375" s="177"/>
      <c r="M375" s="177"/>
      <c r="N375" s="177"/>
      <c r="O375" s="177"/>
      <c r="P375" s="177"/>
      <c r="Q375" s="177"/>
      <c r="R375" s="177"/>
      <c r="S375" s="177"/>
      <c r="T375" s="177"/>
      <c r="U375" s="177"/>
      <c r="V375" s="177"/>
      <c r="W375" s="177"/>
      <c r="X375" s="177"/>
      <c r="Y375" s="177"/>
      <c r="Z375" s="177"/>
      <c r="AA375" s="177"/>
      <c r="AB375" s="177"/>
      <c r="AC375" s="177"/>
      <c r="AD375" s="177"/>
      <c r="AE375" s="177"/>
      <c r="AF375" s="177"/>
      <c r="AG375" s="177"/>
      <c r="AH375" s="177"/>
      <c r="AI375" s="177"/>
      <c r="AJ375" s="177"/>
      <c r="AK375" s="177"/>
      <c r="AL375" s="177"/>
      <c r="AM375" s="177"/>
      <c r="AN375" s="177"/>
      <c r="AP375" s="157"/>
      <c r="AQ375" s="157"/>
      <c r="AR375" s="157"/>
      <c r="AS375" s="157"/>
      <c r="AT375" s="157"/>
      <c r="AU375" s="157"/>
      <c r="AV375" s="157"/>
      <c r="AW375" s="157"/>
      <c r="AX375" s="157"/>
      <c r="AY375" s="157"/>
      <c r="AZ375" s="157"/>
      <c r="BA375" s="157"/>
    </row>
    <row r="376" spans="1:53" s="178" customFormat="1" ht="15.75">
      <c r="A376" s="161"/>
      <c r="B376" s="175"/>
      <c r="C376" s="176"/>
      <c r="D376" s="176"/>
      <c r="E376" s="176"/>
      <c r="F376" s="177"/>
      <c r="G376" s="177"/>
      <c r="H376" s="177"/>
      <c r="I376" s="177"/>
      <c r="J376" s="177"/>
      <c r="K376" s="177"/>
      <c r="L376" s="177"/>
      <c r="M376" s="177"/>
      <c r="N376" s="177"/>
      <c r="O376" s="177"/>
      <c r="P376" s="177"/>
      <c r="Q376" s="177"/>
      <c r="R376" s="177"/>
      <c r="S376" s="177"/>
      <c r="T376" s="177"/>
      <c r="U376" s="177"/>
      <c r="V376" s="177"/>
      <c r="W376" s="177"/>
      <c r="X376" s="177"/>
      <c r="Y376" s="177"/>
      <c r="Z376" s="177"/>
      <c r="AA376" s="177"/>
      <c r="AB376" s="177"/>
      <c r="AC376" s="177"/>
      <c r="AD376" s="177"/>
      <c r="AE376" s="177"/>
      <c r="AF376" s="177"/>
      <c r="AG376" s="177"/>
      <c r="AH376" s="177"/>
      <c r="AI376" s="177"/>
      <c r="AJ376" s="177"/>
      <c r="AK376" s="177"/>
      <c r="AL376" s="177"/>
      <c r="AM376" s="177"/>
      <c r="AN376" s="177"/>
      <c r="AP376" s="157"/>
      <c r="AQ376" s="157"/>
      <c r="AR376" s="157"/>
      <c r="AS376" s="157"/>
      <c r="AT376" s="157"/>
      <c r="AU376" s="157"/>
      <c r="AV376" s="157"/>
      <c r="AW376" s="157"/>
      <c r="AX376" s="157"/>
      <c r="AY376" s="157"/>
      <c r="AZ376" s="157"/>
      <c r="BA376" s="157"/>
    </row>
    <row r="377" spans="1:53" s="178" customFormat="1" ht="15.75">
      <c r="A377" s="161"/>
      <c r="B377" s="175"/>
      <c r="C377" s="176"/>
      <c r="D377" s="176"/>
      <c r="E377" s="176"/>
      <c r="F377" s="177"/>
      <c r="G377" s="177"/>
      <c r="H377" s="177"/>
      <c r="I377" s="177"/>
      <c r="J377" s="177"/>
      <c r="K377" s="177"/>
      <c r="L377" s="177"/>
      <c r="M377" s="177"/>
      <c r="N377" s="177"/>
      <c r="O377" s="177"/>
      <c r="P377" s="177"/>
      <c r="Q377" s="177"/>
      <c r="R377" s="177"/>
      <c r="S377" s="177"/>
      <c r="T377" s="177"/>
      <c r="U377" s="177"/>
      <c r="V377" s="177"/>
      <c r="W377" s="177"/>
      <c r="X377" s="177"/>
      <c r="Y377" s="177"/>
      <c r="Z377" s="177"/>
      <c r="AA377" s="177"/>
      <c r="AB377" s="177"/>
      <c r="AC377" s="177"/>
      <c r="AD377" s="177"/>
      <c r="AE377" s="177"/>
      <c r="AF377" s="177"/>
      <c r="AG377" s="177"/>
      <c r="AH377" s="177"/>
      <c r="AI377" s="177"/>
      <c r="AJ377" s="177"/>
      <c r="AK377" s="177"/>
      <c r="AL377" s="177"/>
      <c r="AM377" s="177"/>
      <c r="AN377" s="177"/>
      <c r="AP377" s="157"/>
      <c r="AQ377" s="157"/>
      <c r="AR377" s="157"/>
      <c r="AS377" s="157"/>
      <c r="AT377" s="157"/>
      <c r="AU377" s="157"/>
      <c r="AV377" s="157"/>
      <c r="AW377" s="157"/>
      <c r="AX377" s="157"/>
      <c r="AY377" s="157"/>
      <c r="AZ377" s="157"/>
      <c r="BA377" s="157"/>
    </row>
    <row r="378" spans="1:53" s="178" customFormat="1" ht="15.75">
      <c r="A378" s="161"/>
      <c r="B378" s="175"/>
      <c r="C378" s="176"/>
      <c r="D378" s="176"/>
      <c r="E378" s="176"/>
      <c r="F378" s="177"/>
      <c r="G378" s="177"/>
      <c r="H378" s="177"/>
      <c r="I378" s="177"/>
      <c r="J378" s="177"/>
      <c r="K378" s="177"/>
      <c r="L378" s="177"/>
      <c r="M378" s="177"/>
      <c r="N378" s="177"/>
      <c r="O378" s="177"/>
      <c r="P378" s="177"/>
      <c r="Q378" s="177"/>
      <c r="R378" s="177"/>
      <c r="S378" s="177"/>
      <c r="T378" s="177"/>
      <c r="U378" s="177"/>
      <c r="V378" s="177"/>
      <c r="W378" s="177"/>
      <c r="X378" s="177"/>
      <c r="Y378" s="177"/>
      <c r="Z378" s="177"/>
      <c r="AA378" s="177"/>
      <c r="AB378" s="177"/>
      <c r="AC378" s="177"/>
      <c r="AD378" s="177"/>
      <c r="AE378" s="177"/>
      <c r="AF378" s="177"/>
      <c r="AG378" s="177"/>
      <c r="AH378" s="177"/>
      <c r="AI378" s="177"/>
      <c r="AJ378" s="177"/>
      <c r="AK378" s="177"/>
      <c r="AL378" s="177"/>
      <c r="AM378" s="177"/>
      <c r="AN378" s="177"/>
      <c r="AP378" s="157"/>
      <c r="AQ378" s="157"/>
      <c r="AR378" s="157"/>
      <c r="AS378" s="157"/>
      <c r="AT378" s="157"/>
      <c r="AU378" s="157"/>
      <c r="AV378" s="157"/>
      <c r="AW378" s="157"/>
      <c r="AX378" s="157"/>
      <c r="AY378" s="157"/>
      <c r="AZ378" s="157"/>
      <c r="BA378" s="157"/>
    </row>
    <row r="379" spans="1:53" s="178" customFormat="1" ht="15.75">
      <c r="A379" s="161"/>
      <c r="B379" s="175"/>
      <c r="C379" s="176"/>
      <c r="D379" s="176"/>
      <c r="E379" s="176"/>
      <c r="F379" s="177"/>
      <c r="G379" s="177"/>
      <c r="H379" s="177"/>
      <c r="I379" s="177"/>
      <c r="J379" s="177"/>
      <c r="K379" s="177"/>
      <c r="L379" s="177"/>
      <c r="M379" s="177"/>
      <c r="N379" s="177"/>
      <c r="O379" s="177"/>
      <c r="P379" s="177"/>
      <c r="Q379" s="177"/>
      <c r="R379" s="177"/>
      <c r="S379" s="177"/>
      <c r="T379" s="177"/>
      <c r="U379" s="177"/>
      <c r="V379" s="177"/>
      <c r="W379" s="177"/>
      <c r="X379" s="177"/>
      <c r="Y379" s="177"/>
      <c r="Z379" s="177"/>
      <c r="AA379" s="177"/>
      <c r="AB379" s="177"/>
      <c r="AC379" s="177"/>
      <c r="AD379" s="177"/>
      <c r="AE379" s="177"/>
      <c r="AF379" s="177"/>
      <c r="AG379" s="177"/>
      <c r="AH379" s="177"/>
      <c r="AI379" s="177"/>
      <c r="AJ379" s="177"/>
      <c r="AK379" s="177"/>
      <c r="AL379" s="177"/>
      <c r="AM379" s="177"/>
      <c r="AN379" s="177"/>
      <c r="AP379" s="157"/>
      <c r="AQ379" s="157"/>
      <c r="AR379" s="157"/>
      <c r="AS379" s="157"/>
      <c r="AT379" s="157"/>
      <c r="AU379" s="157"/>
      <c r="AV379" s="157"/>
      <c r="AW379" s="157"/>
      <c r="AX379" s="157"/>
      <c r="AY379" s="157"/>
      <c r="AZ379" s="157"/>
      <c r="BA379" s="157"/>
    </row>
    <row r="380" spans="1:53" s="178" customFormat="1" ht="15.75">
      <c r="A380" s="161"/>
      <c r="B380" s="175"/>
      <c r="C380" s="176"/>
      <c r="D380" s="176"/>
      <c r="E380" s="176"/>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77"/>
      <c r="AB380" s="177"/>
      <c r="AC380" s="177"/>
      <c r="AD380" s="177"/>
      <c r="AE380" s="177"/>
      <c r="AF380" s="177"/>
      <c r="AG380" s="177"/>
      <c r="AH380" s="177"/>
      <c r="AI380" s="177"/>
      <c r="AJ380" s="177"/>
      <c r="AK380" s="177"/>
      <c r="AL380" s="177"/>
      <c r="AM380" s="177"/>
      <c r="AN380" s="177"/>
      <c r="AP380" s="157"/>
      <c r="AQ380" s="157"/>
      <c r="AR380" s="157"/>
      <c r="AS380" s="157"/>
      <c r="AT380" s="157"/>
      <c r="AU380" s="157"/>
      <c r="AV380" s="157"/>
      <c r="AW380" s="157"/>
      <c r="AX380" s="157"/>
      <c r="AY380" s="157"/>
      <c r="AZ380" s="157"/>
      <c r="BA380" s="157"/>
    </row>
  </sheetData>
  <mergeCells count="65">
    <mergeCell ref="R8:R10"/>
    <mergeCell ref="K8:N8"/>
    <mergeCell ref="O8:O10"/>
    <mergeCell ref="P8:P10"/>
    <mergeCell ref="B46:AO46"/>
    <mergeCell ref="AM8:AN8"/>
    <mergeCell ref="K9:K10"/>
    <mergeCell ref="L9:L10"/>
    <mergeCell ref="M9:M10"/>
    <mergeCell ref="N9:N10"/>
    <mergeCell ref="AI9:AI10"/>
    <mergeCell ref="S8:S10"/>
    <mergeCell ref="T8:T10"/>
    <mergeCell ref="U8:U10"/>
    <mergeCell ref="AJ9:AJ10"/>
    <mergeCell ref="AK9:AK10"/>
    <mergeCell ref="F8:F10"/>
    <mergeCell ref="G8:G10"/>
    <mergeCell ref="H8:H10"/>
    <mergeCell ref="I8:I10"/>
    <mergeCell ref="J8:J10"/>
    <mergeCell ref="V8:V10"/>
    <mergeCell ref="W8:W10"/>
    <mergeCell ref="Y8:Y10"/>
    <mergeCell ref="AA8:AA10"/>
    <mergeCell ref="AB8:AB10"/>
    <mergeCell ref="X8:X10"/>
    <mergeCell ref="A5:AO5"/>
    <mergeCell ref="A6:A10"/>
    <mergeCell ref="B6:B10"/>
    <mergeCell ref="C6:C10"/>
    <mergeCell ref="D6:D10"/>
    <mergeCell ref="E6:E10"/>
    <mergeCell ref="AH6:AK7"/>
    <mergeCell ref="AL6:AN7"/>
    <mergeCell ref="F6:H7"/>
    <mergeCell ref="I6:N7"/>
    <mergeCell ref="O6:Q7"/>
    <mergeCell ref="R6:S7"/>
    <mergeCell ref="T6:U7"/>
    <mergeCell ref="V6:W7"/>
    <mergeCell ref="X6:AG6"/>
    <mergeCell ref="Q8:Q10"/>
    <mergeCell ref="AO6:AO10"/>
    <mergeCell ref="X7:Y7"/>
    <mergeCell ref="Z7:Z10"/>
    <mergeCell ref="AA7:AB7"/>
    <mergeCell ref="AE7:AE10"/>
    <mergeCell ref="AF7:AG7"/>
    <mergeCell ref="AN9:AN10"/>
    <mergeCell ref="AF8:AF10"/>
    <mergeCell ref="AD8:AD10"/>
    <mergeCell ref="AL8:AL10"/>
    <mergeCell ref="AC8:AC10"/>
    <mergeCell ref="AC7:AD7"/>
    <mergeCell ref="AM9:AM10"/>
    <mergeCell ref="AG8:AG10"/>
    <mergeCell ref="AH8:AH10"/>
    <mergeCell ref="AI8:AK8"/>
    <mergeCell ref="A4:AO4"/>
    <mergeCell ref="A1:U1"/>
    <mergeCell ref="AI1:AO1"/>
    <mergeCell ref="A2:U2"/>
    <mergeCell ref="AI2:AO2"/>
    <mergeCell ref="A3:AO3"/>
  </mergeCells>
  <printOptions horizontalCentered="1"/>
  <pageMargins left="0.25" right="0.25" top="0.75" bottom="0.75" header="0.3" footer="0.3"/>
  <pageSetup paperSize="9" scale="57" fitToHeight="0" orientation="landscape" r:id="rId1"/>
  <headerFooter alignWithMargins="0">
    <oddFooter>&amp;R&amp;14&amp;P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4"/>
  <sheetViews>
    <sheetView workbookViewId="0">
      <selection activeCell="C18" sqref="C18"/>
    </sheetView>
  </sheetViews>
  <sheetFormatPr defaultColWidth="9.140625" defaultRowHeight="18.75"/>
  <cols>
    <col min="1" max="16384" width="9.140625" style="154"/>
  </cols>
  <sheetData>
    <row r="1" spans="1:14" ht="7.5" customHeight="1"/>
    <row r="2" spans="1:14">
      <c r="A2" s="898" t="s">
        <v>344</v>
      </c>
      <c r="B2" s="898"/>
      <c r="C2" s="898"/>
      <c r="D2" s="898"/>
      <c r="E2" s="898"/>
      <c r="F2" s="898"/>
      <c r="G2" s="898"/>
      <c r="H2" s="898"/>
      <c r="I2" s="898"/>
      <c r="J2" s="898"/>
      <c r="K2" s="898"/>
      <c r="L2" s="898"/>
      <c r="M2" s="898"/>
      <c r="N2" s="898"/>
    </row>
    <row r="3" spans="1:14">
      <c r="A3" s="899" t="s">
        <v>447</v>
      </c>
      <c r="B3" s="899"/>
      <c r="C3" s="899"/>
      <c r="D3" s="899"/>
      <c r="E3" s="899"/>
      <c r="F3" s="899"/>
      <c r="G3" s="899"/>
      <c r="H3" s="899"/>
      <c r="I3" s="899"/>
      <c r="J3" s="899"/>
      <c r="K3" s="899"/>
      <c r="L3" s="899"/>
      <c r="M3" s="899"/>
      <c r="N3" s="899"/>
    </row>
    <row r="4" spans="1:14" ht="11.25" customHeight="1"/>
  </sheetData>
  <mergeCells count="2">
    <mergeCell ref="A2:N2"/>
    <mergeCell ref="A3:N3"/>
  </mergeCells>
  <printOptions horizontalCentered="1" verticalCentered="1"/>
  <pageMargins left="0.70866141732283472" right="0.70866141732283472" top="0.53" bottom="1.37"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M83"/>
  <sheetViews>
    <sheetView zoomScalePageLayoutView="75" workbookViewId="0">
      <selection activeCell="I25" sqref="I25"/>
    </sheetView>
  </sheetViews>
  <sheetFormatPr defaultColWidth="9.140625" defaultRowHeight="16.5"/>
  <cols>
    <col min="1" max="1" width="6.140625" style="192" customWidth="1"/>
    <col min="2" max="2" width="43.28515625" style="187" customWidth="1"/>
    <col min="3" max="3" width="12.28515625" style="187" customWidth="1"/>
    <col min="4" max="4" width="9.7109375" style="187" customWidth="1"/>
    <col min="5" max="5" width="10.140625" style="187" customWidth="1"/>
    <col min="6" max="7" width="9.42578125" style="187" customWidth="1"/>
    <col min="8" max="8" width="17.28515625" style="187" customWidth="1"/>
    <col min="9" max="9" width="17.5703125" style="187" customWidth="1"/>
    <col min="10" max="10" width="9" style="187" customWidth="1"/>
    <col min="11" max="11" width="11.42578125" style="187" customWidth="1"/>
    <col min="12" max="12" width="10.7109375" style="187" customWidth="1"/>
    <col min="13" max="16384" width="9.140625" style="187"/>
  </cols>
  <sheetData>
    <row r="1" spans="1:13" s="184" customFormat="1" ht="26.25" customHeight="1">
      <c r="A1" s="1078" t="s">
        <v>257</v>
      </c>
      <c r="B1" s="1078"/>
      <c r="C1" s="1078"/>
      <c r="D1" s="1078"/>
      <c r="E1" s="1078"/>
      <c r="F1" s="1078"/>
      <c r="G1" s="182"/>
      <c r="H1" s="183" t="s">
        <v>0</v>
      </c>
      <c r="I1" s="182"/>
      <c r="J1" s="182"/>
      <c r="K1" s="182"/>
      <c r="L1" s="182"/>
      <c r="M1" s="182"/>
    </row>
    <row r="2" spans="1:13" s="184" customFormat="1" ht="38.25" customHeight="1">
      <c r="A2" s="1079" t="s">
        <v>1</v>
      </c>
      <c r="B2" s="1079"/>
      <c r="C2" s="1079"/>
      <c r="D2" s="1079"/>
      <c r="E2" s="1079"/>
      <c r="F2" s="1079"/>
      <c r="G2" s="185"/>
      <c r="H2" s="186" t="s">
        <v>258</v>
      </c>
      <c r="I2" s="185"/>
      <c r="J2" s="185"/>
      <c r="K2" s="185"/>
      <c r="L2" s="185"/>
      <c r="M2" s="185"/>
    </row>
    <row r="3" spans="1:13" ht="25.5" customHeight="1">
      <c r="A3" s="1080" t="s">
        <v>204</v>
      </c>
      <c r="B3" s="1080"/>
      <c r="C3" s="1080"/>
      <c r="D3" s="1080"/>
      <c r="E3" s="1080"/>
      <c r="F3" s="1080"/>
      <c r="G3" s="1080"/>
      <c r="H3" s="1080"/>
      <c r="I3" s="1080"/>
      <c r="J3" s="1080"/>
      <c r="K3" s="1080"/>
      <c r="L3" s="1080"/>
      <c r="M3" s="1080"/>
    </row>
    <row r="4" spans="1:13" s="184" customFormat="1" ht="26.25" customHeight="1">
      <c r="A4" s="1078" t="s">
        <v>259</v>
      </c>
      <c r="B4" s="1078"/>
      <c r="C4" s="1078"/>
      <c r="D4" s="1078"/>
      <c r="E4" s="1078"/>
      <c r="F4" s="1078"/>
      <c r="G4" s="1078"/>
      <c r="H4" s="1078"/>
      <c r="I4" s="1078"/>
      <c r="J4" s="1078"/>
      <c r="K4" s="1078"/>
      <c r="L4" s="1078"/>
      <c r="M4" s="1078"/>
    </row>
    <row r="5" spans="1:13" s="189" customFormat="1" ht="29.25" customHeight="1">
      <c r="A5" s="188"/>
      <c r="B5" s="185"/>
      <c r="C5" s="185"/>
      <c r="D5" s="185"/>
      <c r="E5" s="185"/>
      <c r="F5" s="185"/>
      <c r="G5" s="1081" t="s">
        <v>4</v>
      </c>
      <c r="H5" s="1081"/>
      <c r="I5" s="1081"/>
      <c r="J5" s="1081"/>
      <c r="K5" s="1081"/>
      <c r="L5" s="1081"/>
      <c r="M5" s="1081"/>
    </row>
    <row r="6" spans="1:13" s="190" customFormat="1" ht="56.25" customHeight="1">
      <c r="A6" s="1082" t="s">
        <v>5</v>
      </c>
      <c r="B6" s="1082" t="s">
        <v>260</v>
      </c>
      <c r="C6" s="1083" t="s">
        <v>261</v>
      </c>
      <c r="D6" s="1084"/>
      <c r="E6" s="1084"/>
      <c r="F6" s="1085"/>
      <c r="G6" s="1083" t="s">
        <v>262</v>
      </c>
      <c r="H6" s="1084"/>
      <c r="I6" s="1084"/>
      <c r="J6" s="1084"/>
      <c r="K6" s="1084"/>
      <c r="L6" s="1085"/>
      <c r="M6" s="1075" t="s">
        <v>9</v>
      </c>
    </row>
    <row r="7" spans="1:13" s="190" customFormat="1" ht="22.5" customHeight="1">
      <c r="A7" s="1082"/>
      <c r="B7" s="1082"/>
      <c r="C7" s="1075" t="s">
        <v>10</v>
      </c>
      <c r="D7" s="1082" t="s">
        <v>263</v>
      </c>
      <c r="E7" s="1082"/>
      <c r="F7" s="1082"/>
      <c r="G7" s="1082" t="s">
        <v>10</v>
      </c>
      <c r="H7" s="1082"/>
      <c r="I7" s="1082"/>
      <c r="J7" s="1082" t="s">
        <v>263</v>
      </c>
      <c r="K7" s="1082"/>
      <c r="L7" s="1082"/>
      <c r="M7" s="1076"/>
    </row>
    <row r="8" spans="1:13" s="190" customFormat="1" ht="86.25" customHeight="1">
      <c r="A8" s="1082"/>
      <c r="B8" s="1082"/>
      <c r="C8" s="1077"/>
      <c r="D8" s="191" t="s">
        <v>12</v>
      </c>
      <c r="E8" s="191" t="s">
        <v>15</v>
      </c>
      <c r="F8" s="191" t="s">
        <v>264</v>
      </c>
      <c r="G8" s="191" t="s">
        <v>12</v>
      </c>
      <c r="H8" s="191" t="s">
        <v>265</v>
      </c>
      <c r="I8" s="191" t="s">
        <v>266</v>
      </c>
      <c r="J8" s="191" t="s">
        <v>12</v>
      </c>
      <c r="K8" s="191" t="s">
        <v>15</v>
      </c>
      <c r="L8" s="191" t="s">
        <v>264</v>
      </c>
      <c r="M8" s="1077"/>
    </row>
    <row r="9" spans="1:13" s="192" customFormat="1" ht="21" customHeight="1">
      <c r="A9" s="191">
        <v>1</v>
      </c>
      <c r="B9" s="191">
        <v>2</v>
      </c>
      <c r="C9" s="191">
        <v>3</v>
      </c>
      <c r="D9" s="191">
        <v>4</v>
      </c>
      <c r="E9" s="191">
        <v>5</v>
      </c>
      <c r="F9" s="191">
        <v>6</v>
      </c>
      <c r="G9" s="191">
        <v>7</v>
      </c>
      <c r="H9" s="191">
        <v>8</v>
      </c>
      <c r="I9" s="191">
        <v>9</v>
      </c>
      <c r="J9" s="191">
        <v>10</v>
      </c>
      <c r="K9" s="191">
        <v>11</v>
      </c>
      <c r="L9" s="191">
        <v>12</v>
      </c>
      <c r="M9" s="191">
        <v>13</v>
      </c>
    </row>
    <row r="10" spans="1:13" ht="32.25" customHeight="1">
      <c r="A10" s="191"/>
      <c r="B10" s="193" t="s">
        <v>267</v>
      </c>
      <c r="C10" s="193"/>
      <c r="D10" s="194"/>
      <c r="E10" s="194"/>
      <c r="F10" s="194"/>
      <c r="G10" s="194"/>
      <c r="H10" s="194"/>
      <c r="I10" s="194"/>
      <c r="J10" s="195"/>
      <c r="K10" s="195"/>
      <c r="L10" s="195"/>
      <c r="M10" s="195"/>
    </row>
    <row r="11" spans="1:13" ht="35.25" customHeight="1">
      <c r="A11" s="193" t="s">
        <v>95</v>
      </c>
      <c r="B11" s="196" t="s">
        <v>268</v>
      </c>
      <c r="C11" s="196"/>
      <c r="D11" s="194"/>
      <c r="E11" s="194"/>
      <c r="F11" s="194"/>
      <c r="G11" s="194"/>
      <c r="H11" s="194"/>
      <c r="I11" s="194"/>
      <c r="J11" s="195"/>
      <c r="K11" s="195"/>
      <c r="L11" s="195"/>
      <c r="M11" s="195"/>
    </row>
    <row r="12" spans="1:13" ht="36" customHeight="1">
      <c r="A12" s="193">
        <v>1</v>
      </c>
      <c r="B12" s="197" t="s">
        <v>269</v>
      </c>
      <c r="C12" s="198"/>
      <c r="D12" s="194"/>
      <c r="E12" s="194"/>
      <c r="F12" s="194"/>
      <c r="G12" s="194"/>
      <c r="H12" s="194"/>
      <c r="I12" s="194"/>
      <c r="J12" s="195"/>
      <c r="K12" s="195"/>
      <c r="L12" s="195"/>
      <c r="M12" s="195"/>
    </row>
    <row r="13" spans="1:13" s="189" customFormat="1" ht="26.25" customHeight="1">
      <c r="A13" s="199"/>
      <c r="B13" s="200" t="s">
        <v>13</v>
      </c>
      <c r="C13" s="200"/>
      <c r="D13" s="201"/>
      <c r="E13" s="201"/>
      <c r="F13" s="201"/>
      <c r="G13" s="201"/>
      <c r="H13" s="201"/>
      <c r="I13" s="201"/>
      <c r="J13" s="202"/>
      <c r="K13" s="202"/>
      <c r="L13" s="202"/>
      <c r="M13" s="202"/>
    </row>
    <row r="14" spans="1:13" s="189" customFormat="1" ht="26.25" customHeight="1">
      <c r="A14" s="203" t="s">
        <v>270</v>
      </c>
      <c r="B14" s="202" t="s">
        <v>271</v>
      </c>
      <c r="C14" s="202"/>
      <c r="D14" s="204"/>
      <c r="E14" s="204"/>
      <c r="F14" s="204"/>
      <c r="G14" s="204"/>
      <c r="H14" s="204"/>
      <c r="I14" s="204"/>
      <c r="J14" s="202"/>
      <c r="K14" s="202"/>
      <c r="L14" s="202"/>
      <c r="M14" s="202"/>
    </row>
    <row r="15" spans="1:13" s="189" customFormat="1" ht="26.25" customHeight="1">
      <c r="A15" s="203" t="s">
        <v>270</v>
      </c>
      <c r="B15" s="202" t="s">
        <v>272</v>
      </c>
      <c r="C15" s="202"/>
      <c r="D15" s="204"/>
      <c r="E15" s="204"/>
      <c r="F15" s="204"/>
      <c r="G15" s="204"/>
      <c r="H15" s="204"/>
      <c r="I15" s="204"/>
      <c r="J15" s="202"/>
      <c r="K15" s="202"/>
      <c r="L15" s="202"/>
      <c r="M15" s="202"/>
    </row>
    <row r="16" spans="1:13" ht="33">
      <c r="A16" s="205" t="s">
        <v>96</v>
      </c>
      <c r="B16" s="206" t="s">
        <v>273</v>
      </c>
      <c r="C16" s="207"/>
      <c r="D16" s="208"/>
      <c r="E16" s="208"/>
      <c r="F16" s="208"/>
      <c r="G16" s="208"/>
      <c r="H16" s="208"/>
      <c r="I16" s="208"/>
      <c r="J16" s="195"/>
      <c r="K16" s="195"/>
      <c r="L16" s="195"/>
      <c r="M16" s="195"/>
    </row>
    <row r="17" spans="1:13" s="189" customFormat="1" ht="26.25" customHeight="1">
      <c r="A17" s="199"/>
      <c r="B17" s="200" t="s">
        <v>13</v>
      </c>
      <c r="C17" s="200"/>
      <c r="D17" s="201"/>
      <c r="E17" s="201"/>
      <c r="F17" s="201"/>
      <c r="G17" s="201"/>
      <c r="H17" s="201"/>
      <c r="I17" s="201"/>
      <c r="J17" s="202"/>
      <c r="K17" s="202"/>
      <c r="L17" s="202"/>
      <c r="M17" s="202"/>
    </row>
    <row r="18" spans="1:13" s="189" customFormat="1" ht="39.75" customHeight="1">
      <c r="A18" s="203" t="s">
        <v>270</v>
      </c>
      <c r="B18" s="202" t="s">
        <v>274</v>
      </c>
      <c r="C18" s="202"/>
      <c r="D18" s="204"/>
      <c r="E18" s="204"/>
      <c r="F18" s="204"/>
      <c r="G18" s="204"/>
      <c r="H18" s="204"/>
      <c r="I18" s="204"/>
      <c r="J18" s="202"/>
      <c r="K18" s="202"/>
      <c r="L18" s="202"/>
      <c r="M18" s="202"/>
    </row>
    <row r="19" spans="1:13" s="189" customFormat="1" ht="39.75" customHeight="1">
      <c r="A19" s="203" t="s">
        <v>270</v>
      </c>
      <c r="B19" s="202" t="s">
        <v>275</v>
      </c>
      <c r="C19" s="202"/>
      <c r="D19" s="204"/>
      <c r="E19" s="204"/>
      <c r="F19" s="204"/>
      <c r="G19" s="204"/>
      <c r="H19" s="204"/>
      <c r="I19" s="204"/>
      <c r="J19" s="202"/>
      <c r="K19" s="202"/>
      <c r="L19" s="202"/>
      <c r="M19" s="202"/>
    </row>
    <row r="20" spans="1:13" ht="36" customHeight="1">
      <c r="A20" s="205" t="s">
        <v>101</v>
      </c>
      <c r="B20" s="206" t="s">
        <v>276</v>
      </c>
      <c r="C20" s="207"/>
      <c r="D20" s="208"/>
      <c r="E20" s="208"/>
      <c r="F20" s="208"/>
      <c r="G20" s="208"/>
      <c r="H20" s="208"/>
      <c r="I20" s="208"/>
      <c r="J20" s="195"/>
      <c r="K20" s="195"/>
      <c r="L20" s="195"/>
      <c r="M20" s="195"/>
    </row>
    <row r="21" spans="1:13" ht="58.5" customHeight="1">
      <c r="A21" s="193">
        <v>2</v>
      </c>
      <c r="B21" s="198" t="s">
        <v>25</v>
      </c>
      <c r="C21" s="198"/>
      <c r="D21" s="194"/>
      <c r="E21" s="194"/>
      <c r="F21" s="194"/>
      <c r="G21" s="194"/>
      <c r="H21" s="194"/>
      <c r="I21" s="194"/>
      <c r="J21" s="195"/>
      <c r="K21" s="195"/>
      <c r="L21" s="195"/>
      <c r="M21" s="195"/>
    </row>
    <row r="22" spans="1:13" s="189" customFormat="1" ht="26.25" customHeight="1">
      <c r="A22" s="199"/>
      <c r="B22" s="200" t="s">
        <v>13</v>
      </c>
      <c r="C22" s="200"/>
      <c r="D22" s="201"/>
      <c r="E22" s="201"/>
      <c r="F22" s="201"/>
      <c r="G22" s="201"/>
      <c r="H22" s="201"/>
      <c r="I22" s="201"/>
      <c r="J22" s="202"/>
      <c r="K22" s="202"/>
      <c r="L22" s="202"/>
      <c r="M22" s="202"/>
    </row>
    <row r="23" spans="1:13" s="189" customFormat="1" ht="26.25" customHeight="1">
      <c r="A23" s="203" t="s">
        <v>270</v>
      </c>
      <c r="B23" s="202" t="s">
        <v>271</v>
      </c>
      <c r="C23" s="202"/>
      <c r="D23" s="204"/>
      <c r="E23" s="204"/>
      <c r="F23" s="204"/>
      <c r="G23" s="204"/>
      <c r="H23" s="204"/>
      <c r="I23" s="204"/>
      <c r="J23" s="202"/>
      <c r="K23" s="202"/>
      <c r="L23" s="202"/>
      <c r="M23" s="202"/>
    </row>
    <row r="24" spans="1:13" s="189" customFormat="1" ht="26.25" customHeight="1">
      <c r="A24" s="203" t="s">
        <v>270</v>
      </c>
      <c r="B24" s="202" t="s">
        <v>272</v>
      </c>
      <c r="C24" s="202"/>
      <c r="D24" s="204"/>
      <c r="E24" s="204"/>
      <c r="F24" s="204"/>
      <c r="G24" s="204"/>
      <c r="H24" s="204"/>
      <c r="I24" s="204"/>
      <c r="J24" s="202"/>
      <c r="K24" s="202"/>
      <c r="L24" s="202"/>
      <c r="M24" s="202"/>
    </row>
    <row r="25" spans="1:13" s="211" customFormat="1" ht="24.75" customHeight="1">
      <c r="A25" s="209" t="s">
        <v>96</v>
      </c>
      <c r="B25" s="210" t="s">
        <v>277</v>
      </c>
      <c r="C25" s="210"/>
      <c r="D25" s="201"/>
      <c r="E25" s="201"/>
      <c r="F25" s="201"/>
      <c r="G25" s="201"/>
      <c r="H25" s="201"/>
      <c r="I25" s="201"/>
      <c r="J25" s="200"/>
      <c r="K25" s="200"/>
      <c r="L25" s="200"/>
      <c r="M25" s="200"/>
    </row>
    <row r="26" spans="1:13" s="189" customFormat="1" ht="26.25" customHeight="1">
      <c r="A26" s="199"/>
      <c r="B26" s="200" t="s">
        <v>13</v>
      </c>
      <c r="C26" s="200"/>
      <c r="D26" s="201"/>
      <c r="E26" s="201"/>
      <c r="F26" s="201"/>
      <c r="G26" s="201"/>
      <c r="H26" s="201"/>
      <c r="I26" s="201"/>
      <c r="J26" s="202"/>
      <c r="K26" s="202"/>
      <c r="L26" s="202"/>
      <c r="M26" s="202"/>
    </row>
    <row r="27" spans="1:13" s="189" customFormat="1" ht="26.25" customHeight="1">
      <c r="A27" s="203" t="s">
        <v>270</v>
      </c>
      <c r="B27" s="202" t="s">
        <v>271</v>
      </c>
      <c r="C27" s="202"/>
      <c r="D27" s="204"/>
      <c r="E27" s="204"/>
      <c r="F27" s="204"/>
      <c r="G27" s="204"/>
      <c r="H27" s="204"/>
      <c r="I27" s="204"/>
      <c r="J27" s="202"/>
      <c r="K27" s="202"/>
      <c r="L27" s="202"/>
      <c r="M27" s="202"/>
    </row>
    <row r="28" spans="1:13" s="189" customFormat="1" ht="26.25" customHeight="1">
      <c r="A28" s="203" t="s">
        <v>270</v>
      </c>
      <c r="B28" s="202" t="s">
        <v>272</v>
      </c>
      <c r="C28" s="202"/>
      <c r="D28" s="204"/>
      <c r="E28" s="204"/>
      <c r="F28" s="204"/>
      <c r="G28" s="204"/>
      <c r="H28" s="204"/>
      <c r="I28" s="204"/>
      <c r="J28" s="202"/>
      <c r="K28" s="202"/>
      <c r="L28" s="202"/>
      <c r="M28" s="202"/>
    </row>
    <row r="29" spans="1:13" ht="26.25" customHeight="1">
      <c r="A29" s="212">
        <v>-1</v>
      </c>
      <c r="B29" s="195" t="s">
        <v>278</v>
      </c>
      <c r="C29" s="195"/>
      <c r="D29" s="208"/>
      <c r="E29" s="208"/>
      <c r="F29" s="208"/>
      <c r="G29" s="208"/>
      <c r="H29" s="208"/>
      <c r="I29" s="208"/>
      <c r="J29" s="195"/>
      <c r="K29" s="195"/>
      <c r="L29" s="195"/>
      <c r="M29" s="195"/>
    </row>
    <row r="30" spans="1:13" ht="26.25" customHeight="1">
      <c r="A30" s="213" t="s">
        <v>270</v>
      </c>
      <c r="B30" s="195" t="s">
        <v>271</v>
      </c>
      <c r="C30" s="195"/>
      <c r="D30" s="208"/>
      <c r="E30" s="208"/>
      <c r="F30" s="208"/>
      <c r="G30" s="208"/>
      <c r="H30" s="208"/>
      <c r="I30" s="208"/>
      <c r="J30" s="195"/>
      <c r="K30" s="195"/>
      <c r="L30" s="195"/>
      <c r="M30" s="195"/>
    </row>
    <row r="31" spans="1:13" ht="26.25" customHeight="1">
      <c r="A31" s="213" t="s">
        <v>270</v>
      </c>
      <c r="B31" s="195" t="s">
        <v>272</v>
      </c>
      <c r="C31" s="195"/>
      <c r="D31" s="208"/>
      <c r="E31" s="208"/>
      <c r="F31" s="208"/>
      <c r="G31" s="208"/>
      <c r="H31" s="208"/>
      <c r="I31" s="208"/>
      <c r="J31" s="195"/>
      <c r="K31" s="195"/>
      <c r="L31" s="195"/>
      <c r="M31" s="195"/>
    </row>
    <row r="32" spans="1:13" ht="26.25" customHeight="1">
      <c r="A32" s="212">
        <v>-2</v>
      </c>
      <c r="B32" s="195" t="s">
        <v>278</v>
      </c>
      <c r="C32" s="195"/>
      <c r="D32" s="208"/>
      <c r="E32" s="208"/>
      <c r="F32" s="208"/>
      <c r="G32" s="208"/>
      <c r="H32" s="208"/>
      <c r="I32" s="208"/>
      <c r="J32" s="195"/>
      <c r="K32" s="195"/>
      <c r="L32" s="195"/>
      <c r="M32" s="195"/>
    </row>
    <row r="33" spans="1:13" s="189" customFormat="1" ht="26.25" customHeight="1">
      <c r="A33" s="203"/>
      <c r="B33" s="202" t="s">
        <v>279</v>
      </c>
      <c r="C33" s="202"/>
      <c r="D33" s="204"/>
      <c r="E33" s="204"/>
      <c r="F33" s="204"/>
      <c r="G33" s="204"/>
      <c r="H33" s="204"/>
      <c r="I33" s="204"/>
      <c r="J33" s="202"/>
      <c r="K33" s="202"/>
      <c r="L33" s="202"/>
      <c r="M33" s="202"/>
    </row>
    <row r="34" spans="1:13" s="189" customFormat="1" ht="26.25" customHeight="1">
      <c r="A34" s="203" t="s">
        <v>99</v>
      </c>
      <c r="B34" s="202" t="s">
        <v>99</v>
      </c>
      <c r="C34" s="202"/>
      <c r="D34" s="204"/>
      <c r="E34" s="204"/>
      <c r="F34" s="204"/>
      <c r="G34" s="204"/>
      <c r="H34" s="204"/>
      <c r="I34" s="204"/>
      <c r="J34" s="202"/>
      <c r="K34" s="202"/>
      <c r="L34" s="202"/>
      <c r="M34" s="202"/>
    </row>
    <row r="35" spans="1:13" s="211" customFormat="1" ht="26.25" customHeight="1">
      <c r="A35" s="209" t="s">
        <v>101</v>
      </c>
      <c r="B35" s="210" t="s">
        <v>280</v>
      </c>
      <c r="C35" s="210"/>
      <c r="D35" s="201"/>
      <c r="E35" s="201"/>
      <c r="F35" s="201"/>
      <c r="G35" s="201"/>
      <c r="H35" s="201"/>
      <c r="I35" s="201"/>
      <c r="J35" s="200"/>
      <c r="K35" s="200"/>
      <c r="L35" s="200"/>
      <c r="M35" s="200"/>
    </row>
    <row r="36" spans="1:13" s="189" customFormat="1" ht="26.25" customHeight="1">
      <c r="A36" s="199"/>
      <c r="B36" s="200" t="s">
        <v>13</v>
      </c>
      <c r="C36" s="200"/>
      <c r="D36" s="201"/>
      <c r="E36" s="201"/>
      <c r="F36" s="201"/>
      <c r="G36" s="201"/>
      <c r="H36" s="201"/>
      <c r="I36" s="201"/>
      <c r="J36" s="202"/>
      <c r="K36" s="202"/>
      <c r="L36" s="202"/>
      <c r="M36" s="202"/>
    </row>
    <row r="37" spans="1:13" s="189" customFormat="1" ht="26.25" customHeight="1">
      <c r="A37" s="203" t="s">
        <v>270</v>
      </c>
      <c r="B37" s="202" t="s">
        <v>271</v>
      </c>
      <c r="C37" s="202"/>
      <c r="D37" s="204"/>
      <c r="E37" s="204"/>
      <c r="F37" s="204"/>
      <c r="G37" s="204"/>
      <c r="H37" s="204"/>
      <c r="I37" s="204"/>
      <c r="J37" s="202"/>
      <c r="K37" s="202"/>
      <c r="L37" s="202"/>
      <c r="M37" s="202"/>
    </row>
    <row r="38" spans="1:13" s="189" customFormat="1" ht="26.25" customHeight="1">
      <c r="A38" s="203" t="s">
        <v>270</v>
      </c>
      <c r="B38" s="202" t="s">
        <v>272</v>
      </c>
      <c r="C38" s="202"/>
      <c r="D38" s="204"/>
      <c r="E38" s="204"/>
      <c r="F38" s="204"/>
      <c r="G38" s="204"/>
      <c r="H38" s="204"/>
      <c r="I38" s="204"/>
      <c r="J38" s="202"/>
      <c r="K38" s="202"/>
      <c r="L38" s="202"/>
      <c r="M38" s="202"/>
    </row>
    <row r="39" spans="1:13" ht="26.25" customHeight="1">
      <c r="A39" s="212">
        <v>-1</v>
      </c>
      <c r="B39" s="195" t="s">
        <v>278</v>
      </c>
      <c r="C39" s="195"/>
      <c r="D39" s="208"/>
      <c r="E39" s="208"/>
      <c r="F39" s="208"/>
      <c r="G39" s="208"/>
      <c r="H39" s="208"/>
      <c r="I39" s="208"/>
      <c r="J39" s="195"/>
      <c r="K39" s="195"/>
      <c r="L39" s="195"/>
      <c r="M39" s="195"/>
    </row>
    <row r="40" spans="1:13" ht="26.25" customHeight="1">
      <c r="A40" s="213" t="s">
        <v>270</v>
      </c>
      <c r="B40" s="195" t="s">
        <v>271</v>
      </c>
      <c r="C40" s="195"/>
      <c r="D40" s="208"/>
      <c r="E40" s="208"/>
      <c r="F40" s="208"/>
      <c r="G40" s="208"/>
      <c r="H40" s="208"/>
      <c r="I40" s="208"/>
      <c r="J40" s="195"/>
      <c r="K40" s="195"/>
      <c r="L40" s="195"/>
      <c r="M40" s="195"/>
    </row>
    <row r="41" spans="1:13" ht="26.25" customHeight="1">
      <c r="A41" s="213" t="s">
        <v>270</v>
      </c>
      <c r="B41" s="195" t="s">
        <v>272</v>
      </c>
      <c r="C41" s="195"/>
      <c r="D41" s="208"/>
      <c r="E41" s="208"/>
      <c r="F41" s="208"/>
      <c r="G41" s="208"/>
      <c r="H41" s="208"/>
      <c r="I41" s="208"/>
      <c r="J41" s="195"/>
      <c r="K41" s="195"/>
      <c r="L41" s="195"/>
      <c r="M41" s="195"/>
    </row>
    <row r="42" spans="1:13" ht="26.25" customHeight="1">
      <c r="A42" s="212">
        <v>-2</v>
      </c>
      <c r="B42" s="195" t="s">
        <v>278</v>
      </c>
      <c r="C42" s="195"/>
      <c r="D42" s="208"/>
      <c r="E42" s="208"/>
      <c r="F42" s="208"/>
      <c r="G42" s="208"/>
      <c r="H42" s="208"/>
      <c r="I42" s="208"/>
      <c r="J42" s="195"/>
      <c r="K42" s="195"/>
      <c r="L42" s="195"/>
      <c r="M42" s="195"/>
    </row>
    <row r="43" spans="1:13" s="189" customFormat="1" ht="26.25" customHeight="1">
      <c r="A43" s="203"/>
      <c r="B43" s="202" t="s">
        <v>279</v>
      </c>
      <c r="C43" s="202"/>
      <c r="D43" s="204"/>
      <c r="E43" s="204"/>
      <c r="F43" s="204"/>
      <c r="G43" s="204"/>
      <c r="H43" s="204"/>
      <c r="I43" s="204"/>
      <c r="J43" s="202"/>
      <c r="K43" s="202"/>
      <c r="L43" s="202"/>
      <c r="M43" s="202"/>
    </row>
    <row r="44" spans="1:13" s="189" customFormat="1" ht="26.25" customHeight="1">
      <c r="A44" s="203" t="s">
        <v>99</v>
      </c>
      <c r="B44" s="202" t="s">
        <v>99</v>
      </c>
      <c r="C44" s="202"/>
      <c r="D44" s="204"/>
      <c r="E44" s="204"/>
      <c r="F44" s="204"/>
      <c r="G44" s="204"/>
      <c r="H44" s="204"/>
      <c r="I44" s="204"/>
      <c r="J44" s="202"/>
      <c r="K44" s="202"/>
      <c r="L44" s="202"/>
      <c r="M44" s="202"/>
    </row>
    <row r="45" spans="1:13" ht="29.25" customHeight="1">
      <c r="A45" s="193" t="s">
        <v>113</v>
      </c>
      <c r="B45" s="198" t="s">
        <v>281</v>
      </c>
      <c r="C45" s="198"/>
      <c r="D45" s="194"/>
      <c r="E45" s="194"/>
      <c r="F45" s="194"/>
      <c r="G45" s="194"/>
      <c r="H45" s="194"/>
      <c r="I45" s="194"/>
      <c r="J45" s="195"/>
      <c r="K45" s="195"/>
      <c r="L45" s="195"/>
      <c r="M45" s="195"/>
    </row>
    <row r="46" spans="1:13" ht="29.25" customHeight="1">
      <c r="A46" s="191">
        <v>1</v>
      </c>
      <c r="B46" s="214" t="s">
        <v>282</v>
      </c>
      <c r="C46" s="195"/>
      <c r="D46" s="208"/>
      <c r="E46" s="208"/>
      <c r="F46" s="208"/>
      <c r="G46" s="208"/>
      <c r="H46" s="208"/>
      <c r="I46" s="208"/>
      <c r="J46" s="195"/>
      <c r="K46" s="195"/>
      <c r="L46" s="195"/>
      <c r="M46" s="195"/>
    </row>
    <row r="47" spans="1:13" ht="29.25" customHeight="1">
      <c r="A47" s="191">
        <v>2</v>
      </c>
      <c r="B47" s="214" t="s">
        <v>282</v>
      </c>
      <c r="C47" s="195"/>
      <c r="D47" s="208"/>
      <c r="E47" s="208"/>
      <c r="F47" s="208"/>
      <c r="G47" s="208"/>
      <c r="H47" s="208"/>
      <c r="I47" s="208"/>
      <c r="J47" s="195"/>
      <c r="K47" s="195"/>
      <c r="L47" s="195"/>
      <c r="M47" s="195"/>
    </row>
    <row r="48" spans="1:13" ht="29.25" customHeight="1">
      <c r="A48" s="191" t="s">
        <v>99</v>
      </c>
      <c r="B48" s="195" t="s">
        <v>99</v>
      </c>
      <c r="C48" s="195"/>
      <c r="D48" s="208"/>
      <c r="E48" s="208"/>
      <c r="F48" s="208"/>
      <c r="G48" s="208"/>
      <c r="H48" s="208"/>
      <c r="I48" s="208"/>
      <c r="J48" s="195"/>
      <c r="K48" s="195"/>
      <c r="L48" s="195"/>
      <c r="M48" s="195"/>
    </row>
    <row r="49" spans="1:13" ht="29.25" customHeight="1">
      <c r="A49" s="193" t="s">
        <v>133</v>
      </c>
      <c r="B49" s="198" t="s">
        <v>26</v>
      </c>
      <c r="C49" s="198"/>
      <c r="D49" s="194"/>
      <c r="E49" s="194"/>
      <c r="F49" s="194"/>
      <c r="G49" s="194"/>
      <c r="H49" s="194"/>
      <c r="I49" s="194"/>
      <c r="J49" s="195"/>
      <c r="K49" s="195"/>
      <c r="L49" s="195"/>
      <c r="M49" s="195"/>
    </row>
    <row r="50" spans="1:13" ht="29.25" customHeight="1">
      <c r="A50" s="191">
        <v>1</v>
      </c>
      <c r="B50" s="214" t="s">
        <v>282</v>
      </c>
      <c r="C50" s="195"/>
      <c r="D50" s="208"/>
      <c r="E50" s="208"/>
      <c r="F50" s="208"/>
      <c r="G50" s="208"/>
      <c r="H50" s="208"/>
      <c r="I50" s="208"/>
      <c r="J50" s="195"/>
      <c r="K50" s="195"/>
      <c r="L50" s="195"/>
      <c r="M50" s="195"/>
    </row>
    <row r="51" spans="1:13" ht="29.25" customHeight="1">
      <c r="A51" s="191">
        <v>2</v>
      </c>
      <c r="B51" s="214" t="s">
        <v>282</v>
      </c>
      <c r="C51" s="195"/>
      <c r="D51" s="208"/>
      <c r="E51" s="208"/>
      <c r="F51" s="208"/>
      <c r="G51" s="208"/>
      <c r="H51" s="208"/>
      <c r="I51" s="208"/>
      <c r="J51" s="195"/>
      <c r="K51" s="195"/>
      <c r="L51" s="195"/>
      <c r="M51" s="195"/>
    </row>
    <row r="52" spans="1:13" ht="29.25" customHeight="1">
      <c r="A52" s="191" t="s">
        <v>99</v>
      </c>
      <c r="B52" s="195" t="s">
        <v>99</v>
      </c>
      <c r="C52" s="195"/>
      <c r="D52" s="208"/>
      <c r="E52" s="208"/>
      <c r="F52" s="208"/>
      <c r="G52" s="208"/>
      <c r="H52" s="208"/>
      <c r="I52" s="208"/>
      <c r="J52" s="195"/>
      <c r="K52" s="195"/>
      <c r="L52" s="195"/>
      <c r="M52" s="195"/>
    </row>
    <row r="53" spans="1:13" ht="39.75" customHeight="1">
      <c r="A53" s="193" t="s">
        <v>283</v>
      </c>
      <c r="B53" s="198" t="s">
        <v>28</v>
      </c>
      <c r="C53" s="198"/>
      <c r="D53" s="194"/>
      <c r="E53" s="194"/>
      <c r="F53" s="194"/>
      <c r="G53" s="194"/>
      <c r="H53" s="194"/>
      <c r="I53" s="194"/>
      <c r="J53" s="195"/>
      <c r="K53" s="195"/>
      <c r="L53" s="195"/>
      <c r="M53" s="195"/>
    </row>
    <row r="54" spans="1:13" ht="31.5" customHeight="1">
      <c r="A54" s="191">
        <v>1</v>
      </c>
      <c r="B54" s="214" t="s">
        <v>282</v>
      </c>
      <c r="C54" s="195"/>
      <c r="D54" s="208"/>
      <c r="E54" s="208"/>
      <c r="F54" s="208"/>
      <c r="G54" s="208"/>
      <c r="H54" s="208"/>
      <c r="I54" s="208"/>
      <c r="J54" s="195"/>
      <c r="K54" s="195"/>
      <c r="L54" s="195"/>
      <c r="M54" s="195"/>
    </row>
    <row r="55" spans="1:13" ht="31.5" customHeight="1">
      <c r="A55" s="191">
        <v>2</v>
      </c>
      <c r="B55" s="214" t="s">
        <v>282</v>
      </c>
      <c r="C55" s="195"/>
      <c r="D55" s="208"/>
      <c r="E55" s="208"/>
      <c r="F55" s="208"/>
      <c r="G55" s="208"/>
      <c r="H55" s="208"/>
      <c r="I55" s="208"/>
      <c r="J55" s="195"/>
      <c r="K55" s="195"/>
      <c r="L55" s="195"/>
      <c r="M55" s="195"/>
    </row>
    <row r="56" spans="1:13" ht="31.5" customHeight="1">
      <c r="A56" s="191" t="s">
        <v>99</v>
      </c>
      <c r="B56" s="195" t="s">
        <v>99</v>
      </c>
      <c r="C56" s="195"/>
      <c r="D56" s="208"/>
      <c r="E56" s="208"/>
      <c r="F56" s="208"/>
      <c r="G56" s="208"/>
      <c r="H56" s="208"/>
      <c r="I56" s="208"/>
      <c r="J56" s="195"/>
      <c r="K56" s="195"/>
      <c r="L56" s="195"/>
      <c r="M56" s="195"/>
    </row>
    <row r="57" spans="1:13" ht="53.25" customHeight="1">
      <c r="A57" s="193" t="s">
        <v>284</v>
      </c>
      <c r="B57" s="198" t="s">
        <v>285</v>
      </c>
      <c r="C57" s="198"/>
      <c r="D57" s="194"/>
      <c r="E57" s="194"/>
      <c r="F57" s="194"/>
      <c r="G57" s="194"/>
      <c r="H57" s="194"/>
      <c r="I57" s="194"/>
      <c r="J57" s="195"/>
      <c r="K57" s="195"/>
      <c r="L57" s="195"/>
      <c r="M57" s="195"/>
    </row>
    <row r="58" spans="1:13" ht="28.5" customHeight="1">
      <c r="A58" s="191">
        <v>1</v>
      </c>
      <c r="B58" s="214" t="s">
        <v>282</v>
      </c>
      <c r="C58" s="195"/>
      <c r="D58" s="208"/>
      <c r="E58" s="208"/>
      <c r="F58" s="208"/>
      <c r="G58" s="208"/>
      <c r="H58" s="208"/>
      <c r="I58" s="208"/>
      <c r="J58" s="195"/>
      <c r="K58" s="195"/>
      <c r="L58" s="195"/>
      <c r="M58" s="195"/>
    </row>
    <row r="59" spans="1:13" ht="28.5" customHeight="1">
      <c r="A59" s="191">
        <v>2</v>
      </c>
      <c r="B59" s="214" t="s">
        <v>282</v>
      </c>
      <c r="C59" s="195"/>
      <c r="D59" s="208"/>
      <c r="E59" s="208"/>
      <c r="F59" s="208"/>
      <c r="G59" s="208"/>
      <c r="H59" s="208"/>
      <c r="I59" s="208"/>
      <c r="J59" s="195"/>
      <c r="K59" s="195"/>
      <c r="L59" s="195"/>
      <c r="M59" s="195"/>
    </row>
    <row r="60" spans="1:13" ht="28.5" customHeight="1">
      <c r="A60" s="191" t="s">
        <v>99</v>
      </c>
      <c r="B60" s="195" t="s">
        <v>99</v>
      </c>
      <c r="C60" s="195"/>
      <c r="D60" s="208"/>
      <c r="E60" s="208"/>
      <c r="F60" s="208"/>
      <c r="G60" s="208"/>
      <c r="H60" s="208"/>
      <c r="I60" s="208"/>
      <c r="J60" s="195"/>
      <c r="K60" s="195"/>
      <c r="L60" s="195"/>
      <c r="M60" s="195"/>
    </row>
    <row r="61" spans="1:13" ht="30" customHeight="1">
      <c r="A61" s="193" t="s">
        <v>286</v>
      </c>
      <c r="B61" s="198" t="s">
        <v>27</v>
      </c>
      <c r="C61" s="198"/>
      <c r="D61" s="194"/>
      <c r="E61" s="194"/>
      <c r="F61" s="194"/>
      <c r="G61" s="194"/>
      <c r="H61" s="194"/>
      <c r="I61" s="194"/>
      <c r="J61" s="195"/>
      <c r="K61" s="195"/>
      <c r="L61" s="195"/>
      <c r="M61" s="195"/>
    </row>
    <row r="62" spans="1:13" ht="30" customHeight="1">
      <c r="A62" s="191">
        <v>1</v>
      </c>
      <c r="B62" s="214" t="s">
        <v>282</v>
      </c>
      <c r="C62" s="195"/>
      <c r="D62" s="208"/>
      <c r="E62" s="208"/>
      <c r="F62" s="208"/>
      <c r="G62" s="208"/>
      <c r="H62" s="208"/>
      <c r="I62" s="208"/>
      <c r="J62" s="195"/>
      <c r="K62" s="195"/>
      <c r="L62" s="195"/>
      <c r="M62" s="195"/>
    </row>
    <row r="63" spans="1:13" ht="30" customHeight="1">
      <c r="A63" s="191">
        <v>2</v>
      </c>
      <c r="B63" s="214" t="s">
        <v>282</v>
      </c>
      <c r="C63" s="195"/>
      <c r="D63" s="208"/>
      <c r="E63" s="208"/>
      <c r="F63" s="208"/>
      <c r="G63" s="208"/>
      <c r="H63" s="208"/>
      <c r="I63" s="208"/>
      <c r="J63" s="195"/>
      <c r="K63" s="195"/>
      <c r="L63" s="195"/>
      <c r="M63" s="195"/>
    </row>
    <row r="64" spans="1:13" ht="30" customHeight="1">
      <c r="A64" s="191" t="s">
        <v>99</v>
      </c>
      <c r="B64" s="195" t="s">
        <v>99</v>
      </c>
      <c r="C64" s="195"/>
      <c r="D64" s="208"/>
      <c r="E64" s="208"/>
      <c r="F64" s="208"/>
      <c r="G64" s="208"/>
      <c r="H64" s="208"/>
      <c r="I64" s="208"/>
      <c r="J64" s="195"/>
      <c r="K64" s="195"/>
      <c r="L64" s="195"/>
      <c r="M64" s="195"/>
    </row>
    <row r="65" spans="1:13" ht="39.75" customHeight="1">
      <c r="A65" s="193" t="s">
        <v>287</v>
      </c>
      <c r="B65" s="198" t="s">
        <v>288</v>
      </c>
      <c r="C65" s="198"/>
      <c r="D65" s="194"/>
      <c r="E65" s="194"/>
      <c r="F65" s="194"/>
      <c r="G65" s="194"/>
      <c r="H65" s="194"/>
      <c r="I65" s="194"/>
      <c r="J65" s="195"/>
      <c r="K65" s="195"/>
      <c r="L65" s="195"/>
      <c r="M65" s="195"/>
    </row>
    <row r="66" spans="1:13" ht="28.5" customHeight="1">
      <c r="A66" s="191">
        <v>1</v>
      </c>
      <c r="B66" s="214" t="s">
        <v>282</v>
      </c>
      <c r="C66" s="195"/>
      <c r="D66" s="208"/>
      <c r="E66" s="208"/>
      <c r="F66" s="208"/>
      <c r="G66" s="208"/>
      <c r="H66" s="208"/>
      <c r="I66" s="208"/>
      <c r="J66" s="195"/>
      <c r="K66" s="195"/>
      <c r="L66" s="195"/>
      <c r="M66" s="195"/>
    </row>
    <row r="67" spans="1:13" ht="28.5" customHeight="1">
      <c r="A67" s="191">
        <v>2</v>
      </c>
      <c r="B67" s="214" t="s">
        <v>282</v>
      </c>
      <c r="C67" s="195"/>
      <c r="D67" s="208"/>
      <c r="E67" s="208"/>
      <c r="F67" s="208"/>
      <c r="G67" s="208"/>
      <c r="H67" s="208"/>
      <c r="I67" s="208"/>
      <c r="J67" s="195"/>
      <c r="K67" s="195"/>
      <c r="L67" s="195"/>
      <c r="M67" s="195"/>
    </row>
    <row r="68" spans="1:13" ht="28.5" customHeight="1">
      <c r="A68" s="191" t="s">
        <v>99</v>
      </c>
      <c r="B68" s="195" t="s">
        <v>99</v>
      </c>
      <c r="C68" s="195"/>
      <c r="D68" s="208"/>
      <c r="E68" s="208"/>
      <c r="F68" s="208"/>
      <c r="G68" s="208"/>
      <c r="H68" s="208"/>
      <c r="I68" s="208"/>
      <c r="J68" s="195"/>
      <c r="K68" s="195"/>
      <c r="L68" s="195"/>
      <c r="M68" s="195"/>
    </row>
    <row r="69" spans="1:13" ht="12" customHeight="1">
      <c r="A69" s="191"/>
      <c r="B69" s="195"/>
      <c r="C69" s="195"/>
      <c r="D69" s="208"/>
      <c r="E69" s="208"/>
      <c r="F69" s="208"/>
      <c r="G69" s="208"/>
      <c r="H69" s="208"/>
      <c r="I69" s="208"/>
      <c r="J69" s="195"/>
      <c r="K69" s="195"/>
      <c r="L69" s="195"/>
      <c r="M69" s="195"/>
    </row>
    <row r="71" spans="1:13">
      <c r="B71" s="215" t="s">
        <v>135</v>
      </c>
      <c r="C71" s="215"/>
    </row>
    <row r="72" spans="1:13">
      <c r="B72" s="216" t="s">
        <v>289</v>
      </c>
      <c r="C72" s="216"/>
    </row>
    <row r="81" ht="15.75" customHeight="1"/>
    <row r="82" hidden="1"/>
    <row r="83" hidden="1"/>
  </sheetData>
  <mergeCells count="14">
    <mergeCell ref="M6:M8"/>
    <mergeCell ref="A1:F1"/>
    <mergeCell ref="A2:F2"/>
    <mergeCell ref="A3:M3"/>
    <mergeCell ref="A4:M4"/>
    <mergeCell ref="G5:M5"/>
    <mergeCell ref="C7:C8"/>
    <mergeCell ref="D7:F7"/>
    <mergeCell ref="G7:I7"/>
    <mergeCell ref="J7:L7"/>
    <mergeCell ref="A6:A8"/>
    <mergeCell ref="B6:B8"/>
    <mergeCell ref="C6:F6"/>
    <mergeCell ref="G6:L6"/>
  </mergeCells>
  <pageMargins left="0.25" right="0.25" top="0.75" bottom="0.75" header="0.3" footer="0.3"/>
  <pageSetup paperSize="9" scale="81" fitToHeight="0" orientation="landscape" r:id="rId1"/>
  <headerFooter>
    <oddFooter>&amp;R&amp;P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Q33"/>
  <sheetViews>
    <sheetView zoomScale="70" zoomScaleNormal="70" zoomScaleSheetLayoutView="65" workbookViewId="0">
      <selection sqref="A1:Q1"/>
    </sheetView>
  </sheetViews>
  <sheetFormatPr defaultColWidth="9.140625" defaultRowHeight="18.75"/>
  <cols>
    <col min="1" max="1" width="6" style="25" customWidth="1"/>
    <col min="2" max="2" width="44.7109375" style="26" customWidth="1"/>
    <col min="3" max="3" width="7.28515625" style="26" customWidth="1"/>
    <col min="4" max="6" width="8.7109375" style="26" customWidth="1"/>
    <col min="7" max="7" width="12.42578125" style="26" customWidth="1"/>
    <col min="8" max="8" width="8.7109375" style="26" customWidth="1"/>
    <col min="9" max="9" width="11" style="26" customWidth="1"/>
    <col min="10" max="10" width="8.7109375" style="26" customWidth="1"/>
    <col min="11" max="11" width="7.7109375" style="26" customWidth="1"/>
    <col min="12" max="14" width="8.7109375" style="26" customWidth="1"/>
    <col min="15" max="15" width="13" style="26" customWidth="1"/>
    <col min="16" max="16" width="8.7109375" style="26" customWidth="1"/>
    <col min="17" max="17" width="11" style="26" customWidth="1"/>
    <col min="18" max="18" width="9.28515625" style="26" customWidth="1"/>
    <col min="19" max="19" width="7.28515625" style="26" customWidth="1"/>
    <col min="20" max="22" width="8.7109375" style="26" customWidth="1"/>
    <col min="23" max="23" width="12.42578125" style="26" customWidth="1"/>
    <col min="24" max="24" width="8.7109375" style="26" customWidth="1"/>
    <col min="25" max="25" width="11" style="26" customWidth="1"/>
    <col min="26" max="26" width="8.7109375" style="26" customWidth="1"/>
    <col min="27" max="27" width="7.7109375" style="26" customWidth="1"/>
    <col min="28" max="30" width="9.42578125" style="26" customWidth="1"/>
    <col min="31" max="31" width="13" style="26" customWidth="1"/>
    <col min="32" max="32" width="8.7109375" style="26" customWidth="1"/>
    <col min="33" max="33" width="11" style="26" customWidth="1"/>
    <col min="34" max="34" width="9.28515625" style="26" customWidth="1"/>
    <col min="35" max="36" width="8.7109375" style="26" customWidth="1"/>
    <col min="37" max="38" width="8" style="26" customWidth="1"/>
    <col min="39" max="39" width="12.7109375" style="26" customWidth="1"/>
    <col min="40" max="40" width="8.7109375" style="26" customWidth="1"/>
    <col min="41" max="41" width="12.7109375" style="26" customWidth="1"/>
    <col min="42" max="42" width="8.7109375" style="26" customWidth="1"/>
    <col min="43" max="43" width="9.42578125" style="26" customWidth="1"/>
    <col min="44" max="16384" width="9.140625" style="15"/>
  </cols>
  <sheetData>
    <row r="1" spans="1:43" s="27" customFormat="1" ht="25.5" customHeight="1">
      <c r="A1" s="1009" t="s">
        <v>290</v>
      </c>
      <c r="B1" s="1009"/>
      <c r="C1" s="1009"/>
      <c r="D1" s="1009"/>
      <c r="E1" s="1009"/>
      <c r="F1" s="1009"/>
      <c r="G1" s="1009"/>
      <c r="H1" s="1009"/>
      <c r="I1" s="1009"/>
      <c r="J1" s="1009"/>
      <c r="K1" s="1009"/>
      <c r="L1" s="1009"/>
      <c r="M1" s="1009"/>
      <c r="N1" s="1009"/>
      <c r="O1" s="1009"/>
      <c r="P1" s="1009"/>
      <c r="Q1" s="1009"/>
      <c r="R1" s="44"/>
      <c r="S1" s="227"/>
      <c r="T1" s="227"/>
      <c r="U1" s="227"/>
      <c r="V1" s="228"/>
      <c r="W1" s="228"/>
      <c r="X1" s="228"/>
      <c r="Y1" s="228"/>
      <c r="Z1" s="228"/>
      <c r="AA1" s="1095" t="s">
        <v>0</v>
      </c>
      <c r="AB1" s="1095"/>
      <c r="AC1" s="1095"/>
      <c r="AD1" s="1095"/>
      <c r="AE1" s="1095"/>
      <c r="AF1" s="1095"/>
      <c r="AG1" s="1095"/>
      <c r="AH1" s="1095"/>
      <c r="AI1" s="1095"/>
      <c r="AJ1" s="1095"/>
      <c r="AK1" s="1095"/>
      <c r="AL1" s="1095"/>
      <c r="AM1" s="1095"/>
      <c r="AN1" s="1095"/>
      <c r="AO1" s="1095"/>
      <c r="AP1" s="1095"/>
      <c r="AQ1" s="1095"/>
    </row>
    <row r="2" spans="1:43" s="27" customFormat="1" ht="39" customHeight="1">
      <c r="A2" s="1096" t="s">
        <v>1</v>
      </c>
      <c r="B2" s="1096"/>
      <c r="C2" s="1096"/>
      <c r="D2" s="1096"/>
      <c r="E2" s="1096"/>
      <c r="F2" s="1096"/>
      <c r="G2" s="1096"/>
      <c r="H2" s="1096"/>
      <c r="I2" s="1096"/>
      <c r="J2" s="1096"/>
      <c r="K2" s="1096"/>
      <c r="L2" s="1096"/>
      <c r="M2" s="1096"/>
      <c r="N2" s="1096"/>
      <c r="O2" s="1096"/>
      <c r="P2" s="1096"/>
      <c r="Q2" s="1096"/>
      <c r="R2" s="42"/>
      <c r="S2" s="228"/>
      <c r="T2" s="228"/>
      <c r="U2" s="228"/>
      <c r="V2" s="228"/>
      <c r="W2" s="228"/>
      <c r="X2" s="228"/>
      <c r="Y2" s="228"/>
      <c r="Z2" s="228"/>
      <c r="AA2" s="1097" t="s">
        <v>2</v>
      </c>
      <c r="AB2" s="1097"/>
      <c r="AC2" s="1097"/>
      <c r="AD2" s="1097"/>
      <c r="AE2" s="1097"/>
      <c r="AF2" s="1097"/>
      <c r="AG2" s="1097"/>
      <c r="AH2" s="1097"/>
      <c r="AI2" s="1097"/>
      <c r="AJ2" s="1097"/>
      <c r="AK2" s="1097"/>
      <c r="AL2" s="1097"/>
      <c r="AM2" s="1097"/>
      <c r="AN2" s="1097"/>
      <c r="AO2" s="1097"/>
      <c r="AP2" s="1097"/>
      <c r="AQ2" s="1097"/>
    </row>
    <row r="3" spans="1:43" s="27" customFormat="1" ht="46.15" customHeight="1">
      <c r="A3" s="1098" t="s">
        <v>3</v>
      </c>
      <c r="B3" s="1098"/>
      <c r="C3" s="1098"/>
      <c r="D3" s="1098"/>
      <c r="E3" s="1098"/>
      <c r="F3" s="1098"/>
      <c r="G3" s="1098"/>
      <c r="H3" s="1098"/>
      <c r="I3" s="1098"/>
      <c r="J3" s="1098"/>
      <c r="K3" s="1098"/>
      <c r="L3" s="1098"/>
      <c r="M3" s="1098"/>
      <c r="N3" s="1098"/>
      <c r="O3" s="1098"/>
      <c r="P3" s="1098"/>
      <c r="Q3" s="1098"/>
      <c r="R3" s="1098"/>
      <c r="S3" s="1098"/>
      <c r="T3" s="1098"/>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row>
    <row r="4" spans="1:43" s="30" customFormat="1" ht="64.900000000000006" customHeight="1">
      <c r="A4" s="1093" t="s">
        <v>291</v>
      </c>
      <c r="B4" s="1093"/>
      <c r="C4" s="1093"/>
      <c r="D4" s="1093"/>
      <c r="E4" s="1093"/>
      <c r="F4" s="1093"/>
      <c r="G4" s="1093"/>
      <c r="H4" s="1093"/>
      <c r="I4" s="1093"/>
      <c r="J4" s="1093"/>
      <c r="K4" s="1093"/>
      <c r="L4" s="1093"/>
      <c r="M4" s="1093"/>
      <c r="N4" s="1093"/>
      <c r="O4" s="1093"/>
      <c r="P4" s="1093"/>
      <c r="Q4" s="1093"/>
      <c r="R4" s="1093"/>
      <c r="S4" s="1093"/>
      <c r="T4" s="1093"/>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row>
    <row r="5" spans="1:43" s="27" customFormat="1" ht="33" customHeight="1">
      <c r="A5" s="1094" t="s">
        <v>4</v>
      </c>
      <c r="B5" s="1094"/>
      <c r="C5" s="1094"/>
      <c r="D5" s="1094"/>
      <c r="E5" s="1094"/>
      <c r="F5" s="1094"/>
      <c r="G5" s="1094"/>
      <c r="H5" s="1094"/>
      <c r="I5" s="1094"/>
      <c r="J5" s="1094"/>
      <c r="K5" s="1094"/>
      <c r="L5" s="1094"/>
      <c r="M5" s="1094"/>
      <c r="N5" s="1094"/>
      <c r="O5" s="1094"/>
      <c r="P5" s="1094"/>
      <c r="Q5" s="1094"/>
      <c r="R5" s="1094"/>
      <c r="S5" s="1094"/>
      <c r="T5" s="1094"/>
      <c r="U5" s="1094"/>
      <c r="V5" s="1094"/>
      <c r="W5" s="1094"/>
      <c r="X5" s="1094"/>
      <c r="Y5" s="1094"/>
      <c r="Z5" s="1094"/>
      <c r="AA5" s="1094"/>
      <c r="AB5" s="1094"/>
      <c r="AC5" s="1094"/>
      <c r="AD5" s="1094"/>
      <c r="AE5" s="1094"/>
      <c r="AF5" s="1094"/>
      <c r="AG5" s="1094"/>
      <c r="AH5" s="1094"/>
      <c r="AI5" s="1094"/>
      <c r="AJ5" s="1094"/>
      <c r="AK5" s="1094"/>
      <c r="AL5" s="1094"/>
      <c r="AM5" s="1094"/>
      <c r="AN5" s="1094"/>
      <c r="AO5" s="1094"/>
      <c r="AP5" s="1094"/>
      <c r="AQ5" s="1094"/>
    </row>
    <row r="6" spans="1:43" s="9" customFormat="1" ht="41.65" customHeight="1">
      <c r="A6" s="923" t="s">
        <v>5</v>
      </c>
      <c r="B6" s="923" t="s">
        <v>32</v>
      </c>
      <c r="C6" s="923" t="s">
        <v>292</v>
      </c>
      <c r="D6" s="923"/>
      <c r="E6" s="923"/>
      <c r="F6" s="923"/>
      <c r="G6" s="923"/>
      <c r="H6" s="923"/>
      <c r="I6" s="923"/>
      <c r="J6" s="923"/>
      <c r="K6" s="923"/>
      <c r="L6" s="923"/>
      <c r="M6" s="923"/>
      <c r="N6" s="923"/>
      <c r="O6" s="923"/>
      <c r="P6" s="923"/>
      <c r="Q6" s="923"/>
      <c r="R6" s="923"/>
      <c r="S6" s="984" t="s">
        <v>293</v>
      </c>
      <c r="T6" s="1092"/>
      <c r="U6" s="1092"/>
      <c r="V6" s="1092"/>
      <c r="W6" s="1092"/>
      <c r="X6" s="1092"/>
      <c r="Y6" s="1092"/>
      <c r="Z6" s="1092"/>
      <c r="AA6" s="1092"/>
      <c r="AB6" s="1092"/>
      <c r="AC6" s="1092"/>
      <c r="AD6" s="1092"/>
      <c r="AE6" s="1092"/>
      <c r="AF6" s="1092"/>
      <c r="AG6" s="1092"/>
      <c r="AH6" s="1092"/>
      <c r="AI6" s="1086" t="s">
        <v>294</v>
      </c>
      <c r="AJ6" s="1087"/>
      <c r="AK6" s="1087"/>
      <c r="AL6" s="1087"/>
      <c r="AM6" s="1087"/>
      <c r="AN6" s="1087"/>
      <c r="AO6" s="1087"/>
      <c r="AP6" s="1088"/>
      <c r="AQ6" s="923" t="s">
        <v>9</v>
      </c>
    </row>
    <row r="7" spans="1:43" s="9" customFormat="1" ht="41.65" customHeight="1">
      <c r="A7" s="923"/>
      <c r="B7" s="923"/>
      <c r="C7" s="923" t="s">
        <v>12</v>
      </c>
      <c r="D7" s="923"/>
      <c r="E7" s="923"/>
      <c r="F7" s="923"/>
      <c r="G7" s="923"/>
      <c r="H7" s="923"/>
      <c r="I7" s="923"/>
      <c r="J7" s="923"/>
      <c r="K7" s="923" t="s">
        <v>295</v>
      </c>
      <c r="L7" s="923"/>
      <c r="M7" s="923"/>
      <c r="N7" s="923"/>
      <c r="O7" s="923"/>
      <c r="P7" s="923"/>
      <c r="Q7" s="923"/>
      <c r="R7" s="923"/>
      <c r="S7" s="984" t="s">
        <v>12</v>
      </c>
      <c r="T7" s="1092"/>
      <c r="U7" s="1092"/>
      <c r="V7" s="1092"/>
      <c r="W7" s="1092"/>
      <c r="X7" s="1092"/>
      <c r="Y7" s="1092"/>
      <c r="Z7" s="985"/>
      <c r="AA7" s="1092" t="s">
        <v>296</v>
      </c>
      <c r="AB7" s="1092"/>
      <c r="AC7" s="1092"/>
      <c r="AD7" s="1092"/>
      <c r="AE7" s="1092"/>
      <c r="AF7" s="1092"/>
      <c r="AG7" s="1092"/>
      <c r="AH7" s="985"/>
      <c r="AI7" s="1089"/>
      <c r="AJ7" s="1090"/>
      <c r="AK7" s="1090"/>
      <c r="AL7" s="1090"/>
      <c r="AM7" s="1090"/>
      <c r="AN7" s="1090"/>
      <c r="AO7" s="1090"/>
      <c r="AP7" s="1091"/>
      <c r="AQ7" s="923"/>
    </row>
    <row r="8" spans="1:43" s="9" customFormat="1" ht="41.65" customHeight="1">
      <c r="A8" s="923"/>
      <c r="B8" s="923"/>
      <c r="C8" s="923" t="s">
        <v>12</v>
      </c>
      <c r="D8" s="923" t="s">
        <v>37</v>
      </c>
      <c r="E8" s="923"/>
      <c r="F8" s="923" t="s">
        <v>38</v>
      </c>
      <c r="G8" s="982" t="s">
        <v>39</v>
      </c>
      <c r="H8" s="923" t="s">
        <v>40</v>
      </c>
      <c r="I8" s="982" t="s">
        <v>43</v>
      </c>
      <c r="J8" s="923" t="s">
        <v>42</v>
      </c>
      <c r="K8" s="923" t="s">
        <v>12</v>
      </c>
      <c r="L8" s="923" t="s">
        <v>37</v>
      </c>
      <c r="M8" s="923"/>
      <c r="N8" s="923" t="s">
        <v>38</v>
      </c>
      <c r="O8" s="982" t="s">
        <v>39</v>
      </c>
      <c r="P8" s="923" t="s">
        <v>40</v>
      </c>
      <c r="Q8" s="923" t="s">
        <v>41</v>
      </c>
      <c r="R8" s="923" t="s">
        <v>42</v>
      </c>
      <c r="S8" s="923" t="s">
        <v>12</v>
      </c>
      <c r="T8" s="923" t="s">
        <v>37</v>
      </c>
      <c r="U8" s="923"/>
      <c r="V8" s="923" t="s">
        <v>38</v>
      </c>
      <c r="W8" s="982" t="s">
        <v>39</v>
      </c>
      <c r="X8" s="923" t="s">
        <v>40</v>
      </c>
      <c r="Y8" s="982" t="s">
        <v>43</v>
      </c>
      <c r="Z8" s="923" t="s">
        <v>42</v>
      </c>
      <c r="AA8" s="923" t="s">
        <v>12</v>
      </c>
      <c r="AB8" s="923" t="s">
        <v>37</v>
      </c>
      <c r="AC8" s="923"/>
      <c r="AD8" s="923" t="s">
        <v>38</v>
      </c>
      <c r="AE8" s="982" t="s">
        <v>39</v>
      </c>
      <c r="AF8" s="923" t="s">
        <v>40</v>
      </c>
      <c r="AG8" s="923" t="s">
        <v>41</v>
      </c>
      <c r="AH8" s="923" t="s">
        <v>42</v>
      </c>
      <c r="AI8" s="923" t="s">
        <v>12</v>
      </c>
      <c r="AJ8" s="923" t="s">
        <v>37</v>
      </c>
      <c r="AK8" s="923"/>
      <c r="AL8" s="923" t="s">
        <v>38</v>
      </c>
      <c r="AM8" s="982" t="s">
        <v>39</v>
      </c>
      <c r="AN8" s="923" t="s">
        <v>40</v>
      </c>
      <c r="AO8" s="982" t="s">
        <v>43</v>
      </c>
      <c r="AP8" s="923" t="s">
        <v>42</v>
      </c>
      <c r="AQ8" s="923"/>
    </row>
    <row r="9" spans="1:43" s="9" customFormat="1" ht="154.9" customHeight="1">
      <c r="A9" s="923"/>
      <c r="B9" s="923"/>
      <c r="C9" s="923"/>
      <c r="D9" s="10" t="s">
        <v>44</v>
      </c>
      <c r="E9" s="10" t="s">
        <v>45</v>
      </c>
      <c r="F9" s="923"/>
      <c r="G9" s="983"/>
      <c r="H9" s="923"/>
      <c r="I9" s="983"/>
      <c r="J9" s="923"/>
      <c r="K9" s="923"/>
      <c r="L9" s="10" t="s">
        <v>44</v>
      </c>
      <c r="M9" s="10" t="s">
        <v>45</v>
      </c>
      <c r="N9" s="923"/>
      <c r="O9" s="983"/>
      <c r="P9" s="923"/>
      <c r="Q9" s="923"/>
      <c r="R9" s="923"/>
      <c r="S9" s="923"/>
      <c r="T9" s="10" t="s">
        <v>44</v>
      </c>
      <c r="U9" s="10" t="s">
        <v>45</v>
      </c>
      <c r="V9" s="923"/>
      <c r="W9" s="983"/>
      <c r="X9" s="923"/>
      <c r="Y9" s="983"/>
      <c r="Z9" s="923"/>
      <c r="AA9" s="923"/>
      <c r="AB9" s="10" t="s">
        <v>44</v>
      </c>
      <c r="AC9" s="10" t="s">
        <v>45</v>
      </c>
      <c r="AD9" s="923"/>
      <c r="AE9" s="983"/>
      <c r="AF9" s="923"/>
      <c r="AG9" s="923"/>
      <c r="AH9" s="923"/>
      <c r="AI9" s="923"/>
      <c r="AJ9" s="10" t="s">
        <v>44</v>
      </c>
      <c r="AK9" s="10" t="s">
        <v>45</v>
      </c>
      <c r="AL9" s="923"/>
      <c r="AM9" s="983"/>
      <c r="AN9" s="923"/>
      <c r="AO9" s="983"/>
      <c r="AP9" s="923"/>
      <c r="AQ9" s="923"/>
    </row>
    <row r="10" spans="1:43" s="12" customFormat="1" ht="24" customHeight="1">
      <c r="A10" s="31">
        <v>1</v>
      </c>
      <c r="B10" s="31">
        <v>2</v>
      </c>
      <c r="C10" s="31">
        <v>3</v>
      </c>
      <c r="D10" s="31">
        <v>4</v>
      </c>
      <c r="E10" s="31">
        <v>5</v>
      </c>
      <c r="F10" s="31">
        <v>6</v>
      </c>
      <c r="G10" s="31">
        <v>7</v>
      </c>
      <c r="H10" s="31">
        <v>8</v>
      </c>
      <c r="I10" s="31">
        <v>9</v>
      </c>
      <c r="J10" s="31">
        <v>10</v>
      </c>
      <c r="K10" s="31">
        <v>11</v>
      </c>
      <c r="L10" s="31">
        <v>12</v>
      </c>
      <c r="M10" s="31">
        <v>13</v>
      </c>
      <c r="N10" s="31">
        <v>14</v>
      </c>
      <c r="O10" s="31">
        <v>15</v>
      </c>
      <c r="P10" s="31">
        <v>16</v>
      </c>
      <c r="Q10" s="31">
        <v>17</v>
      </c>
      <c r="R10" s="31">
        <v>18</v>
      </c>
      <c r="S10" s="31">
        <v>19</v>
      </c>
      <c r="T10" s="31">
        <v>20</v>
      </c>
      <c r="U10" s="31">
        <v>21</v>
      </c>
      <c r="V10" s="31">
        <v>22</v>
      </c>
      <c r="W10" s="31">
        <v>23</v>
      </c>
      <c r="X10" s="31">
        <v>24</v>
      </c>
      <c r="Y10" s="31">
        <v>25</v>
      </c>
      <c r="Z10" s="31">
        <v>26</v>
      </c>
      <c r="AA10" s="31">
        <v>27</v>
      </c>
      <c r="AB10" s="31">
        <v>28</v>
      </c>
      <c r="AC10" s="31">
        <v>29</v>
      </c>
      <c r="AD10" s="31">
        <v>30</v>
      </c>
      <c r="AE10" s="31">
        <v>31</v>
      </c>
      <c r="AF10" s="31">
        <v>32</v>
      </c>
      <c r="AG10" s="31">
        <v>33</v>
      </c>
      <c r="AH10" s="31">
        <v>34</v>
      </c>
      <c r="AI10" s="31">
        <v>35</v>
      </c>
      <c r="AJ10" s="31">
        <v>36</v>
      </c>
      <c r="AK10" s="31">
        <v>37</v>
      </c>
      <c r="AL10" s="31">
        <v>38</v>
      </c>
      <c r="AM10" s="31">
        <v>39</v>
      </c>
      <c r="AN10" s="31">
        <v>40</v>
      </c>
      <c r="AO10" s="31">
        <v>41</v>
      </c>
      <c r="AP10" s="31">
        <v>42</v>
      </c>
      <c r="AQ10" s="31">
        <v>43</v>
      </c>
    </row>
    <row r="11" spans="1:43" ht="36" customHeight="1">
      <c r="A11" s="11"/>
      <c r="B11" s="13" t="s">
        <v>17</v>
      </c>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4"/>
    </row>
    <row r="12" spans="1:43" s="18" customFormat="1" ht="40.5" customHeight="1">
      <c r="A12" s="11">
        <v>1</v>
      </c>
      <c r="B12" s="33" t="s">
        <v>47</v>
      </c>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17"/>
    </row>
    <row r="13" spans="1:43" s="18" customFormat="1" ht="28.5" customHeight="1">
      <c r="A13" s="11">
        <v>2</v>
      </c>
      <c r="B13" s="33" t="s">
        <v>49</v>
      </c>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17"/>
    </row>
    <row r="14" spans="1:43" s="18" customFormat="1" ht="36.75" customHeight="1">
      <c r="A14" s="11">
        <v>3</v>
      </c>
      <c r="B14" s="33" t="s">
        <v>51</v>
      </c>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17"/>
    </row>
    <row r="15" spans="1:43" s="18" customFormat="1" ht="31.5" customHeight="1">
      <c r="A15" s="11">
        <v>4</v>
      </c>
      <c r="B15" s="33" t="s">
        <v>53</v>
      </c>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17"/>
    </row>
    <row r="16" spans="1:43" s="18" customFormat="1" ht="36.75" customHeight="1">
      <c r="A16" s="11">
        <v>5</v>
      </c>
      <c r="B16" s="33" t="s">
        <v>55</v>
      </c>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17"/>
    </row>
    <row r="17" spans="1:43" s="231" customFormat="1" ht="46.9" customHeight="1">
      <c r="A17" s="11">
        <v>6</v>
      </c>
      <c r="B17" s="33" t="s">
        <v>57</v>
      </c>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30"/>
    </row>
    <row r="18" spans="1:43" s="231" customFormat="1" ht="35.65" customHeight="1">
      <c r="A18" s="11">
        <v>7</v>
      </c>
      <c r="B18" s="33" t="s">
        <v>58</v>
      </c>
      <c r="C18" s="229"/>
      <c r="D18" s="229"/>
      <c r="E18" s="229"/>
      <c r="F18" s="22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30"/>
    </row>
    <row r="19" spans="1:43" s="231" customFormat="1" ht="35.65" customHeight="1">
      <c r="A19" s="11">
        <v>8</v>
      </c>
      <c r="B19" s="33" t="s">
        <v>60</v>
      </c>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30"/>
    </row>
    <row r="20" spans="1:43" s="234" customFormat="1" ht="35.65" customHeight="1">
      <c r="A20" s="11">
        <v>9</v>
      </c>
      <c r="B20" s="33" t="s">
        <v>62</v>
      </c>
      <c r="C20" s="232"/>
      <c r="D20" s="232"/>
      <c r="E20" s="232"/>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c r="AF20" s="232"/>
      <c r="AG20" s="232"/>
      <c r="AH20" s="232"/>
      <c r="AI20" s="232"/>
      <c r="AJ20" s="232"/>
      <c r="AK20" s="232"/>
      <c r="AL20" s="232"/>
      <c r="AM20" s="232"/>
      <c r="AN20" s="232"/>
      <c r="AO20" s="232"/>
      <c r="AP20" s="232"/>
      <c r="AQ20" s="233"/>
    </row>
    <row r="21" spans="1:43" s="18" customFormat="1" ht="35.65" customHeight="1">
      <c r="A21" s="11">
        <v>10</v>
      </c>
      <c r="B21" s="33" t="s">
        <v>64</v>
      </c>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17"/>
    </row>
    <row r="22" spans="1:43" s="18" customFormat="1" ht="35.65" customHeight="1">
      <c r="A22" s="11">
        <v>11</v>
      </c>
      <c r="B22" s="33" t="s">
        <v>66</v>
      </c>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17"/>
    </row>
    <row r="23" spans="1:43" s="18" customFormat="1" ht="35.65" customHeight="1">
      <c r="A23" s="11">
        <v>12</v>
      </c>
      <c r="B23" s="33" t="s">
        <v>68</v>
      </c>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17"/>
    </row>
    <row r="24" spans="1:43" s="18" customFormat="1" ht="35.65" customHeight="1">
      <c r="A24" s="11">
        <v>13</v>
      </c>
      <c r="B24" s="33" t="s">
        <v>70</v>
      </c>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17"/>
    </row>
    <row r="25" spans="1:43" s="18" customFormat="1" ht="35.65" customHeight="1">
      <c r="A25" s="11">
        <v>14</v>
      </c>
      <c r="B25" s="33" t="s">
        <v>72</v>
      </c>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17"/>
    </row>
    <row r="26" spans="1:43" s="18" customFormat="1" ht="35.65" customHeight="1">
      <c r="A26" s="11">
        <v>15</v>
      </c>
      <c r="B26" s="33" t="s">
        <v>74</v>
      </c>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17"/>
    </row>
    <row r="27" spans="1:43" s="18" customFormat="1" ht="35.65" customHeight="1">
      <c r="A27" s="11">
        <v>16</v>
      </c>
      <c r="B27" s="33" t="s">
        <v>76</v>
      </c>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17"/>
    </row>
    <row r="28" spans="1:43" s="18" customFormat="1" ht="35.65" customHeight="1">
      <c r="A28" s="11">
        <v>17</v>
      </c>
      <c r="B28" s="33" t="s">
        <v>78</v>
      </c>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17"/>
    </row>
    <row r="29" spans="1:43" s="18" customFormat="1" ht="35.65" customHeight="1">
      <c r="A29" s="11">
        <v>18</v>
      </c>
      <c r="B29" s="33" t="s">
        <v>80</v>
      </c>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17"/>
    </row>
    <row r="30" spans="1:43" s="18" customFormat="1" ht="35.65" customHeight="1">
      <c r="A30" s="11">
        <v>19</v>
      </c>
      <c r="B30" s="33" t="s">
        <v>82</v>
      </c>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17"/>
    </row>
    <row r="31" spans="1:43" s="18" customFormat="1" ht="35.65" hidden="1" customHeight="1">
      <c r="A31" s="11">
        <v>20</v>
      </c>
      <c r="B31" s="33" t="s">
        <v>84</v>
      </c>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17"/>
    </row>
    <row r="32" spans="1:43" ht="6" customHeight="1">
      <c r="A32" s="11"/>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row>
    <row r="33" spans="1:43" s="41" customFormat="1" ht="96.4" customHeight="1">
      <c r="A33" s="40"/>
      <c r="B33" s="924" t="s">
        <v>297</v>
      </c>
      <c r="C33" s="924"/>
      <c r="D33" s="924"/>
      <c r="E33" s="924"/>
      <c r="F33" s="924"/>
      <c r="G33" s="924"/>
      <c r="H33" s="924"/>
      <c r="I33" s="924"/>
      <c r="J33" s="924"/>
      <c r="K33" s="924"/>
      <c r="L33" s="924"/>
      <c r="M33" s="924"/>
      <c r="N33" s="924"/>
      <c r="O33" s="924"/>
      <c r="P33" s="924"/>
      <c r="Q33" s="924"/>
      <c r="R33" s="924"/>
      <c r="S33" s="924"/>
      <c r="T33" s="924"/>
      <c r="U33" s="924"/>
      <c r="V33" s="924"/>
      <c r="W33" s="924"/>
      <c r="X33" s="924"/>
      <c r="Y33" s="924"/>
      <c r="Z33" s="924"/>
      <c r="AA33" s="924"/>
      <c r="AB33" s="924"/>
      <c r="AC33" s="924"/>
      <c r="AD33" s="924"/>
      <c r="AE33" s="924"/>
      <c r="AF33" s="924"/>
      <c r="AG33" s="924"/>
      <c r="AH33" s="924"/>
      <c r="AI33" s="924"/>
      <c r="AJ33" s="924"/>
      <c r="AK33" s="924"/>
      <c r="AL33" s="924"/>
      <c r="AM33" s="924"/>
      <c r="AN33" s="924"/>
      <c r="AO33" s="924"/>
      <c r="AP33" s="924"/>
      <c r="AQ33" s="924"/>
    </row>
  </sheetData>
  <mergeCells count="53">
    <mergeCell ref="Y8:Y9"/>
    <mergeCell ref="AP8:AP9"/>
    <mergeCell ref="B33:AQ33"/>
    <mergeCell ref="AH8:AH9"/>
    <mergeCell ref="AI8:AI9"/>
    <mergeCell ref="AJ8:AK8"/>
    <mergeCell ref="AL8:AL9"/>
    <mergeCell ref="AM8:AM9"/>
    <mergeCell ref="AN8:AN9"/>
    <mergeCell ref="AA8:AA9"/>
    <mergeCell ref="AG8:AG9"/>
    <mergeCell ref="AB8:AC8"/>
    <mergeCell ref="AD8:AD9"/>
    <mergeCell ref="AE8:AE9"/>
    <mergeCell ref="AF8:AF9"/>
    <mergeCell ref="Z8:Z9"/>
    <mergeCell ref="A1:Q1"/>
    <mergeCell ref="AA1:AQ1"/>
    <mergeCell ref="A2:Q2"/>
    <mergeCell ref="AA2:AQ2"/>
    <mergeCell ref="A3:AQ3"/>
    <mergeCell ref="N8:N9"/>
    <mergeCell ref="O8:O9"/>
    <mergeCell ref="P8:P9"/>
    <mergeCell ref="Q8:Q9"/>
    <mergeCell ref="A4:AQ4"/>
    <mergeCell ref="AO8:AO9"/>
    <mergeCell ref="T8:U8"/>
    <mergeCell ref="V8:V9"/>
    <mergeCell ref="W8:W9"/>
    <mergeCell ref="X8:X9"/>
    <mergeCell ref="A5:AQ5"/>
    <mergeCell ref="A6:A9"/>
    <mergeCell ref="B6:B9"/>
    <mergeCell ref="C6:R6"/>
    <mergeCell ref="S6:AH6"/>
    <mergeCell ref="R8:R9"/>
    <mergeCell ref="AI6:AP7"/>
    <mergeCell ref="AQ6:AQ9"/>
    <mergeCell ref="C7:J7"/>
    <mergeCell ref="K7:R7"/>
    <mergeCell ref="S7:Z7"/>
    <mergeCell ref="S8:S9"/>
    <mergeCell ref="AA7:AH7"/>
    <mergeCell ref="C8:C9"/>
    <mergeCell ref="D8:E8"/>
    <mergeCell ref="F8:F9"/>
    <mergeCell ref="H8:H9"/>
    <mergeCell ref="I8:I9"/>
    <mergeCell ref="J8:J9"/>
    <mergeCell ref="K8:K9"/>
    <mergeCell ref="G8:G9"/>
    <mergeCell ref="L8:M8"/>
  </mergeCells>
  <printOptions horizontalCentered="1"/>
  <pageMargins left="0.23622047244094491" right="0.23622047244094491" top="0.74803149606299213" bottom="0.74803149606299213" header="0.31496062992125984" footer="0.31496062992125984"/>
  <pageSetup paperSize="8" scale="45" fitToWidth="0" fitToHeight="0" pageOrder="overThenDown" orientation="landscape" r:id="rId1"/>
  <headerFooter>
    <oddFooter>&amp;R&amp;14&amp;P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pageSetUpPr fitToPage="1"/>
  </sheetPr>
  <dimension ref="A1:T31"/>
  <sheetViews>
    <sheetView zoomScale="85" zoomScaleNormal="85" workbookViewId="0">
      <selection activeCell="H18" sqref="H18"/>
    </sheetView>
  </sheetViews>
  <sheetFormatPr defaultColWidth="8.85546875" defaultRowHeight="15"/>
  <cols>
    <col min="2" max="2" width="37.140625" customWidth="1"/>
    <col min="3" max="3" width="11" customWidth="1"/>
    <col min="4" max="6" width="9.85546875" hidden="1" customWidth="1"/>
    <col min="7" max="7" width="18.42578125" customWidth="1"/>
    <col min="8" max="8" width="13.7109375" customWidth="1"/>
    <col min="9" max="9" width="13" customWidth="1"/>
    <col min="10" max="12" width="0" hidden="1" customWidth="1"/>
    <col min="13" max="14" width="10.140625" hidden="1" customWidth="1"/>
    <col min="15" max="20" width="13.28515625" customWidth="1"/>
  </cols>
  <sheetData>
    <row r="1" spans="1:20" ht="24.75" customHeight="1">
      <c r="A1" s="991" t="s">
        <v>340</v>
      </c>
      <c r="B1" s="991"/>
      <c r="C1" s="991"/>
      <c r="D1" s="991"/>
      <c r="E1" s="991"/>
      <c r="F1" s="991"/>
      <c r="G1" s="991"/>
      <c r="H1" s="991"/>
      <c r="I1" s="991"/>
      <c r="J1" s="991"/>
      <c r="K1" s="991"/>
      <c r="L1" s="991"/>
      <c r="M1" s="4"/>
      <c r="N1" s="4"/>
      <c r="O1" s="4"/>
      <c r="P1" s="3" t="s">
        <v>0</v>
      </c>
      <c r="Q1" s="4"/>
      <c r="R1" s="4"/>
      <c r="S1" s="84"/>
      <c r="T1" s="247"/>
    </row>
    <row r="2" spans="1:20" ht="39" customHeight="1">
      <c r="A2" s="928" t="s">
        <v>343</v>
      </c>
      <c r="B2" s="928"/>
      <c r="C2" s="928"/>
      <c r="D2" s="928"/>
      <c r="E2" s="928"/>
      <c r="F2" s="928"/>
      <c r="G2" s="928"/>
      <c r="H2" s="928"/>
      <c r="I2" s="928"/>
      <c r="J2" s="928"/>
      <c r="K2" s="928"/>
      <c r="L2" s="928"/>
      <c r="M2" s="7"/>
      <c r="N2" s="7"/>
      <c r="O2" s="7"/>
      <c r="P2" s="6" t="s">
        <v>2</v>
      </c>
      <c r="Q2" s="7"/>
      <c r="R2" s="7"/>
      <c r="S2" s="7"/>
      <c r="T2" s="7"/>
    </row>
    <row r="3" spans="1:20" ht="19.5">
      <c r="A3" s="992" t="s">
        <v>232</v>
      </c>
      <c r="B3" s="992"/>
      <c r="C3" s="992"/>
      <c r="D3" s="992"/>
      <c r="E3" s="992"/>
      <c r="F3" s="992"/>
      <c r="G3" s="992"/>
      <c r="H3" s="992"/>
      <c r="I3" s="992"/>
      <c r="J3" s="992"/>
      <c r="K3" s="992"/>
      <c r="L3" s="992"/>
      <c r="M3" s="992"/>
      <c r="N3" s="992"/>
      <c r="O3" s="992"/>
      <c r="P3" s="992"/>
      <c r="Q3" s="992"/>
      <c r="R3" s="992"/>
      <c r="S3" s="992"/>
      <c r="T3" s="992"/>
    </row>
    <row r="4" spans="1:20" ht="43.5" customHeight="1">
      <c r="A4" s="991" t="s">
        <v>371</v>
      </c>
      <c r="B4" s="991"/>
      <c r="C4" s="991"/>
      <c r="D4" s="991"/>
      <c r="E4" s="991"/>
      <c r="F4" s="991"/>
      <c r="G4" s="991"/>
      <c r="H4" s="991"/>
      <c r="I4" s="991"/>
      <c r="J4" s="991"/>
      <c r="K4" s="991"/>
      <c r="L4" s="991"/>
      <c r="M4" s="991"/>
      <c r="N4" s="991"/>
      <c r="O4" s="991"/>
      <c r="P4" s="991"/>
      <c r="Q4" s="991"/>
      <c r="R4" s="991"/>
      <c r="S4" s="991"/>
      <c r="T4" s="991"/>
    </row>
    <row r="5" spans="1:20" ht="18.75">
      <c r="A5" s="993" t="s">
        <v>4</v>
      </c>
      <c r="B5" s="993"/>
      <c r="C5" s="993"/>
      <c r="D5" s="993"/>
      <c r="E5" s="993"/>
      <c r="F5" s="993"/>
      <c r="G5" s="993"/>
      <c r="H5" s="993"/>
      <c r="I5" s="993"/>
      <c r="J5" s="993"/>
      <c r="K5" s="993"/>
      <c r="L5" s="993"/>
      <c r="M5" s="993"/>
      <c r="N5" s="993"/>
      <c r="O5" s="993"/>
      <c r="P5" s="993"/>
      <c r="Q5" s="993"/>
      <c r="R5" s="993"/>
      <c r="S5" s="993"/>
      <c r="T5" s="993"/>
    </row>
    <row r="6" spans="1:20" ht="32.25" customHeight="1">
      <c r="A6" s="1068" t="s">
        <v>117</v>
      </c>
      <c r="B6" s="1068" t="s">
        <v>86</v>
      </c>
      <c r="C6" s="1099" t="s">
        <v>341</v>
      </c>
      <c r="D6" s="1068" t="s">
        <v>87</v>
      </c>
      <c r="E6" s="1068" t="s">
        <v>88</v>
      </c>
      <c r="F6" s="1068" t="s">
        <v>89</v>
      </c>
      <c r="G6" s="1069" t="s">
        <v>334</v>
      </c>
      <c r="H6" s="1069"/>
      <c r="I6" s="1069"/>
      <c r="J6" s="1069" t="s">
        <v>192</v>
      </c>
      <c r="K6" s="1069"/>
      <c r="L6" s="1069"/>
      <c r="M6" s="1069" t="s">
        <v>298</v>
      </c>
      <c r="N6" s="1069"/>
      <c r="O6" s="1069" t="s">
        <v>333</v>
      </c>
      <c r="P6" s="1069"/>
      <c r="Q6" s="1069"/>
      <c r="R6" s="1069"/>
      <c r="S6" s="1069"/>
      <c r="T6" s="1068" t="s">
        <v>9</v>
      </c>
    </row>
    <row r="7" spans="1:20" ht="32.25" customHeight="1">
      <c r="A7" s="1068"/>
      <c r="B7" s="1068"/>
      <c r="C7" s="1100"/>
      <c r="D7" s="1068"/>
      <c r="E7" s="1068"/>
      <c r="F7" s="1068"/>
      <c r="G7" s="1069"/>
      <c r="H7" s="1069"/>
      <c r="I7" s="1069"/>
      <c r="J7" s="1069"/>
      <c r="K7" s="1069"/>
      <c r="L7" s="1069"/>
      <c r="M7" s="1069"/>
      <c r="N7" s="1069"/>
      <c r="O7" s="1069" t="s">
        <v>12</v>
      </c>
      <c r="P7" s="1069" t="s">
        <v>372</v>
      </c>
      <c r="Q7" s="1069"/>
      <c r="R7" s="1069"/>
      <c r="S7" s="1069"/>
      <c r="T7" s="1068"/>
    </row>
    <row r="8" spans="1:20" ht="32.25" customHeight="1">
      <c r="A8" s="1068"/>
      <c r="B8" s="1068"/>
      <c r="C8" s="1100"/>
      <c r="D8" s="1068"/>
      <c r="E8" s="1068"/>
      <c r="F8" s="1068"/>
      <c r="G8" s="1069"/>
      <c r="H8" s="1069"/>
      <c r="I8" s="1069"/>
      <c r="J8" s="1069"/>
      <c r="K8" s="1069"/>
      <c r="L8" s="1069"/>
      <c r="M8" s="1069"/>
      <c r="N8" s="1069"/>
      <c r="O8" s="1069"/>
      <c r="P8" s="1069" t="s">
        <v>12</v>
      </c>
      <c r="Q8" s="1069" t="s">
        <v>13</v>
      </c>
      <c r="R8" s="1069"/>
      <c r="S8" s="1069"/>
      <c r="T8" s="1068"/>
    </row>
    <row r="9" spans="1:20" ht="36.75" customHeight="1">
      <c r="A9" s="1068"/>
      <c r="B9" s="1068"/>
      <c r="C9" s="1100"/>
      <c r="D9" s="1068"/>
      <c r="E9" s="1068"/>
      <c r="F9" s="1068"/>
      <c r="G9" s="1069" t="s">
        <v>244</v>
      </c>
      <c r="H9" s="1069" t="s">
        <v>92</v>
      </c>
      <c r="I9" s="1069" t="s">
        <v>299</v>
      </c>
      <c r="J9" s="1069" t="s">
        <v>244</v>
      </c>
      <c r="K9" s="1069" t="s">
        <v>92</v>
      </c>
      <c r="L9" s="1069" t="s">
        <v>300</v>
      </c>
      <c r="M9" s="1069" t="s">
        <v>12</v>
      </c>
      <c r="N9" s="1069" t="s">
        <v>299</v>
      </c>
      <c r="O9" s="1069"/>
      <c r="P9" s="1069"/>
      <c r="Q9" s="1069" t="s">
        <v>352</v>
      </c>
      <c r="R9" s="1069" t="s">
        <v>351</v>
      </c>
      <c r="S9" s="1069" t="s">
        <v>350</v>
      </c>
      <c r="T9" s="1068"/>
    </row>
    <row r="10" spans="1:20" ht="14.45" customHeight="1">
      <c r="A10" s="1068"/>
      <c r="B10" s="1068"/>
      <c r="C10" s="1100"/>
      <c r="D10" s="1068"/>
      <c r="E10" s="1068"/>
      <c r="F10" s="1068"/>
      <c r="G10" s="1069"/>
      <c r="H10" s="1069"/>
      <c r="I10" s="1069"/>
      <c r="J10" s="1069"/>
      <c r="K10" s="1069"/>
      <c r="L10" s="1069"/>
      <c r="M10" s="1069"/>
      <c r="N10" s="1069"/>
      <c r="O10" s="1069"/>
      <c r="P10" s="1069"/>
      <c r="Q10" s="1069"/>
      <c r="R10" s="1069"/>
      <c r="S10" s="1069"/>
      <c r="T10" s="1068"/>
    </row>
    <row r="11" spans="1:20" ht="14.45" customHeight="1">
      <c r="A11" s="1068"/>
      <c r="B11" s="1068"/>
      <c r="C11" s="1100"/>
      <c r="D11" s="1068"/>
      <c r="E11" s="1068"/>
      <c r="F11" s="1068"/>
      <c r="G11" s="1069"/>
      <c r="H11" s="1069"/>
      <c r="I11" s="1069"/>
      <c r="J11" s="1069"/>
      <c r="K11" s="1069"/>
      <c r="L11" s="1069"/>
      <c r="M11" s="1069"/>
      <c r="N11" s="1069"/>
      <c r="O11" s="1069"/>
      <c r="P11" s="1069"/>
      <c r="Q11" s="1069"/>
      <c r="R11" s="1069"/>
      <c r="S11" s="1069"/>
      <c r="T11" s="1068"/>
    </row>
    <row r="12" spans="1:20" ht="17.25" customHeight="1">
      <c r="A12" s="1068"/>
      <c r="B12" s="1068"/>
      <c r="C12" s="1101"/>
      <c r="D12" s="1068"/>
      <c r="E12" s="1068"/>
      <c r="F12" s="1068"/>
      <c r="G12" s="1069"/>
      <c r="H12" s="1069"/>
      <c r="I12" s="1069"/>
      <c r="J12" s="1069"/>
      <c r="K12" s="1069"/>
      <c r="L12" s="1069"/>
      <c r="M12" s="1069"/>
      <c r="N12" s="1069"/>
      <c r="O12" s="1069"/>
      <c r="P12" s="1069"/>
      <c r="Q12" s="1069"/>
      <c r="R12" s="1069"/>
      <c r="S12" s="1069"/>
      <c r="T12" s="1068"/>
    </row>
    <row r="13" spans="1:20" ht="22.5" customHeight="1">
      <c r="A13" s="163">
        <v>1</v>
      </c>
      <c r="B13" s="163">
        <v>2</v>
      </c>
      <c r="C13" s="163">
        <v>3</v>
      </c>
      <c r="D13" s="163">
        <v>3</v>
      </c>
      <c r="E13" s="163">
        <v>4</v>
      </c>
      <c r="F13" s="163">
        <v>5</v>
      </c>
      <c r="G13" s="163">
        <v>4</v>
      </c>
      <c r="H13" s="163">
        <v>5</v>
      </c>
      <c r="I13" s="163">
        <v>6</v>
      </c>
      <c r="J13" s="163">
        <v>9</v>
      </c>
      <c r="K13" s="163">
        <v>10</v>
      </c>
      <c r="L13" s="163">
        <v>11</v>
      </c>
      <c r="M13" s="163">
        <v>7</v>
      </c>
      <c r="N13" s="163">
        <v>8</v>
      </c>
      <c r="O13" s="163">
        <v>7</v>
      </c>
      <c r="P13" s="163">
        <v>8</v>
      </c>
      <c r="Q13" s="163">
        <v>9</v>
      </c>
      <c r="R13" s="163">
        <v>10</v>
      </c>
      <c r="S13" s="163">
        <v>11</v>
      </c>
      <c r="T13" s="163">
        <v>12</v>
      </c>
    </row>
    <row r="14" spans="1:20" ht="15.75">
      <c r="A14" s="165"/>
      <c r="B14" s="166" t="s">
        <v>17</v>
      </c>
      <c r="C14" s="166"/>
      <c r="D14" s="167"/>
      <c r="E14" s="167"/>
      <c r="F14" s="167"/>
      <c r="G14" s="168"/>
      <c r="H14" s="168"/>
      <c r="I14" s="168"/>
      <c r="J14" s="168"/>
      <c r="K14" s="168"/>
      <c r="L14" s="168"/>
      <c r="M14" s="168"/>
      <c r="N14" s="168"/>
      <c r="O14" s="168"/>
      <c r="P14" s="168"/>
      <c r="Q14" s="168"/>
      <c r="R14" s="168"/>
      <c r="S14" s="168"/>
      <c r="T14" s="168"/>
    </row>
    <row r="15" spans="1:20" s="237" customFormat="1" ht="33" customHeight="1">
      <c r="A15" s="235" t="s">
        <v>301</v>
      </c>
      <c r="B15" s="236" t="s">
        <v>302</v>
      </c>
      <c r="C15" s="236"/>
      <c r="D15" s="166"/>
      <c r="E15" s="166"/>
      <c r="F15" s="166"/>
      <c r="G15" s="171"/>
      <c r="H15" s="171"/>
      <c r="I15" s="171"/>
      <c r="J15" s="171"/>
      <c r="K15" s="171"/>
      <c r="L15" s="171"/>
      <c r="M15" s="171"/>
      <c r="N15" s="171"/>
      <c r="O15" s="171"/>
      <c r="P15" s="171"/>
      <c r="Q15" s="171"/>
      <c r="R15" s="171"/>
      <c r="S15" s="171"/>
      <c r="T15" s="171"/>
    </row>
    <row r="16" spans="1:20" ht="55.9" customHeight="1">
      <c r="A16" s="235" t="s">
        <v>95</v>
      </c>
      <c r="B16" s="238" t="s">
        <v>303</v>
      </c>
      <c r="C16" s="238"/>
      <c r="D16" s="166"/>
      <c r="E16" s="166"/>
      <c r="F16" s="166"/>
      <c r="G16" s="171"/>
      <c r="H16" s="171"/>
      <c r="I16" s="171"/>
      <c r="J16" s="171"/>
      <c r="K16" s="171"/>
      <c r="L16" s="171"/>
      <c r="M16" s="171"/>
      <c r="N16" s="171"/>
      <c r="O16" s="171"/>
      <c r="P16" s="171"/>
      <c r="Q16" s="171"/>
      <c r="R16" s="171"/>
      <c r="S16" s="171"/>
      <c r="T16" s="171"/>
    </row>
    <row r="17" spans="1:20" ht="33" customHeight="1">
      <c r="A17" s="239" t="s">
        <v>304</v>
      </c>
      <c r="B17" s="240" t="s">
        <v>305</v>
      </c>
      <c r="C17" s="240"/>
      <c r="D17" s="166"/>
      <c r="E17" s="166"/>
      <c r="F17" s="166"/>
      <c r="G17" s="171"/>
      <c r="H17" s="171"/>
      <c r="I17" s="171"/>
      <c r="J17" s="171"/>
      <c r="K17" s="171"/>
      <c r="L17" s="171"/>
      <c r="M17" s="171"/>
      <c r="N17" s="171"/>
      <c r="O17" s="171"/>
      <c r="P17" s="171"/>
      <c r="Q17" s="171"/>
      <c r="R17" s="171"/>
      <c r="S17" s="171"/>
      <c r="T17" s="171"/>
    </row>
    <row r="18" spans="1:20" ht="33" customHeight="1">
      <c r="A18" s="53" t="s">
        <v>46</v>
      </c>
      <c r="B18" s="241" t="s">
        <v>306</v>
      </c>
      <c r="C18" s="241"/>
      <c r="D18" s="166"/>
      <c r="E18" s="166"/>
      <c r="F18" s="166"/>
      <c r="G18" s="171"/>
      <c r="H18" s="171"/>
      <c r="I18" s="171"/>
      <c r="J18" s="171"/>
      <c r="K18" s="171"/>
      <c r="L18" s="171"/>
      <c r="M18" s="171"/>
      <c r="N18" s="171"/>
      <c r="O18" s="171"/>
      <c r="P18" s="171"/>
      <c r="Q18" s="171"/>
      <c r="R18" s="171"/>
      <c r="S18" s="171"/>
      <c r="T18" s="171"/>
    </row>
    <row r="19" spans="1:20" ht="33" customHeight="1">
      <c r="A19" s="53" t="s">
        <v>99</v>
      </c>
      <c r="B19" s="241" t="s">
        <v>307</v>
      </c>
      <c r="C19" s="241"/>
      <c r="D19" s="166"/>
      <c r="E19" s="166"/>
      <c r="F19" s="166"/>
      <c r="G19" s="171"/>
      <c r="H19" s="171"/>
      <c r="I19" s="171"/>
      <c r="J19" s="171"/>
      <c r="K19" s="171"/>
      <c r="L19" s="171"/>
      <c r="M19" s="171"/>
      <c r="N19" s="171"/>
      <c r="O19" s="171"/>
      <c r="P19" s="171"/>
      <c r="Q19" s="171"/>
      <c r="R19" s="171"/>
      <c r="S19" s="171"/>
      <c r="T19" s="171"/>
    </row>
    <row r="20" spans="1:20" ht="31.5" customHeight="1">
      <c r="A20" s="53" t="s">
        <v>308</v>
      </c>
      <c r="B20" s="54" t="s">
        <v>309</v>
      </c>
      <c r="C20" s="54"/>
      <c r="D20" s="166"/>
      <c r="E20" s="166"/>
      <c r="F20" s="166"/>
      <c r="G20" s="171"/>
      <c r="H20" s="171"/>
      <c r="I20" s="171"/>
      <c r="J20" s="171"/>
      <c r="K20" s="171"/>
      <c r="L20" s="171"/>
      <c r="M20" s="171"/>
      <c r="N20" s="171"/>
      <c r="O20" s="171"/>
      <c r="P20" s="171"/>
      <c r="Q20" s="171"/>
      <c r="R20" s="171"/>
      <c r="S20" s="171"/>
      <c r="T20" s="171"/>
    </row>
    <row r="21" spans="1:20" ht="30" customHeight="1">
      <c r="A21" s="242" t="s">
        <v>46</v>
      </c>
      <c r="B21" s="173" t="s">
        <v>98</v>
      </c>
      <c r="C21" s="173"/>
      <c r="D21" s="166"/>
      <c r="E21" s="166"/>
      <c r="F21" s="166"/>
      <c r="G21" s="171"/>
      <c r="H21" s="171"/>
      <c r="I21" s="171"/>
      <c r="J21" s="171"/>
      <c r="K21" s="171"/>
      <c r="L21" s="171"/>
      <c r="M21" s="171"/>
      <c r="N21" s="171"/>
      <c r="O21" s="171"/>
      <c r="P21" s="171"/>
      <c r="Q21" s="171"/>
      <c r="R21" s="171"/>
      <c r="S21" s="171"/>
      <c r="T21" s="171"/>
    </row>
    <row r="22" spans="1:20" ht="27.75" customHeight="1">
      <c r="A22" s="242" t="s">
        <v>99</v>
      </c>
      <c r="B22" s="243" t="s">
        <v>100</v>
      </c>
      <c r="C22" s="243"/>
      <c r="D22" s="166"/>
      <c r="E22" s="166"/>
      <c r="F22" s="166"/>
      <c r="G22" s="171"/>
      <c r="H22" s="171"/>
      <c r="I22" s="171"/>
      <c r="J22" s="171"/>
      <c r="K22" s="171"/>
      <c r="L22" s="171"/>
      <c r="M22" s="171"/>
      <c r="N22" s="171"/>
      <c r="O22" s="171"/>
      <c r="P22" s="171"/>
      <c r="Q22" s="171"/>
      <c r="R22" s="171"/>
      <c r="S22" s="171"/>
      <c r="T22" s="171"/>
    </row>
    <row r="23" spans="1:20" ht="63" customHeight="1">
      <c r="A23" s="235" t="s">
        <v>113</v>
      </c>
      <c r="B23" s="238" t="s">
        <v>303</v>
      </c>
      <c r="C23" s="238"/>
      <c r="D23" s="166"/>
      <c r="E23" s="166"/>
      <c r="F23" s="166"/>
      <c r="G23" s="171"/>
      <c r="H23" s="171"/>
      <c r="I23" s="171"/>
      <c r="J23" s="171"/>
      <c r="K23" s="171"/>
      <c r="L23" s="171"/>
      <c r="M23" s="171"/>
      <c r="N23" s="171"/>
      <c r="O23" s="171"/>
      <c r="P23" s="171"/>
      <c r="Q23" s="171"/>
      <c r="R23" s="171"/>
      <c r="S23" s="171"/>
      <c r="T23" s="171"/>
    </row>
    <row r="24" spans="1:20" ht="33" customHeight="1">
      <c r="A24" s="242"/>
      <c r="B24" s="73" t="s">
        <v>114</v>
      </c>
      <c r="C24" s="73"/>
      <c r="D24" s="166"/>
      <c r="E24" s="166"/>
      <c r="F24" s="166"/>
      <c r="G24" s="171"/>
      <c r="H24" s="171"/>
      <c r="I24" s="171"/>
      <c r="J24" s="171"/>
      <c r="K24" s="171"/>
      <c r="L24" s="171"/>
      <c r="M24" s="171"/>
      <c r="N24" s="171"/>
      <c r="O24" s="171"/>
      <c r="P24" s="171"/>
      <c r="Q24" s="171"/>
      <c r="R24" s="171"/>
      <c r="S24" s="171"/>
      <c r="T24" s="171"/>
    </row>
    <row r="25" spans="1:20" s="237" customFormat="1" ht="35.25" customHeight="1">
      <c r="A25" s="235" t="s">
        <v>310</v>
      </c>
      <c r="B25" s="236" t="s">
        <v>302</v>
      </c>
      <c r="C25" s="236"/>
      <c r="D25" s="166"/>
      <c r="E25" s="166"/>
      <c r="F25" s="166"/>
      <c r="G25" s="171"/>
      <c r="H25" s="171"/>
      <c r="I25" s="171"/>
      <c r="J25" s="171"/>
      <c r="K25" s="171"/>
      <c r="L25" s="171"/>
      <c r="M25" s="171"/>
      <c r="N25" s="171"/>
      <c r="O25" s="171"/>
      <c r="P25" s="171"/>
      <c r="Q25" s="171"/>
      <c r="R25" s="171"/>
      <c r="S25" s="171"/>
      <c r="T25" s="171"/>
    </row>
    <row r="26" spans="1:20" ht="18.75">
      <c r="A26" s="242"/>
      <c r="B26" s="73" t="s">
        <v>311</v>
      </c>
      <c r="C26" s="73"/>
      <c r="D26" s="166"/>
      <c r="E26" s="166"/>
      <c r="F26" s="166"/>
      <c r="G26" s="171"/>
      <c r="H26" s="171"/>
      <c r="I26" s="171"/>
      <c r="J26" s="171"/>
      <c r="K26" s="171"/>
      <c r="L26" s="171"/>
      <c r="M26" s="171"/>
      <c r="N26" s="171"/>
      <c r="O26" s="171"/>
      <c r="P26" s="171"/>
      <c r="Q26" s="171"/>
      <c r="R26" s="171"/>
      <c r="S26" s="171"/>
      <c r="T26" s="171"/>
    </row>
    <row r="27" spans="1:20" ht="20.25" customHeight="1">
      <c r="A27" s="242" t="s">
        <v>99</v>
      </c>
      <c r="B27" s="243" t="s">
        <v>100</v>
      </c>
      <c r="C27" s="243"/>
      <c r="D27" s="166"/>
      <c r="E27" s="166"/>
      <c r="F27" s="166"/>
      <c r="G27" s="171"/>
      <c r="H27" s="171"/>
      <c r="I27" s="171"/>
      <c r="J27" s="171"/>
      <c r="K27" s="171"/>
      <c r="L27" s="171"/>
      <c r="M27" s="171"/>
      <c r="N27" s="171"/>
      <c r="O27" s="171"/>
      <c r="P27" s="171"/>
      <c r="Q27" s="171"/>
      <c r="R27" s="171"/>
      <c r="S27" s="171"/>
      <c r="T27" s="171"/>
    </row>
    <row r="29" spans="1:20" ht="19.5" customHeight="1">
      <c r="B29" s="245" t="s">
        <v>135</v>
      </c>
    </row>
    <row r="30" spans="1:20" ht="19.5" customHeight="1">
      <c r="B30" s="263" t="s">
        <v>368</v>
      </c>
    </row>
    <row r="31" spans="1:20" ht="15.75">
      <c r="B31" s="245" t="s">
        <v>370</v>
      </c>
    </row>
  </sheetData>
  <mergeCells count="31">
    <mergeCell ref="A6:A12"/>
    <mergeCell ref="B6:B12"/>
    <mergeCell ref="D6:D12"/>
    <mergeCell ref="S9:S12"/>
    <mergeCell ref="F6:F12"/>
    <mergeCell ref="C6:C12"/>
    <mergeCell ref="G9:G12"/>
    <mergeCell ref="H9:H12"/>
    <mergeCell ref="P7:S7"/>
    <mergeCell ref="P8:P12"/>
    <mergeCell ref="Q8:S8"/>
    <mergeCell ref="Q9:Q12"/>
    <mergeCell ref="R9:R12"/>
    <mergeCell ref="N9:N12"/>
    <mergeCell ref="E6:E12"/>
    <mergeCell ref="J6:L8"/>
    <mergeCell ref="A4:T4"/>
    <mergeCell ref="A1:L1"/>
    <mergeCell ref="A2:L2"/>
    <mergeCell ref="A3:T3"/>
    <mergeCell ref="A5:T5"/>
    <mergeCell ref="M6:N8"/>
    <mergeCell ref="T6:T12"/>
    <mergeCell ref="O7:O12"/>
    <mergeCell ref="I9:I12"/>
    <mergeCell ref="J9:J12"/>
    <mergeCell ref="K9:K12"/>
    <mergeCell ref="L9:L12"/>
    <mergeCell ref="M9:M12"/>
    <mergeCell ref="O6:S6"/>
    <mergeCell ref="G6:I8"/>
  </mergeCells>
  <printOptions horizontalCentered="1"/>
  <pageMargins left="0.23622047244094491" right="0.23622047244094491" top="0.74803149606299213" bottom="0.74803149606299213" header="0.31496062992125984" footer="0.31496062992125984"/>
  <pageSetup paperSize="9" scale="78" fitToHeight="0" pageOrder="overThenDown" orientation="landscape" r:id="rId1"/>
  <headerFooter>
    <oddFooter>&amp;R&amp;14&amp;P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A349"/>
  <sheetViews>
    <sheetView zoomScale="80" zoomScaleNormal="80" zoomScaleSheetLayoutView="50" zoomScalePageLayoutView="50" workbookViewId="0">
      <selection activeCell="F7" sqref="F7:F13"/>
    </sheetView>
  </sheetViews>
  <sheetFormatPr defaultColWidth="10.42578125" defaultRowHeight="18.75"/>
  <cols>
    <col min="1" max="1" width="5.140625" style="81" customWidth="1"/>
    <col min="2" max="2" width="28.7109375" style="82" customWidth="1"/>
    <col min="3" max="3" width="9.140625" style="82" customWidth="1"/>
    <col min="4" max="7" width="8.5703125" style="83" customWidth="1"/>
    <col min="8" max="8" width="8.5703125" style="84" customWidth="1"/>
    <col min="9" max="9" width="7.7109375" style="84" customWidth="1"/>
    <col min="10" max="11" width="8.42578125" style="84" customWidth="1"/>
    <col min="12" max="12" width="7.5703125" style="84" customWidth="1"/>
    <col min="13" max="14" width="9.7109375" style="84" customWidth="1"/>
    <col min="15" max="15" width="9.42578125" style="84" customWidth="1"/>
    <col min="16" max="16" width="7.42578125" style="84" customWidth="1"/>
    <col min="17" max="17" width="8.42578125" style="84" customWidth="1"/>
    <col min="18" max="18" width="8.28515625" style="84" customWidth="1"/>
    <col min="19" max="19" width="9.7109375" style="84" customWidth="1"/>
    <col min="20" max="20" width="8.7109375" style="84" customWidth="1"/>
    <col min="21" max="21" width="9.42578125" style="84" customWidth="1"/>
    <col min="22" max="22" width="7.42578125" style="84" customWidth="1"/>
    <col min="23" max="23" width="8.42578125" style="84" customWidth="1"/>
    <col min="24" max="24" width="8.28515625" style="84" customWidth="1"/>
    <col min="25" max="25" width="9.28515625" style="84" customWidth="1"/>
    <col min="26" max="26" width="8.7109375" style="84" customWidth="1"/>
    <col min="27" max="27" width="6.7109375" style="84" customWidth="1"/>
    <col min="28" max="230" width="9.140625" style="61" customWidth="1"/>
    <col min="231" max="231" width="5.140625" style="61" customWidth="1"/>
    <col min="232" max="232" width="24" style="61" customWidth="1"/>
    <col min="233" max="233" width="7.7109375" style="61" customWidth="1"/>
    <col min="234" max="234" width="8.7109375" style="61" customWidth="1"/>
    <col min="235" max="235" width="8.42578125" style="61" customWidth="1"/>
    <col min="236" max="236" width="9.42578125" style="61" customWidth="1"/>
    <col min="237" max="237" width="10.140625" style="61" customWidth="1"/>
    <col min="238" max="238" width="7.7109375" style="61" customWidth="1"/>
    <col min="239" max="240" width="9.42578125" style="61" customWidth="1"/>
    <col min="241" max="242" width="9.7109375" style="61" customWidth="1"/>
    <col min="243" max="243" width="8.7109375" style="61" customWidth="1"/>
    <col min="244" max="244" width="9.42578125" style="61" customWidth="1"/>
    <col min="245" max="245" width="6.7109375" style="61" customWidth="1"/>
    <col min="246" max="246" width="8.140625" style="61" customWidth="1"/>
    <col min="247" max="247" width="10.42578125" style="61" customWidth="1"/>
    <col min="248" max="248" width="8.42578125" style="61" customWidth="1"/>
    <col min="249" max="249" width="9.7109375" style="61" customWidth="1"/>
    <col min="250" max="250" width="9.42578125" style="61" customWidth="1"/>
    <col min="251" max="251" width="7.42578125" style="61" customWidth="1"/>
    <col min="252" max="252" width="8.42578125" style="61" customWidth="1"/>
    <col min="253" max="254" width="8.28515625" style="61" customWidth="1"/>
    <col min="255" max="255" width="11.42578125" style="61" customWidth="1"/>
    <col min="256" max="16384" width="10.42578125" style="61"/>
  </cols>
  <sheetData>
    <row r="1" spans="1:27" s="147" customFormat="1" ht="36" customHeight="1">
      <c r="A1" s="1102" t="s">
        <v>409</v>
      </c>
      <c r="B1" s="1102"/>
      <c r="C1" s="1102"/>
      <c r="D1" s="1102"/>
      <c r="E1" s="1102"/>
      <c r="F1" s="1102"/>
      <c r="G1" s="1102"/>
      <c r="H1" s="1102"/>
      <c r="I1" s="1102"/>
      <c r="J1" s="1102"/>
      <c r="K1" s="1102"/>
      <c r="L1" s="1102"/>
      <c r="M1" s="1102"/>
      <c r="N1" s="1102"/>
      <c r="O1" s="1102"/>
      <c r="P1" s="1102"/>
      <c r="Q1" s="1102"/>
      <c r="R1" s="1102"/>
      <c r="S1" s="1102"/>
      <c r="T1" s="1102"/>
      <c r="U1" s="272"/>
      <c r="V1" s="272"/>
      <c r="W1" s="272"/>
      <c r="X1" s="273" t="s">
        <v>0</v>
      </c>
      <c r="Y1" s="272"/>
      <c r="Z1" s="272"/>
      <c r="AA1" s="273"/>
    </row>
    <row r="2" spans="1:27" s="147" customFormat="1" ht="36" customHeight="1">
      <c r="A2" s="1103" t="s">
        <v>447</v>
      </c>
      <c r="B2" s="1103"/>
      <c r="C2" s="1103"/>
      <c r="D2" s="1103"/>
      <c r="E2" s="1103"/>
      <c r="F2" s="1103"/>
      <c r="G2" s="1103"/>
      <c r="H2" s="1103"/>
      <c r="I2" s="1103"/>
      <c r="J2" s="1103"/>
      <c r="K2" s="1103"/>
      <c r="L2" s="1103"/>
      <c r="M2" s="1103"/>
      <c r="N2" s="1103"/>
      <c r="O2" s="1103"/>
      <c r="P2" s="1103"/>
      <c r="Q2" s="1103"/>
      <c r="R2" s="1103"/>
      <c r="S2" s="1103"/>
      <c r="T2" s="1103"/>
      <c r="U2" s="272"/>
      <c r="V2" s="272"/>
      <c r="W2" s="272"/>
      <c r="X2" s="274" t="s">
        <v>2</v>
      </c>
      <c r="Y2" s="272"/>
      <c r="Z2" s="272"/>
      <c r="AA2" s="274"/>
    </row>
    <row r="3" spans="1:27" s="147" customFormat="1" ht="36" customHeight="1">
      <c r="A3" s="1104" t="s">
        <v>191</v>
      </c>
      <c r="B3" s="1104"/>
      <c r="C3" s="1104"/>
      <c r="D3" s="1104"/>
      <c r="E3" s="1104"/>
      <c r="F3" s="1104"/>
      <c r="G3" s="1104"/>
      <c r="H3" s="1104"/>
      <c r="I3" s="1104"/>
      <c r="J3" s="1104"/>
      <c r="K3" s="1104"/>
      <c r="L3" s="1104"/>
      <c r="M3" s="1104"/>
      <c r="N3" s="1104"/>
      <c r="O3" s="1104"/>
      <c r="P3" s="1104"/>
      <c r="Q3" s="1104"/>
      <c r="R3" s="1104"/>
      <c r="S3" s="1104"/>
      <c r="T3" s="1104"/>
      <c r="U3" s="1104"/>
      <c r="V3" s="1104"/>
      <c r="W3" s="1104"/>
      <c r="X3" s="1104"/>
      <c r="Y3" s="1104"/>
      <c r="Z3" s="1104"/>
      <c r="AA3" s="1104"/>
    </row>
    <row r="4" spans="1:27" s="148" customFormat="1" ht="55.9" customHeight="1">
      <c r="A4" s="1102" t="s">
        <v>426</v>
      </c>
      <c r="B4" s="1102"/>
      <c r="C4" s="1102"/>
      <c r="D4" s="1102"/>
      <c r="E4" s="1102"/>
      <c r="F4" s="1102"/>
      <c r="G4" s="1102"/>
      <c r="H4" s="1102"/>
      <c r="I4" s="1102"/>
      <c r="J4" s="1102"/>
      <c r="K4" s="1102"/>
      <c r="L4" s="1102"/>
      <c r="M4" s="1102"/>
      <c r="N4" s="1102"/>
      <c r="O4" s="1102"/>
      <c r="P4" s="1102"/>
      <c r="Q4" s="1102"/>
      <c r="R4" s="1102"/>
      <c r="S4" s="1102"/>
      <c r="T4" s="1102"/>
      <c r="U4" s="1102"/>
      <c r="V4" s="1102"/>
      <c r="W4" s="1102"/>
      <c r="X4" s="1102"/>
      <c r="Y4" s="1102"/>
      <c r="Z4" s="1102"/>
      <c r="AA4" s="1102"/>
    </row>
    <row r="5" spans="1:27" s="149" customFormat="1" ht="39" customHeight="1">
      <c r="A5" s="1105" t="s">
        <v>4</v>
      </c>
      <c r="B5" s="1105"/>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row>
    <row r="6" spans="1:27" s="49" customFormat="1" ht="75.75" customHeight="1">
      <c r="A6" s="995" t="s">
        <v>117</v>
      </c>
      <c r="B6" s="995" t="s">
        <v>86</v>
      </c>
      <c r="C6" s="995" t="s">
        <v>341</v>
      </c>
      <c r="D6" s="1022" t="s">
        <v>118</v>
      </c>
      <c r="E6" s="1023"/>
      <c r="F6" s="1023"/>
      <c r="G6" s="1023"/>
      <c r="H6" s="1023"/>
      <c r="I6" s="1023"/>
      <c r="J6" s="1023"/>
      <c r="K6" s="1023"/>
      <c r="L6" s="1023"/>
      <c r="M6" s="1023"/>
      <c r="N6" s="1021"/>
      <c r="O6" s="988" t="s">
        <v>365</v>
      </c>
      <c r="P6" s="988"/>
      <c r="Q6" s="988"/>
      <c r="R6" s="988"/>
      <c r="S6" s="988"/>
      <c r="T6" s="988"/>
      <c r="U6" s="1054" t="s">
        <v>364</v>
      </c>
      <c r="V6" s="1055"/>
      <c r="W6" s="1055"/>
      <c r="X6" s="1055"/>
      <c r="Y6" s="1055"/>
      <c r="Z6" s="1056"/>
      <c r="AA6" s="988" t="s">
        <v>9</v>
      </c>
    </row>
    <row r="7" spans="1:27" s="49" customFormat="1" ht="30" customHeight="1">
      <c r="A7" s="996"/>
      <c r="B7" s="996"/>
      <c r="C7" s="996"/>
      <c r="D7" s="989" t="s">
        <v>193</v>
      </c>
      <c r="E7" s="988" t="s">
        <v>206</v>
      </c>
      <c r="F7" s="988" t="s">
        <v>207</v>
      </c>
      <c r="G7" s="988" t="s">
        <v>441</v>
      </c>
      <c r="H7" s="989" t="s">
        <v>92</v>
      </c>
      <c r="I7" s="989"/>
      <c r="J7" s="989"/>
      <c r="K7" s="989"/>
      <c r="L7" s="989"/>
      <c r="M7" s="989"/>
      <c r="N7" s="989"/>
      <c r="O7" s="988" t="s">
        <v>194</v>
      </c>
      <c r="P7" s="988"/>
      <c r="Q7" s="988"/>
      <c r="R7" s="988"/>
      <c r="S7" s="988"/>
      <c r="T7" s="988"/>
      <c r="U7" s="989" t="s">
        <v>93</v>
      </c>
      <c r="V7" s="988" t="s">
        <v>21</v>
      </c>
      <c r="W7" s="988"/>
      <c r="X7" s="988"/>
      <c r="Y7" s="988"/>
      <c r="Z7" s="988"/>
      <c r="AA7" s="988"/>
    </row>
    <row r="8" spans="1:27" s="49" customFormat="1" ht="42" customHeight="1">
      <c r="A8" s="996"/>
      <c r="B8" s="996"/>
      <c r="C8" s="996"/>
      <c r="D8" s="989"/>
      <c r="E8" s="988"/>
      <c r="F8" s="988"/>
      <c r="G8" s="988"/>
      <c r="H8" s="989" t="s">
        <v>195</v>
      </c>
      <c r="I8" s="989" t="s">
        <v>21</v>
      </c>
      <c r="J8" s="989"/>
      <c r="K8" s="989"/>
      <c r="L8" s="989"/>
      <c r="M8" s="989"/>
      <c r="N8" s="989"/>
      <c r="O8" s="989" t="s">
        <v>93</v>
      </c>
      <c r="P8" s="988" t="s">
        <v>21</v>
      </c>
      <c r="Q8" s="988"/>
      <c r="R8" s="988"/>
      <c r="S8" s="988"/>
      <c r="T8" s="988"/>
      <c r="U8" s="989"/>
      <c r="V8" s="989" t="s">
        <v>335</v>
      </c>
      <c r="W8" s="989"/>
      <c r="X8" s="989" t="s">
        <v>336</v>
      </c>
      <c r="Y8" s="989"/>
      <c r="Z8" s="989"/>
      <c r="AA8" s="988"/>
    </row>
    <row r="9" spans="1:27" s="49" customFormat="1" ht="38.450000000000003" customHeight="1">
      <c r="A9" s="996"/>
      <c r="B9" s="996"/>
      <c r="C9" s="996"/>
      <c r="D9" s="989"/>
      <c r="E9" s="988"/>
      <c r="F9" s="988"/>
      <c r="G9" s="988"/>
      <c r="H9" s="989"/>
      <c r="I9" s="988" t="s">
        <v>335</v>
      </c>
      <c r="J9" s="988"/>
      <c r="K9" s="989" t="s">
        <v>363</v>
      </c>
      <c r="L9" s="989"/>
      <c r="M9" s="989"/>
      <c r="N9" s="989"/>
      <c r="O9" s="989"/>
      <c r="P9" s="989" t="s">
        <v>335</v>
      </c>
      <c r="Q9" s="989"/>
      <c r="R9" s="989" t="s">
        <v>336</v>
      </c>
      <c r="S9" s="989"/>
      <c r="T9" s="989"/>
      <c r="U9" s="989"/>
      <c r="V9" s="989" t="s">
        <v>12</v>
      </c>
      <c r="W9" s="989" t="s">
        <v>328</v>
      </c>
      <c r="X9" s="988" t="s">
        <v>12</v>
      </c>
      <c r="Y9" s="988" t="s">
        <v>94</v>
      </c>
      <c r="Z9" s="988"/>
      <c r="AA9" s="988"/>
    </row>
    <row r="10" spans="1:27" s="49" customFormat="1" ht="30.75" customHeight="1">
      <c r="A10" s="996"/>
      <c r="B10" s="996"/>
      <c r="C10" s="996"/>
      <c r="D10" s="989"/>
      <c r="E10" s="988"/>
      <c r="F10" s="988"/>
      <c r="G10" s="988"/>
      <c r="H10" s="989"/>
      <c r="I10" s="989" t="s">
        <v>196</v>
      </c>
      <c r="J10" s="989" t="s">
        <v>328</v>
      </c>
      <c r="K10" s="989" t="s">
        <v>199</v>
      </c>
      <c r="L10" s="989" t="s">
        <v>200</v>
      </c>
      <c r="M10" s="989"/>
      <c r="N10" s="989"/>
      <c r="O10" s="989"/>
      <c r="P10" s="989" t="s">
        <v>12</v>
      </c>
      <c r="Q10" s="989" t="s">
        <v>328</v>
      </c>
      <c r="R10" s="995" t="s">
        <v>12</v>
      </c>
      <c r="S10" s="988" t="s">
        <v>94</v>
      </c>
      <c r="T10" s="988"/>
      <c r="U10" s="989"/>
      <c r="V10" s="989"/>
      <c r="W10" s="989"/>
      <c r="X10" s="988"/>
      <c r="Y10" s="989" t="s">
        <v>197</v>
      </c>
      <c r="Z10" s="989" t="s">
        <v>198</v>
      </c>
      <c r="AA10" s="988"/>
    </row>
    <row r="11" spans="1:27" s="49" customFormat="1" ht="32.25" customHeight="1">
      <c r="A11" s="996"/>
      <c r="B11" s="996"/>
      <c r="C11" s="996"/>
      <c r="D11" s="989"/>
      <c r="E11" s="988"/>
      <c r="F11" s="988"/>
      <c r="G11" s="988"/>
      <c r="H11" s="989"/>
      <c r="I11" s="989"/>
      <c r="J11" s="989"/>
      <c r="K11" s="989"/>
      <c r="L11" s="989" t="s">
        <v>12</v>
      </c>
      <c r="M11" s="989" t="s">
        <v>13</v>
      </c>
      <c r="N11" s="989"/>
      <c r="O11" s="989"/>
      <c r="P11" s="989"/>
      <c r="Q11" s="989"/>
      <c r="R11" s="996"/>
      <c r="S11" s="1059" t="s">
        <v>197</v>
      </c>
      <c r="T11" s="1059" t="s">
        <v>198</v>
      </c>
      <c r="U11" s="989"/>
      <c r="V11" s="989"/>
      <c r="W11" s="989"/>
      <c r="X11" s="988"/>
      <c r="Y11" s="989"/>
      <c r="Z11" s="989"/>
      <c r="AA11" s="988"/>
    </row>
    <row r="12" spans="1:27" s="49" customFormat="1" ht="37.5" customHeight="1">
      <c r="A12" s="996"/>
      <c r="B12" s="996"/>
      <c r="C12" s="996"/>
      <c r="D12" s="989"/>
      <c r="E12" s="988"/>
      <c r="F12" s="988"/>
      <c r="G12" s="988"/>
      <c r="H12" s="989"/>
      <c r="I12" s="989"/>
      <c r="J12" s="989"/>
      <c r="K12" s="989"/>
      <c r="L12" s="989"/>
      <c r="M12" s="989" t="s">
        <v>197</v>
      </c>
      <c r="N12" s="989" t="s">
        <v>198</v>
      </c>
      <c r="O12" s="989"/>
      <c r="P12" s="989"/>
      <c r="Q12" s="989"/>
      <c r="R12" s="996"/>
      <c r="S12" s="1060"/>
      <c r="T12" s="1060"/>
      <c r="U12" s="989"/>
      <c r="V12" s="989"/>
      <c r="W12" s="989"/>
      <c r="X12" s="988"/>
      <c r="Y12" s="989"/>
      <c r="Z12" s="989"/>
      <c r="AA12" s="988"/>
    </row>
    <row r="13" spans="1:27" s="49" customFormat="1" ht="46.5" customHeight="1">
      <c r="A13" s="997"/>
      <c r="B13" s="997"/>
      <c r="C13" s="997"/>
      <c r="D13" s="989"/>
      <c r="E13" s="988"/>
      <c r="F13" s="988"/>
      <c r="G13" s="988"/>
      <c r="H13" s="989"/>
      <c r="I13" s="989"/>
      <c r="J13" s="989"/>
      <c r="K13" s="989"/>
      <c r="L13" s="989"/>
      <c r="M13" s="989"/>
      <c r="N13" s="989"/>
      <c r="O13" s="989"/>
      <c r="P13" s="989"/>
      <c r="Q13" s="989"/>
      <c r="R13" s="997"/>
      <c r="S13" s="1061"/>
      <c r="T13" s="1061"/>
      <c r="U13" s="989"/>
      <c r="V13" s="989"/>
      <c r="W13" s="989"/>
      <c r="X13" s="988"/>
      <c r="Y13" s="989"/>
      <c r="Z13" s="989"/>
      <c r="AA13" s="988"/>
    </row>
    <row r="14" spans="1:27" s="51" customFormat="1" ht="27.75" customHeight="1">
      <c r="A14" s="50">
        <v>1</v>
      </c>
      <c r="B14" s="50">
        <f>A14+1</f>
        <v>2</v>
      </c>
      <c r="C14" s="50">
        <v>3</v>
      </c>
      <c r="D14" s="50">
        <v>4</v>
      </c>
      <c r="E14" s="50">
        <v>5</v>
      </c>
      <c r="F14" s="50">
        <v>6</v>
      </c>
      <c r="G14" s="50">
        <v>7</v>
      </c>
      <c r="H14" s="50">
        <v>8</v>
      </c>
      <c r="I14" s="50">
        <v>9</v>
      </c>
      <c r="J14" s="50">
        <v>10</v>
      </c>
      <c r="K14" s="50">
        <v>11</v>
      </c>
      <c r="L14" s="50">
        <v>12</v>
      </c>
      <c r="M14" s="50">
        <f>L14+1</f>
        <v>13</v>
      </c>
      <c r="N14" s="50">
        <f>M14+1</f>
        <v>14</v>
      </c>
      <c r="O14" s="50">
        <v>15</v>
      </c>
      <c r="P14" s="50">
        <v>16</v>
      </c>
      <c r="Q14" s="50">
        <v>17</v>
      </c>
      <c r="R14" s="50">
        <v>18</v>
      </c>
      <c r="S14" s="50">
        <v>19</v>
      </c>
      <c r="T14" s="50">
        <v>20</v>
      </c>
      <c r="U14" s="50">
        <v>21</v>
      </c>
      <c r="V14" s="50">
        <v>22</v>
      </c>
      <c r="W14" s="50">
        <v>23</v>
      </c>
      <c r="X14" s="50">
        <v>24</v>
      </c>
      <c r="Y14" s="50">
        <v>25</v>
      </c>
      <c r="Z14" s="50">
        <v>26</v>
      </c>
      <c r="AA14" s="50">
        <v>27</v>
      </c>
    </row>
    <row r="15" spans="1:27" s="51" customFormat="1" ht="36.75" customHeight="1">
      <c r="A15" s="50"/>
      <c r="B15" s="52" t="s">
        <v>17</v>
      </c>
      <c r="C15" s="52"/>
      <c r="D15" s="50"/>
      <c r="E15" s="50"/>
      <c r="F15" s="50"/>
      <c r="G15" s="50"/>
      <c r="H15" s="50"/>
      <c r="I15" s="50"/>
      <c r="J15" s="50"/>
      <c r="K15" s="50"/>
      <c r="L15" s="50"/>
      <c r="M15" s="50"/>
      <c r="N15" s="50"/>
      <c r="O15" s="50"/>
      <c r="P15" s="50"/>
      <c r="Q15" s="50"/>
      <c r="R15" s="50"/>
      <c r="S15" s="50"/>
      <c r="T15" s="50"/>
      <c r="U15" s="50"/>
      <c r="V15" s="50"/>
      <c r="W15" s="50"/>
      <c r="X15" s="50"/>
      <c r="Y15" s="50"/>
      <c r="Z15" s="50"/>
      <c r="AA15" s="50"/>
    </row>
    <row r="16" spans="1:27" s="51" customFormat="1" ht="100.5" customHeight="1">
      <c r="A16" s="275" t="s">
        <v>301</v>
      </c>
      <c r="B16" s="150" t="s">
        <v>444</v>
      </c>
      <c r="C16" s="52"/>
      <c r="D16" s="50"/>
      <c r="E16" s="50"/>
      <c r="F16" s="50"/>
      <c r="G16" s="50"/>
      <c r="H16" s="50"/>
      <c r="I16" s="50"/>
      <c r="J16" s="50"/>
      <c r="K16" s="50"/>
      <c r="L16" s="50"/>
      <c r="M16" s="50"/>
      <c r="N16" s="50"/>
      <c r="O16" s="50"/>
      <c r="P16" s="50"/>
      <c r="Q16" s="50"/>
      <c r="R16" s="50"/>
      <c r="S16" s="50"/>
      <c r="T16" s="50"/>
      <c r="U16" s="50"/>
      <c r="V16" s="50"/>
      <c r="W16" s="50"/>
      <c r="X16" s="50"/>
      <c r="Y16" s="50"/>
      <c r="Z16" s="50"/>
      <c r="AA16" s="50"/>
    </row>
    <row r="17" spans="1:27" s="57" customFormat="1" ht="40.5" customHeight="1">
      <c r="A17" s="53" t="s">
        <v>95</v>
      </c>
      <c r="B17" s="54" t="s">
        <v>432</v>
      </c>
      <c r="C17" s="54"/>
      <c r="D17" s="55"/>
      <c r="E17" s="56"/>
      <c r="F17" s="56"/>
      <c r="G17" s="56"/>
      <c r="H17" s="56"/>
      <c r="I17" s="56"/>
      <c r="J17" s="50"/>
      <c r="K17" s="50"/>
      <c r="L17" s="50"/>
      <c r="M17" s="50"/>
      <c r="N17" s="50"/>
      <c r="O17" s="50"/>
      <c r="P17" s="50"/>
      <c r="Q17" s="50"/>
      <c r="R17" s="50"/>
      <c r="S17" s="56"/>
      <c r="T17" s="56"/>
      <c r="U17" s="101"/>
      <c r="V17" s="101"/>
      <c r="W17" s="101"/>
      <c r="X17" s="101"/>
      <c r="Y17" s="101"/>
      <c r="Z17" s="101"/>
      <c r="AA17" s="101"/>
    </row>
    <row r="18" spans="1:27" s="57" customFormat="1" ht="32.25" customHeight="1">
      <c r="A18" s="251" t="s">
        <v>46</v>
      </c>
      <c r="B18" s="150" t="s">
        <v>271</v>
      </c>
      <c r="C18" s="54"/>
      <c r="D18" s="55"/>
      <c r="E18" s="56"/>
      <c r="F18" s="56"/>
      <c r="G18" s="56"/>
      <c r="H18" s="56"/>
      <c r="I18" s="56"/>
      <c r="J18" s="50"/>
      <c r="K18" s="50"/>
      <c r="L18" s="50"/>
      <c r="M18" s="50"/>
      <c r="N18" s="50"/>
      <c r="O18" s="50"/>
      <c r="P18" s="50"/>
      <c r="Q18" s="50"/>
      <c r="R18" s="50"/>
      <c r="S18" s="56"/>
      <c r="T18" s="56"/>
      <c r="U18" s="101"/>
      <c r="V18" s="101"/>
      <c r="W18" s="101"/>
      <c r="X18" s="101"/>
      <c r="Y18" s="101"/>
      <c r="Z18" s="101"/>
      <c r="AA18" s="101"/>
    </row>
    <row r="19" spans="1:27" s="57" customFormat="1" ht="32.25" customHeight="1">
      <c r="A19" s="72" t="s">
        <v>97</v>
      </c>
      <c r="B19" s="73" t="s">
        <v>98</v>
      </c>
      <c r="C19" s="54"/>
      <c r="D19" s="55"/>
      <c r="E19" s="56"/>
      <c r="F19" s="56"/>
      <c r="G19" s="56"/>
      <c r="H19" s="56"/>
      <c r="I19" s="56"/>
      <c r="J19" s="50"/>
      <c r="K19" s="50"/>
      <c r="L19" s="50"/>
      <c r="M19" s="50"/>
      <c r="N19" s="50"/>
      <c r="O19" s="50"/>
      <c r="P19" s="50"/>
      <c r="Q19" s="50"/>
      <c r="R19" s="50"/>
      <c r="S19" s="56"/>
      <c r="T19" s="56"/>
      <c r="U19" s="101"/>
      <c r="V19" s="101"/>
      <c r="W19" s="101"/>
      <c r="X19" s="101"/>
      <c r="Y19" s="101"/>
      <c r="Z19" s="101"/>
      <c r="AA19" s="101"/>
    </row>
    <row r="20" spans="1:27" s="57" customFormat="1" ht="32.25" customHeight="1">
      <c r="A20" s="80" t="s">
        <v>99</v>
      </c>
      <c r="B20" s="100" t="s">
        <v>100</v>
      </c>
      <c r="C20" s="54"/>
      <c r="D20" s="55"/>
      <c r="E20" s="56"/>
      <c r="F20" s="56"/>
      <c r="G20" s="56"/>
      <c r="H20" s="56"/>
      <c r="I20" s="56"/>
      <c r="J20" s="50"/>
      <c r="K20" s="50"/>
      <c r="L20" s="50"/>
      <c r="M20" s="50"/>
      <c r="N20" s="50"/>
      <c r="O20" s="50"/>
      <c r="P20" s="50"/>
      <c r="Q20" s="50"/>
      <c r="R20" s="50"/>
      <c r="S20" s="56"/>
      <c r="T20" s="56"/>
      <c r="U20" s="101"/>
      <c r="V20" s="101"/>
      <c r="W20" s="101"/>
      <c r="X20" s="101"/>
      <c r="Y20" s="101"/>
      <c r="Z20" s="101"/>
      <c r="AA20" s="101"/>
    </row>
    <row r="21" spans="1:27" s="57" customFormat="1" ht="32.25" customHeight="1">
      <c r="A21" s="251" t="s">
        <v>48</v>
      </c>
      <c r="B21" s="150" t="s">
        <v>272</v>
      </c>
      <c r="C21" s="54"/>
      <c r="D21" s="55"/>
      <c r="E21" s="56"/>
      <c r="F21" s="56"/>
      <c r="G21" s="56"/>
      <c r="H21" s="56"/>
      <c r="I21" s="56"/>
      <c r="J21" s="50"/>
      <c r="K21" s="50"/>
      <c r="L21" s="50"/>
      <c r="M21" s="50"/>
      <c r="N21" s="50"/>
      <c r="O21" s="50"/>
      <c r="P21" s="50"/>
      <c r="Q21" s="50"/>
      <c r="R21" s="50"/>
      <c r="S21" s="56"/>
      <c r="T21" s="56"/>
      <c r="U21" s="101"/>
      <c r="V21" s="101"/>
      <c r="W21" s="101"/>
      <c r="X21" s="101"/>
      <c r="Y21" s="101"/>
      <c r="Z21" s="101"/>
      <c r="AA21" s="101"/>
    </row>
    <row r="22" spans="1:27" ht="100.5" customHeight="1">
      <c r="A22" s="53" t="s">
        <v>346</v>
      </c>
      <c r="B22" s="58" t="s">
        <v>393</v>
      </c>
      <c r="C22" s="58"/>
      <c r="D22" s="59"/>
      <c r="E22" s="60"/>
      <c r="F22" s="60"/>
      <c r="G22" s="60"/>
      <c r="H22" s="60"/>
      <c r="I22" s="60"/>
      <c r="J22" s="60"/>
      <c r="K22" s="60"/>
      <c r="L22" s="60"/>
      <c r="M22" s="60"/>
      <c r="N22" s="60"/>
      <c r="O22" s="60"/>
      <c r="P22" s="60"/>
      <c r="Q22" s="60"/>
      <c r="R22" s="60"/>
      <c r="S22" s="60"/>
      <c r="T22" s="98"/>
      <c r="U22" s="98"/>
      <c r="V22" s="98"/>
      <c r="W22" s="98"/>
      <c r="X22" s="98"/>
      <c r="Y22" s="98"/>
      <c r="Z22" s="98"/>
      <c r="AA22" s="98"/>
    </row>
    <row r="23" spans="1:27" s="66" customFormat="1" ht="66" customHeight="1">
      <c r="A23" s="62" t="s">
        <v>96</v>
      </c>
      <c r="B23" s="63" t="s">
        <v>345</v>
      </c>
      <c r="C23" s="63"/>
      <c r="D23" s="64"/>
      <c r="E23" s="65"/>
      <c r="F23" s="65"/>
      <c r="G23" s="65"/>
      <c r="H23" s="65"/>
      <c r="I23" s="65"/>
      <c r="J23" s="65"/>
      <c r="K23" s="65"/>
      <c r="L23" s="65"/>
      <c r="M23" s="65"/>
      <c r="N23" s="65"/>
      <c r="O23" s="65"/>
      <c r="P23" s="65"/>
      <c r="Q23" s="65"/>
      <c r="R23" s="65"/>
      <c r="S23" s="65"/>
      <c r="T23" s="99"/>
      <c r="U23" s="99"/>
      <c r="V23" s="99"/>
      <c r="W23" s="99"/>
      <c r="X23" s="99"/>
      <c r="Y23" s="99"/>
      <c r="Z23" s="99"/>
      <c r="AA23" s="99"/>
    </row>
    <row r="24" spans="1:27" s="70" customFormat="1" ht="29.25" customHeight="1">
      <c r="A24" s="72" t="s">
        <v>97</v>
      </c>
      <c r="B24" s="73" t="s">
        <v>98</v>
      </c>
      <c r="C24" s="67"/>
      <c r="D24" s="68"/>
      <c r="E24" s="69"/>
      <c r="F24" s="69"/>
      <c r="G24" s="69"/>
      <c r="H24" s="69"/>
      <c r="I24" s="69"/>
      <c r="J24" s="69"/>
      <c r="K24" s="69"/>
      <c r="L24" s="69"/>
      <c r="M24" s="69"/>
      <c r="N24" s="69"/>
      <c r="O24" s="69"/>
      <c r="P24" s="69"/>
      <c r="Q24" s="69"/>
      <c r="R24" s="69"/>
      <c r="S24" s="69"/>
      <c r="T24" s="276"/>
      <c r="U24" s="276"/>
      <c r="V24" s="276"/>
      <c r="W24" s="276"/>
      <c r="X24" s="276"/>
      <c r="Y24" s="276"/>
      <c r="Z24" s="276"/>
      <c r="AA24" s="276"/>
    </row>
    <row r="25" spans="1:27" s="70" customFormat="1" ht="29.25" customHeight="1">
      <c r="A25" s="72" t="s">
        <v>99</v>
      </c>
      <c r="B25" s="100" t="s">
        <v>100</v>
      </c>
      <c r="C25" s="71"/>
      <c r="D25" s="68"/>
      <c r="E25" s="69"/>
      <c r="F25" s="69"/>
      <c r="G25" s="69"/>
      <c r="H25" s="69"/>
      <c r="I25" s="69"/>
      <c r="J25" s="69"/>
      <c r="K25" s="69"/>
      <c r="L25" s="69"/>
      <c r="M25" s="69"/>
      <c r="N25" s="69"/>
      <c r="O25" s="69"/>
      <c r="P25" s="69"/>
      <c r="Q25" s="69"/>
      <c r="R25" s="69"/>
      <c r="S25" s="69"/>
      <c r="T25" s="276"/>
      <c r="U25" s="276"/>
      <c r="V25" s="276"/>
      <c r="W25" s="276"/>
      <c r="X25" s="276"/>
      <c r="Y25" s="276"/>
      <c r="Z25" s="276"/>
      <c r="AA25" s="276"/>
    </row>
    <row r="26" spans="1:27" s="66" customFormat="1" ht="102" customHeight="1">
      <c r="A26" s="62" t="s">
        <v>101</v>
      </c>
      <c r="B26" s="63" t="s">
        <v>382</v>
      </c>
      <c r="C26" s="63"/>
      <c r="D26" s="64"/>
      <c r="E26" s="65"/>
      <c r="F26" s="65"/>
      <c r="G26" s="65"/>
      <c r="H26" s="65"/>
      <c r="I26" s="65"/>
      <c r="J26" s="65"/>
      <c r="K26" s="65"/>
      <c r="L26" s="65"/>
      <c r="M26" s="65"/>
      <c r="N26" s="65"/>
      <c r="O26" s="65"/>
      <c r="P26" s="65"/>
      <c r="Q26" s="65"/>
      <c r="R26" s="65"/>
      <c r="S26" s="65"/>
      <c r="T26" s="99"/>
      <c r="U26" s="99"/>
      <c r="V26" s="99"/>
      <c r="W26" s="99"/>
      <c r="X26" s="99"/>
      <c r="Y26" s="99"/>
      <c r="Z26" s="99"/>
      <c r="AA26" s="99"/>
    </row>
    <row r="27" spans="1:27" s="57" customFormat="1" ht="40.5" customHeight="1">
      <c r="A27" s="72"/>
      <c r="B27" s="73" t="s">
        <v>380</v>
      </c>
      <c r="C27" s="73"/>
      <c r="D27" s="55"/>
      <c r="E27" s="56"/>
      <c r="F27" s="56"/>
      <c r="G27" s="56"/>
      <c r="H27" s="56"/>
      <c r="I27" s="56"/>
      <c r="J27" s="56"/>
      <c r="K27" s="56"/>
      <c r="L27" s="56"/>
      <c r="M27" s="56"/>
      <c r="N27" s="56"/>
      <c r="O27" s="56"/>
      <c r="P27" s="56"/>
      <c r="Q27" s="56"/>
      <c r="R27" s="56"/>
      <c r="S27" s="56"/>
      <c r="T27" s="101"/>
      <c r="U27" s="101"/>
      <c r="V27" s="101"/>
      <c r="W27" s="101"/>
      <c r="X27" s="101"/>
      <c r="Y27" s="101"/>
      <c r="Z27" s="101"/>
      <c r="AA27" s="101"/>
    </row>
    <row r="28" spans="1:27" s="76" customFormat="1" ht="58.5">
      <c r="A28" s="62" t="s">
        <v>103</v>
      </c>
      <c r="B28" s="63" t="s">
        <v>395</v>
      </c>
      <c r="C28" s="63"/>
      <c r="D28" s="74"/>
      <c r="E28" s="75"/>
      <c r="F28" s="75"/>
      <c r="G28" s="75"/>
      <c r="H28" s="75"/>
      <c r="I28" s="75"/>
      <c r="J28" s="75"/>
      <c r="K28" s="75"/>
      <c r="L28" s="75"/>
      <c r="M28" s="75"/>
      <c r="N28" s="75"/>
      <c r="O28" s="75"/>
      <c r="P28" s="75"/>
      <c r="Q28" s="75"/>
      <c r="R28" s="75"/>
      <c r="S28" s="75"/>
      <c r="T28" s="102"/>
      <c r="U28" s="102"/>
      <c r="V28" s="102"/>
      <c r="W28" s="102"/>
      <c r="X28" s="102"/>
      <c r="Y28" s="102"/>
      <c r="Z28" s="102"/>
      <c r="AA28" s="102"/>
    </row>
    <row r="29" spans="1:27" s="76" customFormat="1" ht="40.5" customHeight="1">
      <c r="A29" s="62"/>
      <c r="B29" s="63" t="s">
        <v>13</v>
      </c>
      <c r="C29" s="63"/>
      <c r="D29" s="74"/>
      <c r="E29" s="75"/>
      <c r="F29" s="75"/>
      <c r="G29" s="75"/>
      <c r="H29" s="75"/>
      <c r="I29" s="75"/>
      <c r="J29" s="75"/>
      <c r="K29" s="75"/>
      <c r="L29" s="75"/>
      <c r="M29" s="75"/>
      <c r="N29" s="75"/>
      <c r="O29" s="75"/>
      <c r="P29" s="75"/>
      <c r="Q29" s="75"/>
      <c r="R29" s="75"/>
      <c r="S29" s="75"/>
      <c r="T29" s="102"/>
      <c r="U29" s="102"/>
      <c r="V29" s="102"/>
      <c r="W29" s="102"/>
      <c r="X29" s="102"/>
      <c r="Y29" s="102"/>
      <c r="Z29" s="102"/>
      <c r="AA29" s="102"/>
    </row>
    <row r="30" spans="1:27" s="76" customFormat="1" ht="109.5" customHeight="1">
      <c r="A30" s="62"/>
      <c r="B30" s="77" t="s">
        <v>396</v>
      </c>
      <c r="C30" s="77"/>
      <c r="D30" s="74"/>
      <c r="E30" s="75"/>
      <c r="F30" s="75"/>
      <c r="G30" s="75"/>
      <c r="H30" s="75"/>
      <c r="I30" s="75"/>
      <c r="J30" s="75"/>
      <c r="K30" s="75"/>
      <c r="L30" s="75"/>
      <c r="M30" s="75"/>
      <c r="N30" s="75"/>
      <c r="O30" s="75"/>
      <c r="P30" s="75"/>
      <c r="Q30" s="75"/>
      <c r="R30" s="75"/>
      <c r="S30" s="75"/>
      <c r="T30" s="102"/>
      <c r="U30" s="102"/>
      <c r="V30" s="102"/>
      <c r="W30" s="102"/>
      <c r="X30" s="102"/>
      <c r="Y30" s="102"/>
      <c r="Z30" s="102"/>
      <c r="AA30" s="102"/>
    </row>
    <row r="31" spans="1:27" s="76" customFormat="1" ht="40.5" customHeight="1">
      <c r="A31" s="62"/>
      <c r="B31" s="73" t="s">
        <v>380</v>
      </c>
      <c r="C31" s="73"/>
      <c r="D31" s="74"/>
      <c r="E31" s="75"/>
      <c r="F31" s="75"/>
      <c r="G31" s="75"/>
      <c r="H31" s="75"/>
      <c r="I31" s="75"/>
      <c r="J31" s="75"/>
      <c r="K31" s="75"/>
      <c r="L31" s="75"/>
      <c r="M31" s="75"/>
      <c r="N31" s="75"/>
      <c r="O31" s="75"/>
      <c r="P31" s="75"/>
      <c r="Q31" s="75"/>
      <c r="R31" s="75"/>
      <c r="S31" s="75"/>
      <c r="T31" s="102"/>
      <c r="U31" s="102"/>
      <c r="V31" s="102"/>
      <c r="W31" s="102"/>
      <c r="X31" s="102"/>
      <c r="Y31" s="102"/>
      <c r="Z31" s="102"/>
      <c r="AA31" s="102"/>
    </row>
    <row r="32" spans="1:27" s="66" customFormat="1" ht="45.4" customHeight="1">
      <c r="A32" s="62"/>
      <c r="B32" s="77" t="s">
        <v>381</v>
      </c>
      <c r="C32" s="77"/>
      <c r="D32" s="64"/>
      <c r="E32" s="65"/>
      <c r="F32" s="65"/>
      <c r="G32" s="65"/>
      <c r="H32" s="65"/>
      <c r="I32" s="65"/>
      <c r="J32" s="65"/>
      <c r="K32" s="65"/>
      <c r="L32" s="65"/>
      <c r="M32" s="65"/>
      <c r="N32" s="65"/>
      <c r="O32" s="65"/>
      <c r="P32" s="65"/>
      <c r="Q32" s="65"/>
      <c r="R32" s="65"/>
      <c r="S32" s="65"/>
      <c r="T32" s="99"/>
      <c r="U32" s="99"/>
      <c r="V32" s="99"/>
      <c r="W32" s="99"/>
      <c r="X32" s="99"/>
      <c r="Y32" s="99"/>
      <c r="Z32" s="99"/>
      <c r="AA32" s="99"/>
    </row>
    <row r="33" spans="1:27" s="57" customFormat="1" ht="40.5" customHeight="1">
      <c r="A33" s="72"/>
      <c r="B33" s="73" t="s">
        <v>380</v>
      </c>
      <c r="C33" s="73"/>
      <c r="D33" s="55"/>
      <c r="E33" s="56"/>
      <c r="F33" s="56"/>
      <c r="G33" s="56"/>
      <c r="H33" s="56"/>
      <c r="I33" s="56"/>
      <c r="J33" s="56"/>
      <c r="K33" s="56"/>
      <c r="L33" s="56"/>
      <c r="M33" s="56"/>
      <c r="N33" s="56"/>
      <c r="O33" s="56"/>
      <c r="P33" s="56"/>
      <c r="Q33" s="56"/>
      <c r="R33" s="56"/>
      <c r="S33" s="56"/>
      <c r="T33" s="101"/>
      <c r="U33" s="101"/>
      <c r="V33" s="101"/>
      <c r="W33" s="101"/>
      <c r="X33" s="101"/>
      <c r="Y33" s="101"/>
      <c r="Z33" s="101"/>
      <c r="AA33" s="101"/>
    </row>
    <row r="34" spans="1:27" s="76" customFormat="1" ht="65.650000000000006" customHeight="1">
      <c r="A34" s="62" t="s">
        <v>104</v>
      </c>
      <c r="B34" s="63" t="s">
        <v>105</v>
      </c>
      <c r="C34" s="63"/>
      <c r="D34" s="74"/>
      <c r="E34" s="75"/>
      <c r="F34" s="75"/>
      <c r="G34" s="75"/>
      <c r="H34" s="75"/>
      <c r="I34" s="75"/>
      <c r="J34" s="75"/>
      <c r="K34" s="75"/>
      <c r="L34" s="75"/>
      <c r="M34" s="75"/>
      <c r="N34" s="75"/>
      <c r="O34" s="75"/>
      <c r="P34" s="75"/>
      <c r="Q34" s="75"/>
      <c r="R34" s="75"/>
      <c r="S34" s="75"/>
      <c r="T34" s="102"/>
      <c r="U34" s="102"/>
      <c r="V34" s="102"/>
      <c r="W34" s="102"/>
      <c r="X34" s="102"/>
      <c r="Y34" s="102"/>
      <c r="Z34" s="102"/>
      <c r="AA34" s="102"/>
    </row>
    <row r="35" spans="1:27" s="76" customFormat="1" ht="72.400000000000006" customHeight="1">
      <c r="A35" s="62"/>
      <c r="B35" s="77" t="s">
        <v>106</v>
      </c>
      <c r="C35" s="77"/>
      <c r="D35" s="74"/>
      <c r="E35" s="75"/>
      <c r="F35" s="75"/>
      <c r="G35" s="75"/>
      <c r="H35" s="75"/>
      <c r="I35" s="75"/>
      <c r="J35" s="75"/>
      <c r="K35" s="75"/>
      <c r="L35" s="75"/>
      <c r="M35" s="75"/>
      <c r="N35" s="75"/>
      <c r="O35" s="75"/>
      <c r="P35" s="75"/>
      <c r="Q35" s="75"/>
      <c r="R35" s="75"/>
      <c r="S35" s="75"/>
      <c r="T35" s="102"/>
      <c r="U35" s="102"/>
      <c r="V35" s="102" t="s">
        <v>107</v>
      </c>
      <c r="W35" s="102"/>
      <c r="X35" s="102"/>
      <c r="Y35" s="102"/>
      <c r="Z35" s="102"/>
      <c r="AA35" s="102"/>
    </row>
    <row r="36" spans="1:27" s="57" customFormat="1" ht="40.5" customHeight="1">
      <c r="A36" s="72"/>
      <c r="B36" s="73" t="s">
        <v>380</v>
      </c>
      <c r="C36" s="73"/>
      <c r="D36" s="55"/>
      <c r="E36" s="56"/>
      <c r="F36" s="56"/>
      <c r="G36" s="56"/>
      <c r="H36" s="56"/>
      <c r="I36" s="56"/>
      <c r="J36" s="56"/>
      <c r="K36" s="56"/>
      <c r="L36" s="56"/>
      <c r="M36" s="56"/>
      <c r="N36" s="56"/>
      <c r="O36" s="56"/>
      <c r="P36" s="56"/>
      <c r="Q36" s="56"/>
      <c r="R36" s="56"/>
      <c r="S36" s="56"/>
      <c r="T36" s="101"/>
      <c r="U36" s="101"/>
      <c r="V36" s="101"/>
      <c r="W36" s="101"/>
      <c r="X36" s="101"/>
      <c r="Y36" s="101"/>
      <c r="Z36" s="101"/>
      <c r="AA36" s="101"/>
    </row>
    <row r="37" spans="1:27" s="76" customFormat="1" ht="49.15" customHeight="1">
      <c r="A37" s="62"/>
      <c r="B37" s="77" t="s">
        <v>108</v>
      </c>
      <c r="C37" s="77"/>
      <c r="D37" s="74"/>
      <c r="E37" s="75"/>
      <c r="F37" s="75"/>
      <c r="G37" s="75"/>
      <c r="H37" s="75"/>
      <c r="I37" s="75"/>
      <c r="J37" s="75"/>
      <c r="K37" s="75"/>
      <c r="L37" s="75"/>
      <c r="M37" s="75"/>
      <c r="N37" s="75"/>
      <c r="O37" s="75"/>
      <c r="P37" s="75"/>
      <c r="Q37" s="75"/>
      <c r="R37" s="75"/>
      <c r="S37" s="75"/>
      <c r="T37" s="102"/>
      <c r="U37" s="102"/>
      <c r="V37" s="102"/>
      <c r="W37" s="102"/>
      <c r="X37" s="102"/>
      <c r="Y37" s="102"/>
      <c r="Z37" s="102"/>
      <c r="AA37" s="102"/>
    </row>
    <row r="38" spans="1:27" s="57" customFormat="1" ht="49.9" customHeight="1">
      <c r="A38" s="72"/>
      <c r="B38" s="73" t="s">
        <v>380</v>
      </c>
      <c r="C38" s="73"/>
      <c r="D38" s="55"/>
      <c r="E38" s="56"/>
      <c r="F38" s="56"/>
      <c r="G38" s="56"/>
      <c r="H38" s="56"/>
      <c r="I38" s="56"/>
      <c r="J38" s="56"/>
      <c r="K38" s="56"/>
      <c r="L38" s="56"/>
      <c r="M38" s="56"/>
      <c r="N38" s="56"/>
      <c r="O38" s="56"/>
      <c r="P38" s="56"/>
      <c r="Q38" s="56"/>
      <c r="R38" s="56"/>
      <c r="S38" s="56"/>
      <c r="T38" s="101"/>
      <c r="U38" s="101"/>
      <c r="V38" s="101"/>
      <c r="W38" s="101"/>
      <c r="X38" s="101"/>
      <c r="Y38" s="101"/>
      <c r="Z38" s="101"/>
      <c r="AA38" s="101"/>
    </row>
    <row r="39" spans="1:27" s="57" customFormat="1" ht="78.75" customHeight="1">
      <c r="A39" s="53" t="s">
        <v>347</v>
      </c>
      <c r="B39" s="58" t="s">
        <v>419</v>
      </c>
      <c r="C39" s="58"/>
      <c r="D39" s="55"/>
      <c r="E39" s="56"/>
      <c r="F39" s="56"/>
      <c r="G39" s="56"/>
      <c r="H39" s="56"/>
      <c r="I39" s="56"/>
      <c r="J39" s="56"/>
      <c r="K39" s="56"/>
      <c r="L39" s="56"/>
      <c r="M39" s="56"/>
      <c r="N39" s="56"/>
      <c r="O39" s="56"/>
      <c r="P39" s="56"/>
      <c r="Q39" s="56"/>
      <c r="R39" s="56"/>
      <c r="S39" s="56"/>
      <c r="T39" s="101"/>
      <c r="U39" s="101"/>
      <c r="V39" s="101"/>
      <c r="W39" s="101"/>
      <c r="X39" s="101"/>
      <c r="Y39" s="101"/>
      <c r="Z39" s="101"/>
      <c r="AA39" s="101"/>
    </row>
    <row r="40" spans="1:27" s="66" customFormat="1" ht="82.15" customHeight="1">
      <c r="A40" s="62" t="s">
        <v>96</v>
      </c>
      <c r="B40" s="63" t="s">
        <v>394</v>
      </c>
      <c r="C40" s="63"/>
      <c r="D40" s="64"/>
      <c r="E40" s="65"/>
      <c r="F40" s="65"/>
      <c r="G40" s="65"/>
      <c r="H40" s="65"/>
      <c r="I40" s="65"/>
      <c r="J40" s="65"/>
      <c r="K40" s="65"/>
      <c r="L40" s="65"/>
      <c r="M40" s="65"/>
      <c r="N40" s="65"/>
      <c r="O40" s="65"/>
      <c r="P40" s="65"/>
      <c r="Q40" s="65"/>
      <c r="R40" s="65"/>
      <c r="S40" s="65"/>
      <c r="T40" s="99"/>
      <c r="U40" s="99"/>
      <c r="V40" s="99"/>
      <c r="W40" s="99"/>
      <c r="X40" s="99"/>
      <c r="Y40" s="99"/>
      <c r="Z40" s="99"/>
      <c r="AA40" s="99"/>
    </row>
    <row r="41" spans="1:27" ht="52.15" customHeight="1">
      <c r="A41" s="72"/>
      <c r="B41" s="73" t="s">
        <v>380</v>
      </c>
      <c r="C41" s="73"/>
      <c r="D41" s="59"/>
      <c r="E41" s="60"/>
      <c r="F41" s="60"/>
      <c r="G41" s="60"/>
      <c r="H41" s="60"/>
      <c r="I41" s="60"/>
      <c r="J41" s="60"/>
      <c r="K41" s="60"/>
      <c r="L41" s="60"/>
      <c r="M41" s="60"/>
      <c r="N41" s="60"/>
      <c r="O41" s="60"/>
      <c r="P41" s="60"/>
      <c r="Q41" s="60"/>
      <c r="R41" s="60"/>
      <c r="S41" s="60"/>
      <c r="T41" s="98"/>
      <c r="U41" s="98"/>
      <c r="V41" s="98"/>
      <c r="W41" s="98"/>
      <c r="X41" s="98"/>
      <c r="Y41" s="98"/>
      <c r="Z41" s="98"/>
      <c r="AA41" s="98"/>
    </row>
    <row r="42" spans="1:27" s="76" customFormat="1" ht="79.5" customHeight="1">
      <c r="A42" s="62" t="s">
        <v>101</v>
      </c>
      <c r="B42" s="63" t="s">
        <v>395</v>
      </c>
      <c r="C42" s="63"/>
      <c r="D42" s="74"/>
      <c r="E42" s="75"/>
      <c r="F42" s="75"/>
      <c r="G42" s="75"/>
      <c r="H42" s="75"/>
      <c r="I42" s="75"/>
      <c r="J42" s="75"/>
      <c r="K42" s="75"/>
      <c r="L42" s="75"/>
      <c r="M42" s="75"/>
      <c r="N42" s="75"/>
      <c r="O42" s="75"/>
      <c r="P42" s="75"/>
      <c r="Q42" s="75"/>
      <c r="R42" s="75"/>
      <c r="S42" s="75"/>
      <c r="T42" s="102"/>
      <c r="U42" s="102"/>
      <c r="V42" s="102"/>
      <c r="W42" s="102"/>
      <c r="X42" s="102"/>
      <c r="Y42" s="102"/>
      <c r="Z42" s="102"/>
      <c r="AA42" s="102"/>
    </row>
    <row r="43" spans="1:27" s="76" customFormat="1" ht="108" customHeight="1">
      <c r="A43" s="62"/>
      <c r="B43" s="77" t="s">
        <v>396</v>
      </c>
      <c r="C43" s="77"/>
      <c r="D43" s="74"/>
      <c r="E43" s="75"/>
      <c r="F43" s="75"/>
      <c r="G43" s="75"/>
      <c r="H43" s="75"/>
      <c r="I43" s="75"/>
      <c r="J43" s="75"/>
      <c r="K43" s="75"/>
      <c r="L43" s="75"/>
      <c r="M43" s="75"/>
      <c r="N43" s="75"/>
      <c r="O43" s="75"/>
      <c r="P43" s="75"/>
      <c r="Q43" s="75"/>
      <c r="R43" s="75"/>
      <c r="S43" s="75"/>
      <c r="T43" s="102"/>
      <c r="U43" s="102"/>
      <c r="V43" s="102"/>
      <c r="W43" s="102"/>
      <c r="X43" s="102"/>
      <c r="Y43" s="102"/>
      <c r="Z43" s="102"/>
      <c r="AA43" s="102"/>
    </row>
    <row r="44" spans="1:27" s="76" customFormat="1" ht="40.5" customHeight="1">
      <c r="A44" s="62"/>
      <c r="B44" s="73" t="s">
        <v>380</v>
      </c>
      <c r="C44" s="73"/>
      <c r="D44" s="74"/>
      <c r="E44" s="75"/>
      <c r="F44" s="75"/>
      <c r="G44" s="75"/>
      <c r="H44" s="75"/>
      <c r="I44" s="75"/>
      <c r="J44" s="75"/>
      <c r="K44" s="75"/>
      <c r="L44" s="75"/>
      <c r="M44" s="75"/>
      <c r="N44" s="75"/>
      <c r="O44" s="75"/>
      <c r="P44" s="75"/>
      <c r="Q44" s="75"/>
      <c r="R44" s="75"/>
      <c r="S44" s="75"/>
      <c r="T44" s="102"/>
      <c r="U44" s="102"/>
      <c r="V44" s="102"/>
      <c r="W44" s="102"/>
      <c r="X44" s="102"/>
      <c r="Y44" s="102"/>
      <c r="Z44" s="102"/>
      <c r="AA44" s="102"/>
    </row>
    <row r="45" spans="1:27" s="66" customFormat="1" ht="45.75" customHeight="1">
      <c r="A45" s="62"/>
      <c r="B45" s="77" t="s">
        <v>381</v>
      </c>
      <c r="C45" s="77"/>
      <c r="D45" s="64"/>
      <c r="E45" s="65"/>
      <c r="F45" s="65"/>
      <c r="G45" s="65"/>
      <c r="H45" s="65"/>
      <c r="I45" s="65"/>
      <c r="J45" s="65"/>
      <c r="K45" s="65"/>
      <c r="L45" s="65"/>
      <c r="M45" s="65"/>
      <c r="N45" s="65"/>
      <c r="O45" s="65"/>
      <c r="P45" s="65"/>
      <c r="Q45" s="65"/>
      <c r="R45" s="65"/>
      <c r="S45" s="65"/>
      <c r="T45" s="99"/>
      <c r="U45" s="99"/>
      <c r="V45" s="99"/>
      <c r="W45" s="99"/>
      <c r="X45" s="99"/>
      <c r="Y45" s="99"/>
      <c r="Z45" s="99"/>
      <c r="AA45" s="99"/>
    </row>
    <row r="46" spans="1:27" s="57" customFormat="1" ht="40.5" customHeight="1">
      <c r="A46" s="72"/>
      <c r="B46" s="73" t="s">
        <v>380</v>
      </c>
      <c r="C46" s="73"/>
      <c r="D46" s="55"/>
      <c r="E46" s="56"/>
      <c r="F46" s="56"/>
      <c r="G46" s="56"/>
      <c r="H46" s="56"/>
      <c r="I46" s="56"/>
      <c r="J46" s="56"/>
      <c r="K46" s="56"/>
      <c r="L46" s="56"/>
      <c r="M46" s="56"/>
      <c r="N46" s="56"/>
      <c r="O46" s="56"/>
      <c r="P46" s="56"/>
      <c r="Q46" s="56"/>
      <c r="R46" s="56"/>
      <c r="S46" s="56"/>
      <c r="T46" s="101"/>
      <c r="U46" s="101"/>
      <c r="V46" s="101"/>
      <c r="W46" s="101"/>
      <c r="X46" s="101"/>
      <c r="Y46" s="101"/>
      <c r="Z46" s="101"/>
      <c r="AA46" s="101"/>
    </row>
    <row r="47" spans="1:27" s="66" customFormat="1" ht="103.9" customHeight="1">
      <c r="A47" s="62"/>
      <c r="B47" s="77" t="s">
        <v>397</v>
      </c>
      <c r="C47" s="77"/>
      <c r="D47" s="64"/>
      <c r="E47" s="65"/>
      <c r="F47" s="65"/>
      <c r="G47" s="65"/>
      <c r="H47" s="65"/>
      <c r="I47" s="65"/>
      <c r="J47" s="65"/>
      <c r="K47" s="65"/>
      <c r="L47" s="65"/>
      <c r="M47" s="65"/>
      <c r="N47" s="65"/>
      <c r="O47" s="65"/>
      <c r="P47" s="65"/>
      <c r="Q47" s="65"/>
      <c r="R47" s="65"/>
      <c r="S47" s="65"/>
      <c r="T47" s="99"/>
      <c r="U47" s="99"/>
      <c r="V47" s="99"/>
      <c r="W47" s="99"/>
      <c r="X47" s="99"/>
      <c r="Y47" s="99"/>
      <c r="Z47" s="99"/>
      <c r="AA47" s="99"/>
    </row>
    <row r="48" spans="1:27" s="76" customFormat="1" ht="78.400000000000006" customHeight="1">
      <c r="A48" s="78"/>
      <c r="B48" s="79" t="s">
        <v>111</v>
      </c>
      <c r="C48" s="79"/>
      <c r="D48" s="74"/>
      <c r="E48" s="75"/>
      <c r="F48" s="75"/>
      <c r="G48" s="75"/>
      <c r="H48" s="75"/>
      <c r="I48" s="75"/>
      <c r="J48" s="75"/>
      <c r="K48" s="75"/>
      <c r="L48" s="75"/>
      <c r="M48" s="75"/>
      <c r="N48" s="75"/>
      <c r="O48" s="75"/>
      <c r="P48" s="75"/>
      <c r="Q48" s="75"/>
      <c r="R48" s="75"/>
      <c r="S48" s="75"/>
      <c r="T48" s="102"/>
      <c r="U48" s="102"/>
      <c r="V48" s="102"/>
      <c r="W48" s="102"/>
      <c r="X48" s="102"/>
      <c r="Y48" s="102"/>
      <c r="Z48" s="102"/>
      <c r="AA48" s="102"/>
    </row>
    <row r="49" spans="1:27" ht="40.5" customHeight="1">
      <c r="A49" s="72"/>
      <c r="B49" s="73" t="s">
        <v>380</v>
      </c>
      <c r="C49" s="73"/>
      <c r="D49" s="59"/>
      <c r="E49" s="60"/>
      <c r="F49" s="60"/>
      <c r="G49" s="60"/>
      <c r="H49" s="60"/>
      <c r="I49" s="60"/>
      <c r="J49" s="60"/>
      <c r="K49" s="60"/>
      <c r="L49" s="60"/>
      <c r="M49" s="60"/>
      <c r="N49" s="60"/>
      <c r="O49" s="60"/>
      <c r="P49" s="60"/>
      <c r="Q49" s="60"/>
      <c r="R49" s="60"/>
      <c r="S49" s="60"/>
      <c r="T49" s="98"/>
      <c r="U49" s="98"/>
      <c r="V49" s="98"/>
      <c r="W49" s="98"/>
      <c r="X49" s="98"/>
      <c r="Y49" s="98"/>
      <c r="Z49" s="98"/>
      <c r="AA49" s="98"/>
    </row>
    <row r="50" spans="1:27" s="76" customFormat="1" ht="43.9" customHeight="1">
      <c r="A50" s="78"/>
      <c r="B50" s="79" t="s">
        <v>112</v>
      </c>
      <c r="C50" s="79"/>
      <c r="D50" s="74"/>
      <c r="E50" s="75"/>
      <c r="F50" s="75"/>
      <c r="G50" s="75"/>
      <c r="H50" s="75"/>
      <c r="I50" s="75"/>
      <c r="J50" s="75"/>
      <c r="K50" s="75"/>
      <c r="L50" s="75"/>
      <c r="M50" s="75"/>
      <c r="N50" s="75"/>
      <c r="O50" s="75"/>
      <c r="P50" s="75"/>
      <c r="Q50" s="75"/>
      <c r="R50" s="75"/>
      <c r="S50" s="75"/>
      <c r="T50" s="102"/>
      <c r="U50" s="102"/>
      <c r="V50" s="102"/>
      <c r="W50" s="102"/>
      <c r="X50" s="102"/>
      <c r="Y50" s="102"/>
      <c r="Z50" s="102"/>
      <c r="AA50" s="102"/>
    </row>
    <row r="51" spans="1:27" ht="40.5" customHeight="1">
      <c r="A51" s="72"/>
      <c r="B51" s="73" t="s">
        <v>380</v>
      </c>
      <c r="C51" s="73"/>
      <c r="D51" s="59"/>
      <c r="E51" s="60"/>
      <c r="F51" s="60"/>
      <c r="G51" s="60"/>
      <c r="H51" s="60"/>
      <c r="I51" s="60"/>
      <c r="J51" s="60"/>
      <c r="K51" s="60"/>
      <c r="L51" s="60"/>
      <c r="M51" s="60"/>
      <c r="N51" s="60"/>
      <c r="O51" s="60"/>
      <c r="P51" s="60"/>
      <c r="Q51" s="60"/>
      <c r="R51" s="60"/>
      <c r="S51" s="60"/>
      <c r="T51" s="98"/>
      <c r="U51" s="98"/>
      <c r="V51" s="98"/>
      <c r="W51" s="98"/>
      <c r="X51" s="98"/>
      <c r="Y51" s="98"/>
      <c r="Z51" s="98"/>
      <c r="AA51" s="98"/>
    </row>
    <row r="52" spans="1:27" ht="67.5" customHeight="1">
      <c r="A52" s="53" t="s">
        <v>348</v>
      </c>
      <c r="B52" s="58" t="s">
        <v>383</v>
      </c>
      <c r="C52" s="58"/>
      <c r="D52" s="59"/>
      <c r="E52" s="60"/>
      <c r="F52" s="60"/>
      <c r="G52" s="60"/>
      <c r="H52" s="60"/>
      <c r="I52" s="60"/>
      <c r="J52" s="60"/>
      <c r="K52" s="60"/>
      <c r="L52" s="60"/>
      <c r="M52" s="60"/>
      <c r="N52" s="60"/>
      <c r="O52" s="60"/>
      <c r="P52" s="60"/>
      <c r="Q52" s="60"/>
      <c r="R52" s="60"/>
      <c r="S52" s="60"/>
      <c r="T52" s="98"/>
      <c r="U52" s="98"/>
      <c r="V52" s="98"/>
      <c r="W52" s="98"/>
      <c r="X52" s="98"/>
      <c r="Y52" s="98"/>
      <c r="Z52" s="98"/>
      <c r="AA52" s="98"/>
    </row>
    <row r="53" spans="1:27" s="76" customFormat="1" ht="97.5" customHeight="1">
      <c r="A53" s="62"/>
      <c r="B53" s="77" t="s">
        <v>398</v>
      </c>
      <c r="C53" s="77"/>
      <c r="D53" s="74"/>
      <c r="E53" s="75"/>
      <c r="F53" s="75"/>
      <c r="G53" s="75"/>
      <c r="H53" s="75"/>
      <c r="I53" s="75"/>
      <c r="J53" s="75"/>
      <c r="K53" s="75"/>
      <c r="L53" s="75"/>
      <c r="M53" s="75"/>
      <c r="N53" s="75"/>
      <c r="O53" s="75"/>
      <c r="P53" s="75"/>
      <c r="Q53" s="75"/>
      <c r="R53" s="75"/>
      <c r="S53" s="75"/>
      <c r="T53" s="102"/>
      <c r="U53" s="102"/>
      <c r="V53" s="102"/>
      <c r="W53" s="102"/>
      <c r="X53" s="102"/>
      <c r="Y53" s="102"/>
      <c r="Z53" s="102"/>
      <c r="AA53" s="102"/>
    </row>
    <row r="54" spans="1:27" s="66" customFormat="1" ht="40.5" customHeight="1">
      <c r="A54" s="62"/>
      <c r="B54" s="73" t="s">
        <v>380</v>
      </c>
      <c r="C54" s="73"/>
      <c r="D54" s="64"/>
      <c r="E54" s="65"/>
      <c r="F54" s="65"/>
      <c r="G54" s="65"/>
      <c r="H54" s="65"/>
      <c r="I54" s="65"/>
      <c r="J54" s="65"/>
      <c r="K54" s="65"/>
      <c r="L54" s="65"/>
      <c r="M54" s="65"/>
      <c r="N54" s="65"/>
      <c r="O54" s="65"/>
      <c r="P54" s="65"/>
      <c r="Q54" s="65"/>
      <c r="R54" s="65"/>
      <c r="S54" s="65"/>
      <c r="T54" s="99"/>
      <c r="U54" s="99"/>
      <c r="V54" s="99"/>
      <c r="W54" s="99"/>
      <c r="X54" s="99"/>
      <c r="Y54" s="99"/>
      <c r="Z54" s="99"/>
      <c r="AA54" s="99"/>
    </row>
    <row r="55" spans="1:27" s="76" customFormat="1" ht="49.9" customHeight="1">
      <c r="A55" s="62"/>
      <c r="B55" s="77" t="s">
        <v>399</v>
      </c>
      <c r="C55" s="77"/>
      <c r="D55" s="74"/>
      <c r="E55" s="75"/>
      <c r="F55" s="75"/>
      <c r="G55" s="75"/>
      <c r="H55" s="75"/>
      <c r="I55" s="75"/>
      <c r="J55" s="75"/>
      <c r="K55" s="75"/>
      <c r="L55" s="75"/>
      <c r="M55" s="75"/>
      <c r="N55" s="75"/>
      <c r="O55" s="75"/>
      <c r="P55" s="75"/>
      <c r="Q55" s="75"/>
      <c r="R55" s="75"/>
      <c r="S55" s="75"/>
      <c r="T55" s="102"/>
      <c r="U55" s="102"/>
      <c r="V55" s="102"/>
      <c r="W55" s="102"/>
      <c r="X55" s="102"/>
      <c r="Y55" s="102"/>
      <c r="Z55" s="102"/>
      <c r="AA55" s="102"/>
    </row>
    <row r="56" spans="1:27" s="66" customFormat="1" ht="40.5" customHeight="1">
      <c r="A56" s="62"/>
      <c r="B56" s="73" t="s">
        <v>380</v>
      </c>
      <c r="C56" s="73"/>
      <c r="D56" s="64"/>
      <c r="E56" s="65"/>
      <c r="F56" s="65"/>
      <c r="G56" s="65"/>
      <c r="H56" s="65"/>
      <c r="I56" s="65"/>
      <c r="J56" s="65"/>
      <c r="K56" s="65"/>
      <c r="L56" s="65"/>
      <c r="M56" s="65"/>
      <c r="N56" s="65"/>
      <c r="O56" s="65"/>
      <c r="P56" s="65"/>
      <c r="Q56" s="65"/>
      <c r="R56" s="65"/>
      <c r="S56" s="65"/>
      <c r="T56" s="99"/>
      <c r="U56" s="99"/>
      <c r="V56" s="99"/>
      <c r="W56" s="99"/>
      <c r="X56" s="99"/>
      <c r="Y56" s="99"/>
      <c r="Z56" s="99"/>
      <c r="AA56" s="99"/>
    </row>
    <row r="57" spans="1:27" s="57" customFormat="1" ht="45.75" customHeight="1">
      <c r="A57" s="53" t="s">
        <v>113</v>
      </c>
      <c r="B57" s="54" t="s">
        <v>432</v>
      </c>
      <c r="C57" s="54"/>
      <c r="D57" s="55"/>
      <c r="E57" s="56"/>
      <c r="F57" s="56"/>
      <c r="G57" s="56"/>
      <c r="H57" s="56"/>
      <c r="I57" s="56"/>
      <c r="J57" s="60"/>
      <c r="K57" s="60"/>
      <c r="L57" s="60"/>
      <c r="M57" s="60"/>
      <c r="N57" s="60"/>
      <c r="O57" s="60"/>
      <c r="P57" s="60"/>
      <c r="Q57" s="60"/>
      <c r="R57" s="60"/>
      <c r="S57" s="56"/>
      <c r="T57" s="56"/>
      <c r="U57" s="101"/>
      <c r="V57" s="101"/>
      <c r="W57" s="101"/>
      <c r="X57" s="101"/>
      <c r="Y57" s="101"/>
      <c r="Z57" s="101"/>
      <c r="AA57" s="101"/>
    </row>
    <row r="58" spans="1:27" ht="44.65" customHeight="1">
      <c r="A58" s="80"/>
      <c r="B58" s="73" t="s">
        <v>114</v>
      </c>
      <c r="C58" s="73"/>
      <c r="D58" s="59"/>
      <c r="E58" s="60"/>
      <c r="F58" s="60"/>
      <c r="G58" s="60"/>
      <c r="H58" s="60"/>
      <c r="I58" s="60"/>
      <c r="J58" s="60"/>
      <c r="K58" s="60"/>
      <c r="L58" s="60"/>
      <c r="M58" s="60"/>
      <c r="N58" s="60"/>
      <c r="O58" s="60"/>
      <c r="P58" s="60"/>
      <c r="Q58" s="60"/>
      <c r="R58" s="60"/>
      <c r="S58" s="60"/>
      <c r="T58" s="60"/>
      <c r="U58" s="98"/>
      <c r="V58" s="98"/>
      <c r="W58" s="98"/>
      <c r="X58" s="98"/>
      <c r="Y58" s="98"/>
      <c r="Z58" s="98"/>
      <c r="AA58" s="98"/>
    </row>
    <row r="59" spans="1:27" s="51" customFormat="1" ht="75">
      <c r="A59" s="53" t="s">
        <v>310</v>
      </c>
      <c r="B59" s="58" t="s">
        <v>442</v>
      </c>
      <c r="C59" s="73"/>
      <c r="D59" s="50"/>
      <c r="E59" s="50"/>
      <c r="F59" s="50"/>
      <c r="G59" s="50"/>
      <c r="H59" s="50"/>
      <c r="I59" s="50"/>
      <c r="J59" s="50"/>
      <c r="K59" s="50"/>
      <c r="L59" s="50"/>
      <c r="M59" s="50"/>
      <c r="N59" s="50"/>
      <c r="O59" s="50"/>
      <c r="P59" s="50"/>
      <c r="Q59" s="50"/>
      <c r="R59" s="50"/>
      <c r="S59" s="50"/>
      <c r="T59" s="50"/>
      <c r="U59" s="50"/>
      <c r="V59" s="50"/>
      <c r="W59" s="50"/>
      <c r="X59" s="50"/>
      <c r="Y59" s="50"/>
      <c r="Z59" s="50"/>
      <c r="AA59" s="142"/>
    </row>
    <row r="60" spans="1:27" s="51" customFormat="1" ht="45" customHeight="1">
      <c r="A60" s="62" t="s">
        <v>99</v>
      </c>
      <c r="B60" s="58" t="s">
        <v>443</v>
      </c>
      <c r="C60" s="73"/>
      <c r="D60" s="50"/>
      <c r="E60" s="50"/>
      <c r="F60" s="50"/>
      <c r="G60" s="50"/>
      <c r="H60" s="50"/>
      <c r="I60" s="50"/>
      <c r="J60" s="50"/>
      <c r="K60" s="50"/>
      <c r="L60" s="50"/>
      <c r="M60" s="50"/>
      <c r="N60" s="50"/>
      <c r="O60" s="50"/>
      <c r="P60" s="50"/>
      <c r="Q60" s="50"/>
      <c r="R60" s="50"/>
      <c r="S60" s="50"/>
      <c r="T60" s="50"/>
      <c r="U60" s="50"/>
      <c r="V60" s="50"/>
      <c r="W60" s="50"/>
      <c r="X60" s="50"/>
      <c r="Y60" s="50"/>
      <c r="Z60" s="50"/>
      <c r="AA60" s="142"/>
    </row>
    <row r="61" spans="1:27" s="51" customFormat="1" ht="10.15" customHeight="1">
      <c r="A61" s="50"/>
      <c r="B61" s="150"/>
      <c r="C61" s="150"/>
      <c r="D61" s="50"/>
      <c r="E61" s="50"/>
      <c r="F61" s="50"/>
      <c r="G61" s="50"/>
      <c r="H61" s="50"/>
      <c r="I61" s="50"/>
      <c r="J61" s="50"/>
      <c r="K61" s="50"/>
      <c r="L61" s="50"/>
      <c r="M61" s="50"/>
      <c r="N61" s="50"/>
      <c r="O61" s="50"/>
      <c r="P61" s="50"/>
      <c r="Q61" s="50"/>
      <c r="R61" s="50"/>
      <c r="S61" s="50"/>
      <c r="T61" s="50"/>
      <c r="U61" s="50"/>
      <c r="V61" s="50"/>
      <c r="W61" s="50"/>
      <c r="X61" s="50"/>
      <c r="Y61" s="50"/>
      <c r="Z61" s="50"/>
      <c r="AA61" s="50"/>
    </row>
    <row r="62" spans="1:27" ht="20.25">
      <c r="A62" s="61"/>
      <c r="B62" s="1067" t="s">
        <v>135</v>
      </c>
      <c r="C62" s="1067"/>
      <c r="D62" s="1067"/>
      <c r="E62" s="1067"/>
      <c r="F62" s="1067"/>
      <c r="G62" s="1067"/>
      <c r="H62" s="1067"/>
      <c r="I62" s="1067"/>
      <c r="J62" s="1067"/>
      <c r="K62" s="1067"/>
      <c r="L62" s="1067"/>
      <c r="M62" s="1067"/>
      <c r="N62" s="1067"/>
      <c r="O62" s="1067"/>
      <c r="P62" s="1067"/>
      <c r="Q62" s="1067"/>
      <c r="R62" s="1067"/>
      <c r="S62" s="1067"/>
      <c r="T62" s="1067"/>
      <c r="U62" s="1067"/>
      <c r="V62" s="1067"/>
      <c r="W62" s="1067"/>
      <c r="X62" s="1067"/>
      <c r="Y62" s="1067"/>
      <c r="Z62" s="1067"/>
      <c r="AA62" s="61"/>
    </row>
    <row r="63" spans="1:27" ht="20.25">
      <c r="A63" s="61"/>
      <c r="B63" s="257" t="s">
        <v>423</v>
      </c>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61"/>
    </row>
    <row r="64" spans="1:27" ht="48" customHeight="1">
      <c r="A64" s="61"/>
      <c r="B64" s="1066" t="s">
        <v>366</v>
      </c>
      <c r="C64" s="1066"/>
      <c r="D64" s="1066"/>
      <c r="E64" s="1066"/>
      <c r="F64" s="1066"/>
      <c r="G64" s="1066"/>
      <c r="H64" s="1066"/>
      <c r="I64" s="1066"/>
      <c r="J64" s="1066"/>
      <c r="K64" s="1066"/>
      <c r="L64" s="1066"/>
      <c r="M64" s="1066"/>
      <c r="N64" s="1066"/>
      <c r="O64" s="1066"/>
      <c r="P64" s="1066"/>
      <c r="Q64" s="1066"/>
      <c r="R64" s="1066"/>
      <c r="S64" s="1066"/>
      <c r="T64" s="1066"/>
      <c r="U64" s="1066"/>
      <c r="V64" s="1066"/>
      <c r="W64" s="1066"/>
      <c r="X64" s="1066"/>
      <c r="Y64" s="1066"/>
      <c r="Z64" s="1066"/>
      <c r="AA64" s="61"/>
    </row>
    <row r="65" spans="1:27">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row>
    <row r="66" spans="1:27">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row>
    <row r="67" spans="1:27">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row>
    <row r="68" spans="1:27">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row>
    <row r="69" spans="1:27">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row>
    <row r="70" spans="1:27">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row>
    <row r="71" spans="1:27">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row>
    <row r="72" spans="1:27">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row>
    <row r="73" spans="1:27">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row>
    <row r="74" spans="1:27">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row>
    <row r="75" spans="1:27">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row>
    <row r="76" spans="1:27">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row>
    <row r="77" spans="1:27">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row>
    <row r="78" spans="1:27">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row>
    <row r="79" spans="1:27">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row>
    <row r="80" spans="1:27">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row>
    <row r="81" spans="1:27">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row>
    <row r="82" spans="1:27">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row>
    <row r="83" spans="1:27">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row>
    <row r="84" spans="1:27">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row>
    <row r="85" spans="1:27">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row>
    <row r="86" spans="1:27">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row>
    <row r="87" spans="1:27">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row>
    <row r="88" spans="1:27">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row>
    <row r="89" spans="1:27">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row>
    <row r="90" spans="1:27">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row>
    <row r="91" spans="1:27">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row>
    <row r="92" spans="1:27">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row>
    <row r="93" spans="1:27">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row>
    <row r="94" spans="1:27">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row>
    <row r="95" spans="1:27">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row>
    <row r="96" spans="1:27">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row>
    <row r="97" spans="1:27">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row>
    <row r="98" spans="1:27">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row>
    <row r="99" spans="1:27">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row>
    <row r="100" spans="1:27">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row>
    <row r="101" spans="1:27">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row>
    <row r="102" spans="1:27">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row>
    <row r="103" spans="1:27">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row>
    <row r="104" spans="1:27">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row>
    <row r="105" spans="1:27">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row>
    <row r="106" spans="1:27">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row>
    <row r="107" spans="1:27">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row>
    <row r="108" spans="1:27">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row>
    <row r="109" spans="1:27">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row>
    <row r="110" spans="1:27">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row>
    <row r="111" spans="1:27">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row>
    <row r="112" spans="1:27">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row>
    <row r="113" spans="1:27">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row>
    <row r="114" spans="1:27">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row>
    <row r="115" spans="1:27">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row>
    <row r="116" spans="1:27">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row>
    <row r="117" spans="1:27">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row>
    <row r="118" spans="1:27">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row>
    <row r="119" spans="1:27">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row>
    <row r="120" spans="1:27">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row>
    <row r="121" spans="1:27">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row>
    <row r="122" spans="1:27">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row>
    <row r="123" spans="1:27">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row>
    <row r="124" spans="1:27">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row>
    <row r="125" spans="1:27">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row>
    <row r="126" spans="1:27">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row>
    <row r="127" spans="1:27">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row>
    <row r="128" spans="1:27">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row>
    <row r="129" spans="1:27">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row>
    <row r="130" spans="1:27">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row>
    <row r="131" spans="1:27">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row>
    <row r="132" spans="1:27">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row>
    <row r="133" spans="1:27">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row>
    <row r="134" spans="1:27">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row>
    <row r="135" spans="1:27">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row>
    <row r="136" spans="1:27">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row>
    <row r="137" spans="1:27">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row>
    <row r="138" spans="1:27">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row>
    <row r="139" spans="1:27">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row>
    <row r="140" spans="1:27">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row>
    <row r="141" spans="1:27">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row>
    <row r="142" spans="1:27">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row>
    <row r="143" spans="1:27">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row>
    <row r="144" spans="1:27">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row>
    <row r="145" spans="1:27">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row>
    <row r="146" spans="1:27">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row>
    <row r="147" spans="1:27">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row>
    <row r="148" spans="1:27">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row>
    <row r="149" spans="1:27">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row>
    <row r="150" spans="1:27">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row>
    <row r="151" spans="1:27">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row>
    <row r="152" spans="1:27">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row>
    <row r="153" spans="1:27">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row>
    <row r="154" spans="1:27">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row>
    <row r="155" spans="1:27">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row>
    <row r="156" spans="1:27">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row>
    <row r="157" spans="1:27">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row>
    <row r="158" spans="1:27">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row>
    <row r="159" spans="1:27">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row>
    <row r="160" spans="1:27">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row>
    <row r="161" spans="1:27">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row>
    <row r="162" spans="1:27">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row>
    <row r="163" spans="1:27">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row>
    <row r="164" spans="1:27">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row>
    <row r="165" spans="1:27">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row>
    <row r="166" spans="1:27">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row>
    <row r="167" spans="1:27">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row>
    <row r="168" spans="1:27">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row>
    <row r="169" spans="1:27">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row>
    <row r="170" spans="1:27">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row>
    <row r="171" spans="1:27">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row>
    <row r="172" spans="1:27">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row>
    <row r="173" spans="1:27">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row>
    <row r="174" spans="1:27">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row>
    <row r="175" spans="1:27">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row>
    <row r="176" spans="1:27">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row>
    <row r="177" spans="1:27">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row>
    <row r="178" spans="1:27">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row>
    <row r="179" spans="1:27">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row>
    <row r="180" spans="1:27">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row>
    <row r="181" spans="1:27">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row>
    <row r="182" spans="1:27">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row>
    <row r="183" spans="1:27">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row>
    <row r="184" spans="1:27">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row>
    <row r="185" spans="1:27">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row>
    <row r="186" spans="1:27">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row>
    <row r="187" spans="1:27">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row>
    <row r="188" spans="1:27">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row>
    <row r="189" spans="1:27">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row>
    <row r="190" spans="1:27">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row>
    <row r="191" spans="1:27">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row>
    <row r="192" spans="1:27">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row>
    <row r="193" spans="1:27">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row>
    <row r="194" spans="1:27">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row>
    <row r="195" spans="1:27">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row>
    <row r="196" spans="1:27">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row>
    <row r="197" spans="1:27">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row>
    <row r="198" spans="1:27">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row>
    <row r="199" spans="1:27">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row>
    <row r="200" spans="1:27">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row>
    <row r="201" spans="1:27">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row>
    <row r="202" spans="1:27">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row>
    <row r="203" spans="1:27">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row>
    <row r="204" spans="1:27">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row>
    <row r="205" spans="1:27">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row>
    <row r="206" spans="1:27">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row>
    <row r="207" spans="1:27">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row>
    <row r="208" spans="1:27">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row>
    <row r="209" spans="1:27">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row>
    <row r="210" spans="1:27">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row>
    <row r="211" spans="1:27">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row>
    <row r="212" spans="1:27">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row>
    <row r="213" spans="1:27">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row>
    <row r="214" spans="1:27">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row>
    <row r="215" spans="1:27">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row>
    <row r="216" spans="1:27">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row>
    <row r="217" spans="1:27">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row>
    <row r="218" spans="1:27">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row>
    <row r="219" spans="1:27">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row>
    <row r="220" spans="1:27">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row>
    <row r="221" spans="1:27">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row>
    <row r="222" spans="1:27">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row>
    <row r="223" spans="1:27">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row>
    <row r="224" spans="1:27">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row>
    <row r="225" spans="1:27">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row>
    <row r="226" spans="1:27">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row>
    <row r="227" spans="1:27">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row>
    <row r="228" spans="1:27">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row>
    <row r="229" spans="1:27">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row>
    <row r="230" spans="1:27">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row>
    <row r="231" spans="1:27">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row>
    <row r="232" spans="1:27">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row>
    <row r="233" spans="1:27">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row>
    <row r="234" spans="1:27">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row>
    <row r="235" spans="1:27">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row>
    <row r="236" spans="1:27">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row>
    <row r="237" spans="1:27">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row>
    <row r="238" spans="1:27">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row>
    <row r="239" spans="1:27">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row>
    <row r="240" spans="1:27">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row>
    <row r="241" spans="1:27">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row>
    <row r="242" spans="1:27">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row>
    <row r="243" spans="1:27">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row>
    <row r="244" spans="1:27">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row>
    <row r="245" spans="1:27">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row>
    <row r="246" spans="1:27">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row>
    <row r="247" spans="1:27">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row>
    <row r="248" spans="1:27">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row>
    <row r="249" spans="1:27">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row>
    <row r="250" spans="1:27">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row>
    <row r="251" spans="1:27">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row>
    <row r="252" spans="1:27">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row>
    <row r="253" spans="1:27">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row>
    <row r="254" spans="1:27">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row>
    <row r="255" spans="1:27">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row>
    <row r="256" spans="1:27">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row>
    <row r="257" spans="1:27">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row>
    <row r="258" spans="1:27">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row>
    <row r="259" spans="1:27">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row>
    <row r="260" spans="1:27">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row>
    <row r="261" spans="1:27">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row>
    <row r="262" spans="1:27">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row>
    <row r="263" spans="1:27">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row>
    <row r="264" spans="1:27">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row>
    <row r="265" spans="1:27">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row>
    <row r="266" spans="1:27">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row>
    <row r="267" spans="1:27">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row>
    <row r="268" spans="1:27">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row>
    <row r="269" spans="1:27">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row>
    <row r="270" spans="1:27">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row>
    <row r="271" spans="1:27">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row>
    <row r="272" spans="1:27">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row>
    <row r="273" spans="1:27">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row>
    <row r="274" spans="1:27">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row>
    <row r="275" spans="1:27">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row>
    <row r="276" spans="1:27">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row>
    <row r="277" spans="1:27">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row>
    <row r="278" spans="1:27">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row>
    <row r="279" spans="1:27">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row>
    <row r="280" spans="1:27">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row>
    <row r="281" spans="1:27">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row>
    <row r="282" spans="1:27">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row>
    <row r="283" spans="1:27">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row>
    <row r="284" spans="1:27">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row>
    <row r="285" spans="1:27">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row>
    <row r="286" spans="1:27">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row>
    <row r="287" spans="1:27">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row>
    <row r="288" spans="1:27">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row>
    <row r="289" spans="1:27">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row>
    <row r="290" spans="1:27">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row>
    <row r="291" spans="1:27">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row>
    <row r="292" spans="1:27">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row>
    <row r="293" spans="1:27">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row>
    <row r="294" spans="1:27">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row>
    <row r="295" spans="1:27">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row>
    <row r="296" spans="1:27">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row>
    <row r="297" spans="1:27">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row>
    <row r="298" spans="1:27">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row>
    <row r="299" spans="1:27">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row>
    <row r="300" spans="1:27">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row>
    <row r="301" spans="1:27">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row>
    <row r="302" spans="1:27">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row>
    <row r="303" spans="1:27">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row>
    <row r="304" spans="1:27">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row>
    <row r="305" spans="1:27">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row>
    <row r="306" spans="1:27">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row>
    <row r="307" spans="1:27">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row>
    <row r="308" spans="1:27">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row>
    <row r="309" spans="1:27">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row>
    <row r="310" spans="1:27">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row>
    <row r="311" spans="1:27">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row>
    <row r="312" spans="1:27">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row>
    <row r="313" spans="1:27">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row>
    <row r="314" spans="1:27">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row>
    <row r="315" spans="1:27">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row>
    <row r="316" spans="1:27">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row>
    <row r="317" spans="1:27">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row>
    <row r="318" spans="1:27">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row>
    <row r="319" spans="1:27">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row>
    <row r="320" spans="1:27">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row>
    <row r="321" spans="1:27">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row>
    <row r="322" spans="1:27">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row>
    <row r="323" spans="1:27">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row>
    <row r="324" spans="1:27">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row>
    <row r="325" spans="1:27">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row>
    <row r="326" spans="1:27">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row>
    <row r="327" spans="1:27">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row>
    <row r="328" spans="1:27">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row>
    <row r="329" spans="1:27">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row>
    <row r="330" spans="1:27">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row>
    <row r="331" spans="1:27">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row>
    <row r="332" spans="1:27">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row>
    <row r="333" spans="1:27">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row>
    <row r="334" spans="1:27">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row>
    <row r="335" spans="1:27">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row>
    <row r="336" spans="1:27">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row>
    <row r="337" spans="1:27">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row>
    <row r="338" spans="1:27">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row>
    <row r="339" spans="1:27">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row>
    <row r="340" spans="1:27">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row>
    <row r="341" spans="1:27">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row>
    <row r="342" spans="1:27">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row>
    <row r="343" spans="1:27">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row>
    <row r="344" spans="1:27">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row>
    <row r="345" spans="1:27">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row>
    <row r="346" spans="1:27">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row>
    <row r="347" spans="1:27">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row>
    <row r="348" spans="1:27">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row>
    <row r="349" spans="1:27">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row>
  </sheetData>
  <mergeCells count="52">
    <mergeCell ref="B64:Z64"/>
    <mergeCell ref="R10:R13"/>
    <mergeCell ref="S10:T10"/>
    <mergeCell ref="B62:Z62"/>
    <mergeCell ref="U7:U13"/>
    <mergeCell ref="G7:G13"/>
    <mergeCell ref="E7:E13"/>
    <mergeCell ref="L11:L13"/>
    <mergeCell ref="P8:T8"/>
    <mergeCell ref="M11:N11"/>
    <mergeCell ref="R9:T9"/>
    <mergeCell ref="X8:Z8"/>
    <mergeCell ref="H8:H13"/>
    <mergeCell ref="X9:X13"/>
    <mergeCell ref="K9:N9"/>
    <mergeCell ref="I8:N8"/>
    <mergeCell ref="Z10:Z13"/>
    <mergeCell ref="S11:S13"/>
    <mergeCell ref="V8:W8"/>
    <mergeCell ref="A6:A13"/>
    <mergeCell ref="V7:Z7"/>
    <mergeCell ref="D7:D13"/>
    <mergeCell ref="H7:N7"/>
    <mergeCell ref="O7:T7"/>
    <mergeCell ref="Y10:Y13"/>
    <mergeCell ref="P10:P13"/>
    <mergeCell ref="Q10:Q13"/>
    <mergeCell ref="I10:I13"/>
    <mergeCell ref="J10:J13"/>
    <mergeCell ref="W9:W13"/>
    <mergeCell ref="T11:T13"/>
    <mergeCell ref="AA6:AA13"/>
    <mergeCell ref="K10:K13"/>
    <mergeCell ref="V9:V13"/>
    <mergeCell ref="B6:B13"/>
    <mergeCell ref="C6:C13"/>
    <mergeCell ref="O8:O13"/>
    <mergeCell ref="P9:Q9"/>
    <mergeCell ref="I9:J9"/>
    <mergeCell ref="Y9:Z9"/>
    <mergeCell ref="O6:T6"/>
    <mergeCell ref="F7:F13"/>
    <mergeCell ref="U6:Z6"/>
    <mergeCell ref="D6:N6"/>
    <mergeCell ref="M12:M13"/>
    <mergeCell ref="N12:N13"/>
    <mergeCell ref="L10:N10"/>
    <mergeCell ref="A1:T1"/>
    <mergeCell ref="A2:T2"/>
    <mergeCell ref="A3:AA3"/>
    <mergeCell ref="A4:AA4"/>
    <mergeCell ref="A5:AA5"/>
  </mergeCells>
  <printOptions horizontalCentered="1"/>
  <pageMargins left="0.23622047244094491" right="0.23622047244094491" top="0.74803149606299213" bottom="0.74803149606299213" header="0.31496062992125984" footer="0.31496062992125984"/>
  <pageSetup paperSize="9" scale="60" fitToWidth="0" fitToHeight="0" orientation="landscape" r:id="rId1"/>
  <headerFooter>
    <oddFooter>&amp;R&amp;14&amp;P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343"/>
  <sheetViews>
    <sheetView zoomScale="80" zoomScaleNormal="80" zoomScaleSheetLayoutView="50" zoomScalePageLayoutView="50" workbookViewId="0">
      <selection activeCell="AJ14" sqref="AJ1:AK65536"/>
    </sheetView>
  </sheetViews>
  <sheetFormatPr defaultColWidth="9.42578125" defaultRowHeight="18.75"/>
  <cols>
    <col min="1" max="1" width="5.140625" style="81" customWidth="1"/>
    <col min="2" max="2" width="28.7109375" style="82" customWidth="1"/>
    <col min="3" max="3" width="9.140625" style="82" customWidth="1"/>
    <col min="4" max="7" width="8.5703125" style="83" customWidth="1"/>
    <col min="8" max="8" width="8.5703125" style="84" customWidth="1"/>
    <col min="9" max="9" width="7.7109375" style="84" customWidth="1"/>
    <col min="10" max="11" width="8.42578125" style="84" customWidth="1"/>
    <col min="12" max="12" width="7.5703125" style="84" customWidth="1"/>
    <col min="13" max="14" width="9.7109375" style="84" customWidth="1"/>
    <col min="15" max="18" width="8.7109375" style="84" customWidth="1"/>
    <col min="19" max="19" width="8" style="84" customWidth="1"/>
    <col min="20" max="20" width="9.7109375" style="84" customWidth="1"/>
    <col min="21" max="24" width="8.7109375" style="84" customWidth="1"/>
    <col min="25" max="25" width="8" style="84" customWidth="1"/>
    <col min="26" max="27" width="9.42578125" style="84" customWidth="1"/>
    <col min="28" max="28" width="6.7109375" style="84" customWidth="1"/>
    <col min="29" max="30" width="8.28515625" style="84" customWidth="1"/>
    <col min="31" max="31" width="9.28515625" style="84" customWidth="1"/>
    <col min="32" max="32" width="8.7109375" style="84" customWidth="1"/>
    <col min="33" max="33" width="9.42578125" style="84" customWidth="1"/>
    <col min="34" max="34" width="6.7109375" style="84" customWidth="1"/>
    <col min="35" max="36" width="8.28515625" style="84" customWidth="1"/>
    <col min="37" max="37" width="9.5703125" style="84" customWidth="1"/>
    <col min="38" max="38" width="8.7109375" style="84" customWidth="1"/>
    <col min="39" max="39" width="9" style="84" customWidth="1"/>
    <col min="40" max="242" width="9.140625" style="61" customWidth="1"/>
    <col min="243" max="243" width="5.140625" style="61" customWidth="1"/>
    <col min="244" max="244" width="24" style="61" customWidth="1"/>
    <col min="245" max="245" width="7.7109375" style="61" customWidth="1"/>
    <col min="246" max="246" width="8.7109375" style="61" customWidth="1"/>
    <col min="247" max="247" width="8.42578125" style="61" customWidth="1"/>
    <col min="248" max="248" width="9.42578125" style="61" customWidth="1"/>
    <col min="249" max="249" width="10.140625" style="61" customWidth="1"/>
    <col min="250" max="250" width="7.7109375" style="61" customWidth="1"/>
    <col min="251" max="252" width="9.42578125" style="61" customWidth="1"/>
    <col min="253" max="254" width="9.7109375" style="61" customWidth="1"/>
    <col min="255" max="255" width="8.7109375" style="61" customWidth="1"/>
    <col min="256" max="16384" width="9.42578125" style="61"/>
  </cols>
  <sheetData>
    <row r="1" spans="1:39" s="147" customFormat="1" ht="36" customHeight="1">
      <c r="A1" s="916" t="s">
        <v>439</v>
      </c>
      <c r="B1" s="916"/>
      <c r="C1" s="916"/>
      <c r="D1" s="916"/>
      <c r="E1" s="916"/>
      <c r="F1" s="916"/>
      <c r="G1" s="916"/>
      <c r="H1" s="916"/>
      <c r="I1" s="916"/>
      <c r="J1" s="916"/>
      <c r="K1" s="916"/>
      <c r="L1" s="916"/>
      <c r="M1" s="916"/>
      <c r="N1" s="916"/>
      <c r="O1" s="87"/>
      <c r="P1" s="87"/>
      <c r="Q1" s="87"/>
      <c r="R1" s="87"/>
      <c r="S1" s="87"/>
      <c r="T1" s="87"/>
      <c r="U1" s="87"/>
      <c r="V1" s="87"/>
      <c r="W1" s="87"/>
      <c r="X1" s="87"/>
      <c r="Y1" s="87"/>
      <c r="Z1" s="87"/>
      <c r="AA1" s="145" t="s">
        <v>0</v>
      </c>
      <c r="AB1" s="145"/>
      <c r="AC1" s="145"/>
      <c r="AD1" s="145"/>
      <c r="AE1" s="145"/>
      <c r="AF1" s="145"/>
      <c r="AG1" s="145"/>
      <c r="AH1" s="145"/>
      <c r="AI1" s="145"/>
      <c r="AJ1" s="145"/>
      <c r="AK1" s="145"/>
      <c r="AL1" s="145"/>
      <c r="AM1" s="145"/>
    </row>
    <row r="2" spans="1:39" s="147" customFormat="1" ht="44.25" customHeight="1">
      <c r="A2" s="1002" t="s">
        <v>447</v>
      </c>
      <c r="B2" s="1002"/>
      <c r="C2" s="1002"/>
      <c r="D2" s="1002"/>
      <c r="E2" s="1002"/>
      <c r="F2" s="1002"/>
      <c r="G2" s="1002"/>
      <c r="H2" s="1002"/>
      <c r="I2" s="1002"/>
      <c r="J2" s="1002"/>
      <c r="K2" s="1002"/>
      <c r="L2" s="1002"/>
      <c r="M2" s="1002"/>
      <c r="N2" s="1002"/>
      <c r="O2" s="87"/>
      <c r="P2" s="87"/>
      <c r="Q2" s="87"/>
      <c r="R2" s="87"/>
      <c r="S2" s="87"/>
      <c r="T2" s="87"/>
      <c r="U2" s="87"/>
      <c r="V2" s="87"/>
      <c r="W2" s="87"/>
      <c r="X2" s="87"/>
      <c r="Y2" s="87"/>
      <c r="Z2" s="87"/>
      <c r="AA2" s="146" t="s">
        <v>2</v>
      </c>
      <c r="AB2" s="146"/>
      <c r="AC2" s="146"/>
      <c r="AD2" s="146"/>
      <c r="AE2" s="146"/>
      <c r="AF2" s="146"/>
      <c r="AG2" s="146"/>
      <c r="AH2" s="146"/>
      <c r="AI2" s="146"/>
      <c r="AJ2" s="146"/>
      <c r="AK2" s="146"/>
      <c r="AL2" s="146"/>
      <c r="AM2" s="146"/>
    </row>
    <row r="3" spans="1:39" s="147" customFormat="1" ht="36" customHeight="1">
      <c r="A3" s="1005" t="s">
        <v>191</v>
      </c>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row>
    <row r="4" spans="1:39" s="148" customFormat="1" ht="51.75" customHeight="1">
      <c r="A4" s="916" t="s">
        <v>427</v>
      </c>
      <c r="B4" s="916"/>
      <c r="C4" s="916"/>
      <c r="D4" s="916"/>
      <c r="E4" s="916"/>
      <c r="F4" s="916"/>
      <c r="G4" s="916"/>
      <c r="H4" s="916"/>
      <c r="I4" s="916"/>
      <c r="J4" s="916"/>
      <c r="K4" s="916"/>
      <c r="L4" s="916"/>
      <c r="M4" s="916"/>
      <c r="N4" s="916"/>
      <c r="O4" s="916"/>
      <c r="P4" s="916"/>
      <c r="Q4" s="916"/>
      <c r="R4" s="916"/>
      <c r="S4" s="916"/>
      <c r="T4" s="916"/>
      <c r="U4" s="916"/>
      <c r="V4" s="916"/>
      <c r="W4" s="916"/>
      <c r="X4" s="916"/>
      <c r="Y4" s="916"/>
      <c r="Z4" s="916"/>
      <c r="AA4" s="916"/>
      <c r="AB4" s="916"/>
      <c r="AC4" s="916"/>
      <c r="AD4" s="916"/>
      <c r="AE4" s="916"/>
      <c r="AF4" s="916"/>
      <c r="AG4" s="916"/>
      <c r="AH4" s="916"/>
      <c r="AI4" s="916"/>
      <c r="AJ4" s="916"/>
      <c r="AK4" s="916"/>
      <c r="AL4" s="916"/>
      <c r="AM4" s="916"/>
    </row>
    <row r="5" spans="1:39" s="149" customFormat="1" ht="39" customHeight="1">
      <c r="A5" s="1006" t="s">
        <v>4</v>
      </c>
      <c r="B5" s="1006"/>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row>
    <row r="6" spans="1:39" s="49" customFormat="1" ht="35.25" customHeight="1">
      <c r="A6" s="995" t="s">
        <v>117</v>
      </c>
      <c r="B6" s="995" t="s">
        <v>86</v>
      </c>
      <c r="C6" s="995" t="s">
        <v>341</v>
      </c>
      <c r="D6" s="995" t="s">
        <v>206</v>
      </c>
      <c r="E6" s="995" t="s">
        <v>207</v>
      </c>
      <c r="F6" s="995" t="s">
        <v>441</v>
      </c>
      <c r="G6" s="1022" t="s">
        <v>118</v>
      </c>
      <c r="H6" s="1023"/>
      <c r="I6" s="1023"/>
      <c r="J6" s="1023"/>
      <c r="K6" s="1023"/>
      <c r="L6" s="1023"/>
      <c r="M6" s="1023"/>
      <c r="N6" s="1021"/>
      <c r="O6" s="1022" t="s">
        <v>433</v>
      </c>
      <c r="P6" s="1023"/>
      <c r="Q6" s="1023"/>
      <c r="R6" s="1023"/>
      <c r="S6" s="1023"/>
      <c r="T6" s="1021"/>
      <c r="U6" s="1022" t="s">
        <v>445</v>
      </c>
      <c r="V6" s="1023"/>
      <c r="W6" s="1023"/>
      <c r="X6" s="1023"/>
      <c r="Y6" s="1023"/>
      <c r="Z6" s="1021"/>
      <c r="AA6" s="988" t="s">
        <v>420</v>
      </c>
      <c r="AB6" s="988"/>
      <c r="AC6" s="988"/>
      <c r="AD6" s="988"/>
      <c r="AE6" s="988"/>
      <c r="AF6" s="988"/>
      <c r="AG6" s="988" t="s">
        <v>421</v>
      </c>
      <c r="AH6" s="988"/>
      <c r="AI6" s="988"/>
      <c r="AJ6" s="988"/>
      <c r="AK6" s="988"/>
      <c r="AL6" s="988"/>
      <c r="AM6" s="988" t="s">
        <v>9</v>
      </c>
    </row>
    <row r="7" spans="1:39" s="49" customFormat="1" ht="30" customHeight="1">
      <c r="A7" s="996"/>
      <c r="B7" s="996"/>
      <c r="C7" s="996"/>
      <c r="D7" s="996"/>
      <c r="E7" s="996"/>
      <c r="F7" s="996"/>
      <c r="G7" s="989" t="s">
        <v>193</v>
      </c>
      <c r="H7" s="989" t="s">
        <v>92</v>
      </c>
      <c r="I7" s="989"/>
      <c r="J7" s="989"/>
      <c r="K7" s="989"/>
      <c r="L7" s="989"/>
      <c r="M7" s="989"/>
      <c r="N7" s="989"/>
      <c r="O7" s="1059" t="s">
        <v>212</v>
      </c>
      <c r="P7" s="1022" t="s">
        <v>94</v>
      </c>
      <c r="Q7" s="1023"/>
      <c r="R7" s="1023"/>
      <c r="S7" s="1023"/>
      <c r="T7" s="1021"/>
      <c r="U7" s="1059" t="s">
        <v>212</v>
      </c>
      <c r="V7" s="1022" t="s">
        <v>94</v>
      </c>
      <c r="W7" s="1023"/>
      <c r="X7" s="1023"/>
      <c r="Y7" s="1023"/>
      <c r="Z7" s="1021"/>
      <c r="AA7" s="989" t="s">
        <v>93</v>
      </c>
      <c r="AB7" s="988" t="s">
        <v>21</v>
      </c>
      <c r="AC7" s="988"/>
      <c r="AD7" s="988"/>
      <c r="AE7" s="988"/>
      <c r="AF7" s="988"/>
      <c r="AG7" s="989" t="s">
        <v>339</v>
      </c>
      <c r="AH7" s="988" t="s">
        <v>21</v>
      </c>
      <c r="AI7" s="988"/>
      <c r="AJ7" s="988"/>
      <c r="AK7" s="988"/>
      <c r="AL7" s="988"/>
      <c r="AM7" s="988"/>
    </row>
    <row r="8" spans="1:39" s="49" customFormat="1" ht="42" customHeight="1">
      <c r="A8" s="996"/>
      <c r="B8" s="996"/>
      <c r="C8" s="996"/>
      <c r="D8" s="996"/>
      <c r="E8" s="996"/>
      <c r="F8" s="996"/>
      <c r="G8" s="989"/>
      <c r="H8" s="989" t="s">
        <v>195</v>
      </c>
      <c r="I8" s="989" t="s">
        <v>21</v>
      </c>
      <c r="J8" s="989"/>
      <c r="K8" s="989"/>
      <c r="L8" s="989"/>
      <c r="M8" s="989"/>
      <c r="N8" s="989"/>
      <c r="O8" s="1060"/>
      <c r="P8" s="988" t="s">
        <v>335</v>
      </c>
      <c r="Q8" s="988"/>
      <c r="R8" s="989" t="s">
        <v>363</v>
      </c>
      <c r="S8" s="989"/>
      <c r="T8" s="989"/>
      <c r="U8" s="1060"/>
      <c r="V8" s="988" t="s">
        <v>335</v>
      </c>
      <c r="W8" s="988"/>
      <c r="X8" s="989" t="s">
        <v>363</v>
      </c>
      <c r="Y8" s="989"/>
      <c r="Z8" s="989"/>
      <c r="AA8" s="989"/>
      <c r="AB8" s="989" t="s">
        <v>335</v>
      </c>
      <c r="AC8" s="989"/>
      <c r="AD8" s="989" t="s">
        <v>336</v>
      </c>
      <c r="AE8" s="989"/>
      <c r="AF8" s="989"/>
      <c r="AG8" s="989"/>
      <c r="AH8" s="989" t="s">
        <v>335</v>
      </c>
      <c r="AI8" s="989"/>
      <c r="AJ8" s="989" t="s">
        <v>337</v>
      </c>
      <c r="AK8" s="989"/>
      <c r="AL8" s="989"/>
      <c r="AM8" s="988"/>
    </row>
    <row r="9" spans="1:39" s="49" customFormat="1" ht="38.450000000000003" customHeight="1">
      <c r="A9" s="996"/>
      <c r="B9" s="996"/>
      <c r="C9" s="996"/>
      <c r="D9" s="996"/>
      <c r="E9" s="996"/>
      <c r="F9" s="996"/>
      <c r="G9" s="989"/>
      <c r="H9" s="989"/>
      <c r="I9" s="988" t="s">
        <v>335</v>
      </c>
      <c r="J9" s="988"/>
      <c r="K9" s="989" t="s">
        <v>363</v>
      </c>
      <c r="L9" s="989"/>
      <c r="M9" s="989"/>
      <c r="N9" s="989"/>
      <c r="O9" s="1060"/>
      <c r="P9" s="989" t="s">
        <v>217</v>
      </c>
      <c r="Q9" s="989" t="s">
        <v>328</v>
      </c>
      <c r="R9" s="989" t="s">
        <v>199</v>
      </c>
      <c r="S9" s="1018" t="s">
        <v>200</v>
      </c>
      <c r="T9" s="1063"/>
      <c r="U9" s="1060"/>
      <c r="V9" s="989" t="s">
        <v>217</v>
      </c>
      <c r="W9" s="989" t="s">
        <v>328</v>
      </c>
      <c r="X9" s="989" t="s">
        <v>199</v>
      </c>
      <c r="Y9" s="1018" t="s">
        <v>200</v>
      </c>
      <c r="Z9" s="1063"/>
      <c r="AA9" s="989"/>
      <c r="AB9" s="989" t="s">
        <v>338</v>
      </c>
      <c r="AC9" s="989" t="s">
        <v>328</v>
      </c>
      <c r="AD9" s="988" t="s">
        <v>12</v>
      </c>
      <c r="AE9" s="988" t="s">
        <v>94</v>
      </c>
      <c r="AF9" s="988"/>
      <c r="AG9" s="989"/>
      <c r="AH9" s="989" t="s">
        <v>12</v>
      </c>
      <c r="AI9" s="989" t="s">
        <v>328</v>
      </c>
      <c r="AJ9" s="988" t="s">
        <v>12</v>
      </c>
      <c r="AK9" s="988" t="s">
        <v>94</v>
      </c>
      <c r="AL9" s="988"/>
      <c r="AM9" s="988"/>
    </row>
    <row r="10" spans="1:39" s="49" customFormat="1" ht="30.75" customHeight="1">
      <c r="A10" s="996"/>
      <c r="B10" s="996"/>
      <c r="C10" s="996"/>
      <c r="D10" s="996"/>
      <c r="E10" s="996"/>
      <c r="F10" s="996"/>
      <c r="G10" s="989"/>
      <c r="H10" s="989"/>
      <c r="I10" s="989" t="s">
        <v>196</v>
      </c>
      <c r="J10" s="989" t="s">
        <v>328</v>
      </c>
      <c r="K10" s="989" t="s">
        <v>199</v>
      </c>
      <c r="L10" s="989" t="s">
        <v>200</v>
      </c>
      <c r="M10" s="989"/>
      <c r="N10" s="989"/>
      <c r="O10" s="1060"/>
      <c r="P10" s="989"/>
      <c r="Q10" s="989"/>
      <c r="R10" s="989"/>
      <c r="S10" s="1019"/>
      <c r="T10" s="1107"/>
      <c r="U10" s="1060"/>
      <c r="V10" s="989"/>
      <c r="W10" s="989"/>
      <c r="X10" s="989"/>
      <c r="Y10" s="1019"/>
      <c r="Z10" s="1107"/>
      <c r="AA10" s="989"/>
      <c r="AB10" s="989"/>
      <c r="AC10" s="989"/>
      <c r="AD10" s="988"/>
      <c r="AE10" s="989" t="s">
        <v>197</v>
      </c>
      <c r="AF10" s="989" t="s">
        <v>198</v>
      </c>
      <c r="AG10" s="989"/>
      <c r="AH10" s="989"/>
      <c r="AI10" s="989"/>
      <c r="AJ10" s="988"/>
      <c r="AK10" s="989" t="s">
        <v>197</v>
      </c>
      <c r="AL10" s="989" t="s">
        <v>198</v>
      </c>
      <c r="AM10" s="988"/>
    </row>
    <row r="11" spans="1:39" s="49" customFormat="1" ht="32.25" customHeight="1">
      <c r="A11" s="996"/>
      <c r="B11" s="996"/>
      <c r="C11" s="996"/>
      <c r="D11" s="996"/>
      <c r="E11" s="996"/>
      <c r="F11" s="996"/>
      <c r="G11" s="989"/>
      <c r="H11" s="989"/>
      <c r="I11" s="989"/>
      <c r="J11" s="989"/>
      <c r="K11" s="989"/>
      <c r="L11" s="989" t="s">
        <v>12</v>
      </c>
      <c r="M11" s="989" t="s">
        <v>13</v>
      </c>
      <c r="N11" s="989"/>
      <c r="O11" s="1060"/>
      <c r="P11" s="989"/>
      <c r="Q11" s="989"/>
      <c r="R11" s="989"/>
      <c r="S11" s="1059" t="s">
        <v>12</v>
      </c>
      <c r="T11" s="1059" t="s">
        <v>446</v>
      </c>
      <c r="U11" s="1060"/>
      <c r="V11" s="989"/>
      <c r="W11" s="989"/>
      <c r="X11" s="989"/>
      <c r="Y11" s="1059" t="s">
        <v>12</v>
      </c>
      <c r="Z11" s="1059" t="s">
        <v>446</v>
      </c>
      <c r="AA11" s="989"/>
      <c r="AB11" s="989"/>
      <c r="AC11" s="989"/>
      <c r="AD11" s="988"/>
      <c r="AE11" s="989"/>
      <c r="AF11" s="989"/>
      <c r="AG11" s="989"/>
      <c r="AH11" s="989"/>
      <c r="AI11" s="989"/>
      <c r="AJ11" s="988"/>
      <c r="AK11" s="989"/>
      <c r="AL11" s="989"/>
      <c r="AM11" s="988"/>
    </row>
    <row r="12" spans="1:39" s="49" customFormat="1" ht="37.5" customHeight="1">
      <c r="A12" s="996"/>
      <c r="B12" s="996"/>
      <c r="C12" s="996"/>
      <c r="D12" s="996"/>
      <c r="E12" s="996"/>
      <c r="F12" s="996"/>
      <c r="G12" s="989"/>
      <c r="H12" s="989"/>
      <c r="I12" s="989"/>
      <c r="J12" s="989"/>
      <c r="K12" s="989"/>
      <c r="L12" s="989"/>
      <c r="M12" s="989" t="s">
        <v>197</v>
      </c>
      <c r="N12" s="989" t="s">
        <v>198</v>
      </c>
      <c r="O12" s="1060"/>
      <c r="P12" s="989"/>
      <c r="Q12" s="989"/>
      <c r="R12" s="989"/>
      <c r="S12" s="1060"/>
      <c r="T12" s="1060"/>
      <c r="U12" s="1060"/>
      <c r="V12" s="989"/>
      <c r="W12" s="989"/>
      <c r="X12" s="989"/>
      <c r="Y12" s="1060"/>
      <c r="Z12" s="1060"/>
      <c r="AA12" s="989"/>
      <c r="AB12" s="989"/>
      <c r="AC12" s="989"/>
      <c r="AD12" s="988"/>
      <c r="AE12" s="989"/>
      <c r="AF12" s="989"/>
      <c r="AG12" s="989"/>
      <c r="AH12" s="989"/>
      <c r="AI12" s="989"/>
      <c r="AJ12" s="988"/>
      <c r="AK12" s="989"/>
      <c r="AL12" s="989"/>
      <c r="AM12" s="988"/>
    </row>
    <row r="13" spans="1:39" s="49" customFormat="1" ht="46.5" customHeight="1">
      <c r="A13" s="997"/>
      <c r="B13" s="997"/>
      <c r="C13" s="997"/>
      <c r="D13" s="997"/>
      <c r="E13" s="997"/>
      <c r="F13" s="997"/>
      <c r="G13" s="989"/>
      <c r="H13" s="989"/>
      <c r="I13" s="989"/>
      <c r="J13" s="989"/>
      <c r="K13" s="989"/>
      <c r="L13" s="989"/>
      <c r="M13" s="989"/>
      <c r="N13" s="989"/>
      <c r="O13" s="1061"/>
      <c r="P13" s="989"/>
      <c r="Q13" s="989"/>
      <c r="R13" s="989"/>
      <c r="S13" s="1061"/>
      <c r="T13" s="1061"/>
      <c r="U13" s="1061"/>
      <c r="V13" s="989"/>
      <c r="W13" s="989"/>
      <c r="X13" s="989"/>
      <c r="Y13" s="1061"/>
      <c r="Z13" s="1061"/>
      <c r="AA13" s="989"/>
      <c r="AB13" s="989"/>
      <c r="AC13" s="989"/>
      <c r="AD13" s="988"/>
      <c r="AE13" s="989"/>
      <c r="AF13" s="989"/>
      <c r="AG13" s="989"/>
      <c r="AH13" s="989"/>
      <c r="AI13" s="989"/>
      <c r="AJ13" s="988"/>
      <c r="AK13" s="989"/>
      <c r="AL13" s="989"/>
      <c r="AM13" s="988"/>
    </row>
    <row r="14" spans="1:39" s="51" customFormat="1" ht="27.75" customHeight="1">
      <c r="A14" s="50">
        <v>1</v>
      </c>
      <c r="B14" s="50">
        <f>A14+1</f>
        <v>2</v>
      </c>
      <c r="C14" s="50">
        <v>3</v>
      </c>
      <c r="D14" s="50">
        <v>4</v>
      </c>
      <c r="E14" s="50">
        <v>5</v>
      </c>
      <c r="F14" s="50">
        <v>6</v>
      </c>
      <c r="G14" s="50">
        <v>7</v>
      </c>
      <c r="H14" s="50">
        <v>8</v>
      </c>
      <c r="I14" s="50">
        <v>9</v>
      </c>
      <c r="J14" s="50">
        <v>10</v>
      </c>
      <c r="K14" s="50">
        <v>11</v>
      </c>
      <c r="L14" s="50">
        <v>12</v>
      </c>
      <c r="M14" s="50">
        <v>13</v>
      </c>
      <c r="N14" s="50">
        <v>14</v>
      </c>
      <c r="O14" s="50">
        <v>15</v>
      </c>
      <c r="P14" s="50">
        <v>16</v>
      </c>
      <c r="Q14" s="50">
        <v>17</v>
      </c>
      <c r="R14" s="50">
        <v>18</v>
      </c>
      <c r="S14" s="50">
        <v>19</v>
      </c>
      <c r="T14" s="50">
        <v>20</v>
      </c>
      <c r="U14" s="50">
        <v>21</v>
      </c>
      <c r="V14" s="50">
        <v>22</v>
      </c>
      <c r="W14" s="50">
        <v>23</v>
      </c>
      <c r="X14" s="50">
        <v>24</v>
      </c>
      <c r="Y14" s="50">
        <v>25</v>
      </c>
      <c r="Z14" s="50">
        <v>26</v>
      </c>
      <c r="AA14" s="50">
        <v>27</v>
      </c>
      <c r="AB14" s="50">
        <v>28</v>
      </c>
      <c r="AC14" s="50">
        <v>29</v>
      </c>
      <c r="AD14" s="50">
        <v>30</v>
      </c>
      <c r="AE14" s="50">
        <v>31</v>
      </c>
      <c r="AF14" s="50">
        <v>32</v>
      </c>
      <c r="AG14" s="50">
        <v>33</v>
      </c>
      <c r="AH14" s="50">
        <v>34</v>
      </c>
      <c r="AI14" s="50">
        <v>35</v>
      </c>
      <c r="AJ14" s="50">
        <v>36</v>
      </c>
      <c r="AK14" s="50">
        <v>37</v>
      </c>
      <c r="AL14" s="50">
        <v>38</v>
      </c>
      <c r="AM14" s="50">
        <v>39</v>
      </c>
    </row>
    <row r="15" spans="1:39" s="51" customFormat="1" ht="36.75" customHeight="1">
      <c r="A15" s="50"/>
      <c r="B15" s="52" t="s">
        <v>17</v>
      </c>
      <c r="C15" s="52"/>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row>
    <row r="16" spans="1:39" s="51" customFormat="1" ht="100.5" customHeight="1">
      <c r="A16" s="275" t="s">
        <v>301</v>
      </c>
      <c r="B16" s="150" t="s">
        <v>444</v>
      </c>
      <c r="C16" s="52"/>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row>
    <row r="17" spans="1:39" s="51" customFormat="1" ht="63" customHeight="1">
      <c r="A17" s="97" t="s">
        <v>95</v>
      </c>
      <c r="B17" s="54" t="s">
        <v>432</v>
      </c>
      <c r="C17" s="54"/>
      <c r="D17" s="50"/>
      <c r="E17" s="50"/>
      <c r="F17" s="50"/>
      <c r="G17" s="50"/>
      <c r="H17" s="50"/>
      <c r="I17" s="50"/>
      <c r="J17" s="50"/>
      <c r="K17" s="50"/>
      <c r="L17" s="50"/>
      <c r="M17" s="50"/>
      <c r="N17" s="50"/>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row>
    <row r="18" spans="1:39" s="51" customFormat="1" ht="28.5" customHeight="1">
      <c r="A18" s="251" t="s">
        <v>46</v>
      </c>
      <c r="B18" s="150" t="s">
        <v>271</v>
      </c>
      <c r="C18" s="150"/>
      <c r="D18" s="50"/>
      <c r="E18" s="50"/>
      <c r="F18" s="50"/>
      <c r="G18" s="50"/>
      <c r="H18" s="50"/>
      <c r="I18" s="50"/>
      <c r="J18" s="50"/>
      <c r="K18" s="50"/>
      <c r="L18" s="50"/>
      <c r="M18" s="50"/>
      <c r="N18" s="50"/>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row>
    <row r="19" spans="1:39" s="51" customFormat="1" ht="28.5" customHeight="1">
      <c r="A19" s="72" t="s">
        <v>97</v>
      </c>
      <c r="B19" s="73" t="s">
        <v>98</v>
      </c>
      <c r="C19" s="73"/>
      <c r="D19" s="50"/>
      <c r="E19" s="50"/>
      <c r="F19" s="50"/>
      <c r="G19" s="50"/>
      <c r="H19" s="50"/>
      <c r="I19" s="50"/>
      <c r="J19" s="50"/>
      <c r="K19" s="50"/>
      <c r="L19" s="50"/>
      <c r="M19" s="50"/>
      <c r="N19" s="50"/>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row>
    <row r="20" spans="1:39" s="51" customFormat="1" ht="28.5" customHeight="1">
      <c r="A20" s="80" t="s">
        <v>99</v>
      </c>
      <c r="B20" s="100" t="s">
        <v>100</v>
      </c>
      <c r="C20" s="100"/>
      <c r="D20" s="50"/>
      <c r="E20" s="50"/>
      <c r="F20" s="50"/>
      <c r="G20" s="50"/>
      <c r="H20" s="50"/>
      <c r="I20" s="50"/>
      <c r="J20" s="50"/>
      <c r="K20" s="50"/>
      <c r="L20" s="50"/>
      <c r="M20" s="50"/>
      <c r="N20" s="50"/>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row>
    <row r="21" spans="1:39" s="51" customFormat="1" ht="39.4" customHeight="1">
      <c r="A21" s="251" t="s">
        <v>48</v>
      </c>
      <c r="B21" s="150" t="s">
        <v>272</v>
      </c>
      <c r="C21" s="150"/>
      <c r="D21" s="50"/>
      <c r="E21" s="50"/>
      <c r="F21" s="50"/>
      <c r="G21" s="50"/>
      <c r="H21" s="50"/>
      <c r="I21" s="50"/>
      <c r="J21" s="50"/>
      <c r="K21" s="50"/>
      <c r="L21" s="50"/>
      <c r="M21" s="50"/>
      <c r="N21" s="50"/>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row>
    <row r="22" spans="1:39" s="66" customFormat="1" ht="106.5" customHeight="1">
      <c r="A22" s="62" t="s">
        <v>346</v>
      </c>
      <c r="B22" s="63" t="s">
        <v>429</v>
      </c>
      <c r="C22" s="63"/>
      <c r="D22" s="64"/>
      <c r="E22" s="65"/>
      <c r="F22" s="65"/>
      <c r="G22" s="64"/>
      <c r="H22" s="65"/>
      <c r="I22" s="65"/>
      <c r="J22" s="65"/>
      <c r="K22" s="65"/>
      <c r="L22" s="65"/>
      <c r="M22" s="65"/>
      <c r="N22" s="65"/>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row>
    <row r="23" spans="1:39" s="66" customFormat="1" ht="77.650000000000006" customHeight="1">
      <c r="A23" s="62" t="s">
        <v>19</v>
      </c>
      <c r="B23" s="63" t="s">
        <v>428</v>
      </c>
      <c r="C23" s="63"/>
      <c r="D23" s="64"/>
      <c r="E23" s="65"/>
      <c r="F23" s="65"/>
      <c r="G23" s="64"/>
      <c r="H23" s="65"/>
      <c r="I23" s="65"/>
      <c r="J23" s="65"/>
      <c r="K23" s="65"/>
      <c r="L23" s="65"/>
      <c r="M23" s="65"/>
      <c r="N23" s="65"/>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row>
    <row r="24" spans="1:39" s="51" customFormat="1" ht="28.5" customHeight="1">
      <c r="A24" s="72" t="s">
        <v>97</v>
      </c>
      <c r="B24" s="73" t="s">
        <v>98</v>
      </c>
      <c r="C24" s="73"/>
      <c r="D24" s="50"/>
      <c r="E24" s="50"/>
      <c r="F24" s="50"/>
      <c r="G24" s="50"/>
      <c r="H24" s="50"/>
      <c r="I24" s="50"/>
      <c r="J24" s="50"/>
      <c r="K24" s="50"/>
      <c r="L24" s="50"/>
      <c r="M24" s="50"/>
      <c r="N24" s="50"/>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2"/>
    </row>
    <row r="25" spans="1:39" s="51" customFormat="1" ht="28.5" customHeight="1">
      <c r="A25" s="80" t="s">
        <v>99</v>
      </c>
      <c r="B25" s="100" t="s">
        <v>100</v>
      </c>
      <c r="C25" s="100"/>
      <c r="D25" s="50"/>
      <c r="E25" s="50"/>
      <c r="F25" s="50"/>
      <c r="G25" s="50"/>
      <c r="H25" s="50"/>
      <c r="I25" s="50"/>
      <c r="J25" s="50"/>
      <c r="K25" s="50"/>
      <c r="L25" s="50"/>
      <c r="M25" s="50"/>
      <c r="N25" s="50"/>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row>
    <row r="26" spans="1:39" s="76" customFormat="1" ht="60" customHeight="1">
      <c r="A26" s="62" t="s">
        <v>24</v>
      </c>
      <c r="B26" s="63" t="s">
        <v>395</v>
      </c>
      <c r="C26" s="63"/>
      <c r="D26" s="74"/>
      <c r="E26" s="75"/>
      <c r="F26" s="75"/>
      <c r="G26" s="74"/>
      <c r="H26" s="75"/>
      <c r="I26" s="75"/>
      <c r="J26" s="75"/>
      <c r="K26" s="75"/>
      <c r="L26" s="75"/>
      <c r="M26" s="75"/>
      <c r="N26" s="75"/>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row>
    <row r="27" spans="1:39" s="76" customFormat="1" ht="103.9" customHeight="1">
      <c r="A27" s="62"/>
      <c r="B27" s="77" t="s">
        <v>396</v>
      </c>
      <c r="C27" s="77"/>
      <c r="D27" s="74"/>
      <c r="E27" s="75"/>
      <c r="F27" s="75"/>
      <c r="G27" s="74"/>
      <c r="H27" s="75"/>
      <c r="I27" s="75"/>
      <c r="J27" s="75"/>
      <c r="K27" s="75"/>
      <c r="L27" s="75"/>
      <c r="M27" s="75"/>
      <c r="N27" s="75"/>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row>
    <row r="28" spans="1:39" s="51" customFormat="1" ht="28.5" customHeight="1">
      <c r="A28" s="72" t="s">
        <v>97</v>
      </c>
      <c r="B28" s="73" t="s">
        <v>98</v>
      </c>
      <c r="C28" s="73"/>
      <c r="D28" s="50"/>
      <c r="E28" s="50"/>
      <c r="F28" s="50"/>
      <c r="G28" s="50"/>
      <c r="H28" s="50"/>
      <c r="I28" s="50"/>
      <c r="J28" s="50"/>
      <c r="K28" s="50"/>
      <c r="L28" s="50"/>
      <c r="M28" s="50"/>
      <c r="N28" s="50"/>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row>
    <row r="29" spans="1:39" s="51" customFormat="1" ht="28.5" customHeight="1">
      <c r="A29" s="80" t="s">
        <v>99</v>
      </c>
      <c r="B29" s="100" t="s">
        <v>100</v>
      </c>
      <c r="C29" s="100"/>
      <c r="D29" s="50"/>
      <c r="E29" s="50"/>
      <c r="F29" s="50"/>
      <c r="G29" s="50"/>
      <c r="H29" s="50"/>
      <c r="I29" s="50"/>
      <c r="J29" s="50"/>
      <c r="K29" s="50"/>
      <c r="L29" s="50"/>
      <c r="M29" s="50"/>
      <c r="N29" s="50"/>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row>
    <row r="30" spans="1:39" s="76" customFormat="1" ht="57.75" customHeight="1">
      <c r="A30" s="62"/>
      <c r="B30" s="77" t="s">
        <v>410</v>
      </c>
      <c r="C30" s="77"/>
      <c r="D30" s="74"/>
      <c r="E30" s="75"/>
      <c r="F30" s="75"/>
      <c r="G30" s="74"/>
      <c r="H30" s="75"/>
      <c r="I30" s="75"/>
      <c r="J30" s="75"/>
      <c r="K30" s="75"/>
      <c r="L30" s="75"/>
      <c r="M30" s="75"/>
      <c r="N30" s="75"/>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row>
    <row r="31" spans="1:39" s="51" customFormat="1" ht="28.5" customHeight="1">
      <c r="A31" s="72" t="s">
        <v>97</v>
      </c>
      <c r="B31" s="73" t="s">
        <v>98</v>
      </c>
      <c r="C31" s="73"/>
      <c r="D31" s="50"/>
      <c r="E31" s="50"/>
      <c r="F31" s="50"/>
      <c r="G31" s="50"/>
      <c r="H31" s="50"/>
      <c r="I31" s="50"/>
      <c r="J31" s="50"/>
      <c r="K31" s="50"/>
      <c r="L31" s="50"/>
      <c r="M31" s="50"/>
      <c r="N31" s="50"/>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row>
    <row r="32" spans="1:39" s="51" customFormat="1" ht="28.5" customHeight="1">
      <c r="A32" s="80" t="s">
        <v>99</v>
      </c>
      <c r="B32" s="100" t="s">
        <v>100</v>
      </c>
      <c r="C32" s="100"/>
      <c r="D32" s="50"/>
      <c r="E32" s="50"/>
      <c r="F32" s="50"/>
      <c r="G32" s="50"/>
      <c r="H32" s="50"/>
      <c r="I32" s="50"/>
      <c r="J32" s="50"/>
      <c r="K32" s="50"/>
      <c r="L32" s="50"/>
      <c r="M32" s="50"/>
      <c r="N32" s="50"/>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row>
    <row r="33" spans="1:39" s="66" customFormat="1" ht="114.75" customHeight="1">
      <c r="A33" s="62" t="s">
        <v>430</v>
      </c>
      <c r="B33" s="77" t="s">
        <v>431</v>
      </c>
      <c r="C33" s="77"/>
      <c r="D33" s="64"/>
      <c r="E33" s="65"/>
      <c r="F33" s="65"/>
      <c r="G33" s="64"/>
      <c r="H33" s="65"/>
      <c r="I33" s="65"/>
      <c r="J33" s="65"/>
      <c r="K33" s="65"/>
      <c r="L33" s="65"/>
      <c r="M33" s="65"/>
      <c r="N33" s="65"/>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row>
    <row r="34" spans="1:39" s="66" customFormat="1" ht="85.15" customHeight="1">
      <c r="A34" s="62"/>
      <c r="B34" s="77" t="s">
        <v>106</v>
      </c>
      <c r="C34" s="77"/>
      <c r="D34" s="64"/>
      <c r="E34" s="65"/>
      <c r="F34" s="65"/>
      <c r="G34" s="64"/>
      <c r="H34" s="65"/>
      <c r="I34" s="65"/>
      <c r="J34" s="65"/>
      <c r="K34" s="65"/>
      <c r="L34" s="65"/>
      <c r="M34" s="65"/>
      <c r="N34" s="65"/>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row>
    <row r="35" spans="1:39" s="51" customFormat="1" ht="27.95" customHeight="1">
      <c r="A35" s="72" t="s">
        <v>97</v>
      </c>
      <c r="B35" s="73" t="s">
        <v>98</v>
      </c>
      <c r="C35" s="73"/>
      <c r="D35" s="50"/>
      <c r="E35" s="50"/>
      <c r="F35" s="50"/>
      <c r="G35" s="50"/>
      <c r="H35" s="50"/>
      <c r="I35" s="50"/>
      <c r="J35" s="50"/>
      <c r="K35" s="50"/>
      <c r="L35" s="50"/>
      <c r="M35" s="50"/>
      <c r="N35" s="50"/>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row>
    <row r="36" spans="1:39" s="51" customFormat="1" ht="27.95" customHeight="1">
      <c r="A36" s="80" t="s">
        <v>99</v>
      </c>
      <c r="B36" s="100" t="s">
        <v>100</v>
      </c>
      <c r="C36" s="100"/>
      <c r="D36" s="50"/>
      <c r="E36" s="50"/>
      <c r="F36" s="50"/>
      <c r="G36" s="50"/>
      <c r="H36" s="50"/>
      <c r="I36" s="50"/>
      <c r="J36" s="50"/>
      <c r="K36" s="50"/>
      <c r="L36" s="50"/>
      <c r="M36" s="50"/>
      <c r="N36" s="50"/>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row>
    <row r="37" spans="1:39" s="66" customFormat="1" ht="45.75" customHeight="1">
      <c r="A37" s="62"/>
      <c r="B37" s="77" t="s">
        <v>108</v>
      </c>
      <c r="C37" s="77"/>
      <c r="D37" s="64"/>
      <c r="E37" s="65"/>
      <c r="F37" s="65"/>
      <c r="G37" s="64"/>
      <c r="H37" s="65"/>
      <c r="I37" s="65"/>
      <c r="J37" s="65"/>
      <c r="K37" s="65"/>
      <c r="L37" s="65"/>
      <c r="M37" s="65"/>
      <c r="N37" s="65"/>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row>
    <row r="38" spans="1:39" s="51" customFormat="1" ht="27.95" customHeight="1">
      <c r="A38" s="72" t="s">
        <v>97</v>
      </c>
      <c r="B38" s="73" t="s">
        <v>98</v>
      </c>
      <c r="C38" s="73"/>
      <c r="D38" s="50"/>
      <c r="E38" s="50"/>
      <c r="F38" s="50"/>
      <c r="G38" s="50"/>
      <c r="H38" s="50"/>
      <c r="I38" s="50"/>
      <c r="J38" s="50"/>
      <c r="K38" s="50"/>
      <c r="L38" s="50"/>
      <c r="M38" s="50"/>
      <c r="N38" s="50"/>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row>
    <row r="39" spans="1:39" s="51" customFormat="1" ht="27.95" customHeight="1">
      <c r="A39" s="80" t="s">
        <v>99</v>
      </c>
      <c r="B39" s="100" t="s">
        <v>100</v>
      </c>
      <c r="C39" s="100"/>
      <c r="D39" s="50"/>
      <c r="E39" s="50"/>
      <c r="F39" s="50"/>
      <c r="G39" s="50"/>
      <c r="H39" s="50"/>
      <c r="I39" s="50"/>
      <c r="J39" s="50"/>
      <c r="K39" s="50"/>
      <c r="L39" s="50"/>
      <c r="M39" s="50"/>
      <c r="N39" s="50"/>
      <c r="O39" s="142"/>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row>
    <row r="40" spans="1:39" ht="62.65" customHeight="1">
      <c r="A40" s="53" t="s">
        <v>348</v>
      </c>
      <c r="B40" s="58" t="s">
        <v>383</v>
      </c>
      <c r="C40" s="58"/>
      <c r="D40" s="59"/>
      <c r="E40" s="60"/>
      <c r="F40" s="60"/>
      <c r="G40" s="59"/>
      <c r="H40" s="60"/>
      <c r="I40" s="60"/>
      <c r="J40" s="60"/>
      <c r="K40" s="60"/>
      <c r="L40" s="60"/>
      <c r="M40" s="60"/>
      <c r="N40" s="60"/>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row>
    <row r="41" spans="1:39" s="76" customFormat="1" ht="84.4" customHeight="1">
      <c r="A41" s="62"/>
      <c r="B41" s="77" t="s">
        <v>398</v>
      </c>
      <c r="C41" s="77"/>
      <c r="D41" s="74"/>
      <c r="E41" s="75"/>
      <c r="F41" s="75"/>
      <c r="G41" s="74"/>
      <c r="H41" s="75"/>
      <c r="I41" s="75"/>
      <c r="J41" s="75"/>
      <c r="K41" s="75"/>
      <c r="L41" s="75"/>
      <c r="M41" s="75"/>
      <c r="N41" s="75"/>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row>
    <row r="42" spans="1:39" s="51" customFormat="1" ht="27.95" customHeight="1">
      <c r="A42" s="72" t="s">
        <v>97</v>
      </c>
      <c r="B42" s="73" t="s">
        <v>98</v>
      </c>
      <c r="C42" s="73"/>
      <c r="D42" s="50"/>
      <c r="E42" s="50"/>
      <c r="F42" s="50"/>
      <c r="G42" s="50"/>
      <c r="H42" s="50"/>
      <c r="I42" s="50"/>
      <c r="J42" s="50"/>
      <c r="K42" s="50"/>
      <c r="L42" s="50"/>
      <c r="M42" s="50"/>
      <c r="N42" s="50"/>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2"/>
    </row>
    <row r="43" spans="1:39" s="51" customFormat="1" ht="27.95" customHeight="1">
      <c r="A43" s="80" t="s">
        <v>99</v>
      </c>
      <c r="B43" s="100" t="s">
        <v>100</v>
      </c>
      <c r="C43" s="100"/>
      <c r="D43" s="50"/>
      <c r="E43" s="50"/>
      <c r="F43" s="50"/>
      <c r="G43" s="50"/>
      <c r="H43" s="50"/>
      <c r="I43" s="50"/>
      <c r="J43" s="50"/>
      <c r="K43" s="50"/>
      <c r="L43" s="50"/>
      <c r="M43" s="50"/>
      <c r="N43" s="50"/>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row>
    <row r="44" spans="1:39" s="76" customFormat="1" ht="54.75" customHeight="1">
      <c r="A44" s="62"/>
      <c r="B44" s="77" t="s">
        <v>410</v>
      </c>
      <c r="C44" s="77"/>
      <c r="D44" s="74"/>
      <c r="E44" s="75"/>
      <c r="F44" s="75"/>
      <c r="G44" s="74"/>
      <c r="H44" s="75"/>
      <c r="I44" s="75"/>
      <c r="J44" s="75"/>
      <c r="K44" s="75"/>
      <c r="L44" s="75"/>
      <c r="M44" s="75"/>
      <c r="N44" s="75"/>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row>
    <row r="45" spans="1:39" s="51" customFormat="1" ht="27.95" customHeight="1">
      <c r="A45" s="72" t="s">
        <v>97</v>
      </c>
      <c r="B45" s="73" t="s">
        <v>98</v>
      </c>
      <c r="C45" s="73"/>
      <c r="D45" s="50"/>
      <c r="E45" s="50"/>
      <c r="F45" s="50"/>
      <c r="G45" s="50"/>
      <c r="H45" s="50"/>
      <c r="I45" s="50"/>
      <c r="J45" s="50"/>
      <c r="K45" s="50"/>
      <c r="L45" s="50"/>
      <c r="M45" s="50"/>
      <c r="N45" s="50"/>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row>
    <row r="46" spans="1:39" s="51" customFormat="1" ht="27.95" customHeight="1">
      <c r="A46" s="80" t="s">
        <v>99</v>
      </c>
      <c r="B46" s="100" t="s">
        <v>100</v>
      </c>
      <c r="C46" s="100"/>
      <c r="D46" s="50"/>
      <c r="E46" s="50"/>
      <c r="F46" s="50"/>
      <c r="G46" s="50"/>
      <c r="H46" s="50"/>
      <c r="I46" s="50"/>
      <c r="J46" s="50"/>
      <c r="K46" s="50"/>
      <c r="L46" s="50"/>
      <c r="M46" s="50"/>
      <c r="N46" s="50"/>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2"/>
    </row>
    <row r="47" spans="1:39" s="51" customFormat="1" ht="66" customHeight="1">
      <c r="A47" s="53" t="s">
        <v>113</v>
      </c>
      <c r="B47" s="54" t="s">
        <v>432</v>
      </c>
      <c r="C47" s="54"/>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142"/>
      <c r="AM47" s="142"/>
    </row>
    <row r="48" spans="1:39" s="51" customFormat="1" ht="41.25" customHeight="1">
      <c r="A48" s="72"/>
      <c r="B48" s="73" t="s">
        <v>114</v>
      </c>
      <c r="C48" s="73"/>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142"/>
      <c r="AM48" s="142"/>
    </row>
    <row r="49" spans="1:39" ht="30" customHeight="1">
      <c r="A49" s="72" t="s">
        <v>99</v>
      </c>
      <c r="B49" s="100" t="s">
        <v>100</v>
      </c>
      <c r="C49" s="100"/>
      <c r="D49" s="59"/>
      <c r="E49" s="59"/>
      <c r="F49" s="59"/>
      <c r="G49" s="59"/>
      <c r="H49" s="60"/>
      <c r="I49" s="60"/>
      <c r="J49" s="60"/>
      <c r="K49" s="60"/>
      <c r="L49" s="60"/>
      <c r="M49" s="60"/>
      <c r="N49" s="60"/>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row>
    <row r="50" spans="1:39" s="51" customFormat="1" ht="88.5" customHeight="1">
      <c r="A50" s="53" t="s">
        <v>310</v>
      </c>
      <c r="B50" s="58" t="s">
        <v>442</v>
      </c>
      <c r="C50" s="73"/>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142"/>
      <c r="AJ50" s="142"/>
      <c r="AK50" s="142"/>
      <c r="AL50" s="142"/>
      <c r="AM50" s="142"/>
    </row>
    <row r="51" spans="1:39" s="51" customFormat="1" ht="45" customHeight="1">
      <c r="A51" s="62" t="s">
        <v>99</v>
      </c>
      <c r="B51" s="58" t="s">
        <v>443</v>
      </c>
      <c r="C51" s="73"/>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142"/>
      <c r="AJ51" s="142"/>
      <c r="AK51" s="142"/>
      <c r="AL51" s="142"/>
      <c r="AM51" s="142"/>
    </row>
    <row r="52" spans="1:39" s="51" customFormat="1" ht="10.15" customHeight="1">
      <c r="A52" s="50"/>
      <c r="B52" s="150"/>
      <c r="C52" s="1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row>
    <row r="53" spans="1:39" s="105" customFormat="1" ht="30.4" customHeight="1">
      <c r="A53" s="104"/>
      <c r="B53" s="1067" t="s">
        <v>135</v>
      </c>
      <c r="C53" s="1067"/>
      <c r="D53" s="1067"/>
      <c r="E53" s="1067"/>
      <c r="F53" s="1067"/>
      <c r="G53" s="1067"/>
      <c r="H53" s="1067"/>
      <c r="I53" s="1067"/>
      <c r="J53" s="1067"/>
      <c r="K53" s="1067"/>
      <c r="L53" s="1067"/>
      <c r="M53" s="1067"/>
      <c r="N53" s="1067"/>
      <c r="O53" s="1067"/>
      <c r="P53" s="1067"/>
      <c r="Q53" s="1067"/>
      <c r="R53" s="1067"/>
      <c r="S53" s="1067"/>
      <c r="T53" s="1067"/>
      <c r="U53" s="1067"/>
      <c r="V53" s="1067"/>
      <c r="W53" s="1067"/>
      <c r="X53" s="1067"/>
      <c r="Y53" s="1067"/>
      <c r="Z53" s="1067"/>
      <c r="AA53" s="1067"/>
      <c r="AB53" s="1067"/>
      <c r="AC53" s="1067"/>
      <c r="AD53" s="1067"/>
      <c r="AE53" s="1067"/>
      <c r="AF53" s="1067"/>
      <c r="AG53" s="1067"/>
      <c r="AH53" s="1067"/>
      <c r="AI53" s="259"/>
      <c r="AJ53" s="259"/>
      <c r="AK53" s="259"/>
      <c r="AL53" s="259"/>
      <c r="AM53" s="259"/>
    </row>
    <row r="54" spans="1:39" s="105" customFormat="1" ht="30" customHeight="1">
      <c r="A54" s="104"/>
      <c r="B54" s="1106" t="s">
        <v>358</v>
      </c>
      <c r="C54" s="1065"/>
      <c r="D54" s="1065"/>
      <c r="E54" s="1065"/>
      <c r="F54" s="1065"/>
      <c r="G54" s="1065"/>
      <c r="H54" s="1065"/>
      <c r="I54" s="1065"/>
      <c r="J54" s="1065"/>
      <c r="K54" s="1065"/>
      <c r="L54" s="1065"/>
      <c r="M54" s="1065"/>
      <c r="N54" s="1065"/>
      <c r="O54" s="1065"/>
      <c r="P54" s="1065"/>
      <c r="Q54" s="1065"/>
      <c r="R54" s="1065"/>
      <c r="S54" s="1065"/>
      <c r="T54" s="1065"/>
      <c r="U54" s="1065"/>
      <c r="V54" s="1065"/>
      <c r="W54" s="1065"/>
      <c r="X54" s="1065"/>
      <c r="Y54" s="1065"/>
      <c r="Z54" s="1065"/>
      <c r="AA54" s="1065"/>
      <c r="AB54" s="1065"/>
      <c r="AC54" s="1065"/>
      <c r="AD54" s="1065"/>
      <c r="AE54" s="1065"/>
      <c r="AF54" s="1065"/>
      <c r="AG54" s="1065"/>
      <c r="AH54" s="1065"/>
      <c r="AI54" s="260"/>
      <c r="AJ54" s="260"/>
      <c r="AK54" s="260"/>
      <c r="AL54" s="260"/>
      <c r="AM54" s="260"/>
    </row>
    <row r="55" spans="1:39" s="105" customFormat="1" ht="67.900000000000006" customHeight="1">
      <c r="A55" s="104"/>
      <c r="B55" s="1066" t="s">
        <v>367</v>
      </c>
      <c r="C55" s="1066"/>
      <c r="D55" s="1066"/>
      <c r="E55" s="1066"/>
      <c r="F55" s="1066"/>
      <c r="G55" s="1066"/>
      <c r="H55" s="1066"/>
      <c r="I55" s="1066"/>
      <c r="J55" s="1066"/>
      <c r="K55" s="1066"/>
      <c r="L55" s="1066"/>
      <c r="M55" s="1066"/>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261"/>
      <c r="AJ55" s="261"/>
      <c r="AK55" s="261"/>
      <c r="AL55" s="261"/>
      <c r="AM55" s="261"/>
    </row>
    <row r="56" spans="1:39">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row>
    <row r="57" spans="1:39">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row>
    <row r="58" spans="1:39">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row>
    <row r="59" spans="1:39">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row>
    <row r="60" spans="1:39">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row>
    <row r="61" spans="1:39">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row>
    <row r="62" spans="1:39">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row>
    <row r="63" spans="1:39">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row>
    <row r="64" spans="1:39">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row>
    <row r="65" spans="1:39">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row>
    <row r="66" spans="1:39">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row>
    <row r="67" spans="1:39">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row>
    <row r="68" spans="1:39">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row>
    <row r="69" spans="1:39">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row>
    <row r="70" spans="1:39">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row>
    <row r="71" spans="1:39">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row>
    <row r="72" spans="1:39">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row>
    <row r="73" spans="1:39">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row>
    <row r="74" spans="1:39">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row>
    <row r="75" spans="1:39">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row>
    <row r="76" spans="1:39">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row>
    <row r="77" spans="1:39">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row>
    <row r="78" spans="1:39">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row>
    <row r="79" spans="1:39">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row>
    <row r="80" spans="1:39">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row>
    <row r="81" spans="1:39">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row>
    <row r="82" spans="1:39">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row>
    <row r="83" spans="1:39">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row>
    <row r="84" spans="1:39">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row>
    <row r="85" spans="1:39">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row>
    <row r="86" spans="1:39">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row>
    <row r="87" spans="1:39">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row>
    <row r="88" spans="1:39">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row>
    <row r="89" spans="1:39">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row>
    <row r="90" spans="1:39">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row>
    <row r="91" spans="1:39">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row>
    <row r="92" spans="1:39">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row>
    <row r="93" spans="1:39">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row>
    <row r="94" spans="1:39">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row>
    <row r="95" spans="1:39">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row>
    <row r="96" spans="1:39">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row>
    <row r="97" spans="1:39">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row>
    <row r="98" spans="1:39">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row>
    <row r="99" spans="1:39">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row>
    <row r="100" spans="1:39">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row>
    <row r="101" spans="1:39">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row>
    <row r="102" spans="1:39">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row>
    <row r="103" spans="1:39">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row>
    <row r="104" spans="1:39">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row>
    <row r="105" spans="1:39">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row>
    <row r="106" spans="1:39">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row>
    <row r="107" spans="1:39">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row>
    <row r="108" spans="1:39">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row>
    <row r="109" spans="1:39">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row>
    <row r="110" spans="1:39">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row>
    <row r="111" spans="1:39">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row>
    <row r="112" spans="1:39">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row>
    <row r="113" spans="1:39">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row>
    <row r="114" spans="1:39">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row>
    <row r="115" spans="1:39">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row>
    <row r="116" spans="1:39">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row>
    <row r="117" spans="1:39">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row>
    <row r="118" spans="1:39">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row>
    <row r="119" spans="1:39">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row>
    <row r="120" spans="1:39">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row>
    <row r="121" spans="1:39">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row>
    <row r="122" spans="1:39">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row>
    <row r="123" spans="1:39">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row>
    <row r="124" spans="1:39">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row>
    <row r="125" spans="1:39">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row>
    <row r="126" spans="1:39">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row>
    <row r="127" spans="1:39">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row>
    <row r="128" spans="1:39">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row>
    <row r="129" spans="1:39">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row>
    <row r="130" spans="1:39">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row>
    <row r="131" spans="1:39">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row>
    <row r="132" spans="1:39">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row>
    <row r="133" spans="1:39">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row>
    <row r="134" spans="1:39">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row>
    <row r="135" spans="1:39">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row>
    <row r="136" spans="1:39">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row>
    <row r="137" spans="1:39">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row>
    <row r="138" spans="1:39">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row>
    <row r="139" spans="1:39">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row>
    <row r="140" spans="1:39">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row>
    <row r="141" spans="1:39">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row>
    <row r="142" spans="1:39">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row>
    <row r="143" spans="1:39">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row>
    <row r="144" spans="1:39">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row>
    <row r="145" spans="1:39">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row>
    <row r="146" spans="1:39">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row>
    <row r="147" spans="1:39">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row>
    <row r="148" spans="1:39">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row>
    <row r="149" spans="1:39">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row>
    <row r="150" spans="1:39">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row>
    <row r="151" spans="1:39">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row>
    <row r="152" spans="1:39">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row>
    <row r="153" spans="1:39">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row>
    <row r="154" spans="1:39">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row>
    <row r="155" spans="1:39">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row>
    <row r="156" spans="1:39">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row>
    <row r="157" spans="1:39">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row>
    <row r="158" spans="1:39">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row>
    <row r="159" spans="1:39">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row>
    <row r="160" spans="1:39">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row>
    <row r="161" spans="1:39">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row>
    <row r="162" spans="1:39">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row>
    <row r="163" spans="1:39">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row>
    <row r="164" spans="1:39">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row>
    <row r="165" spans="1:39">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row>
    <row r="166" spans="1:39">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row>
    <row r="167" spans="1:39">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row>
    <row r="168" spans="1:39">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row>
    <row r="169" spans="1:39">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row>
    <row r="170" spans="1:39">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row>
    <row r="171" spans="1:39">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row>
    <row r="172" spans="1:39">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row>
    <row r="173" spans="1:39">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row>
    <row r="174" spans="1:39">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row>
    <row r="175" spans="1:39">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row>
    <row r="176" spans="1:39">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row>
    <row r="177" spans="1:39">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row>
    <row r="178" spans="1:39">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row>
    <row r="179" spans="1:39">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row>
    <row r="180" spans="1:39">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row>
    <row r="181" spans="1:39">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row>
    <row r="182" spans="1:39">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row>
    <row r="183" spans="1:39">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row>
    <row r="184" spans="1:39">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row>
    <row r="185" spans="1:39">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row>
    <row r="186" spans="1:39">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row>
    <row r="187" spans="1:39">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row>
    <row r="188" spans="1:39">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row>
    <row r="189" spans="1:39">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row>
    <row r="190" spans="1:39">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row>
    <row r="191" spans="1:39">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row>
    <row r="192" spans="1:39">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row>
    <row r="193" spans="1:39">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row>
    <row r="194" spans="1:39">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row>
    <row r="195" spans="1:39">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row>
    <row r="196" spans="1:39">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row>
    <row r="197" spans="1:39">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row>
    <row r="198" spans="1:39">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row>
    <row r="199" spans="1:39">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row>
    <row r="200" spans="1:39">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row>
    <row r="201" spans="1:39">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row>
    <row r="202" spans="1:39">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row>
    <row r="203" spans="1:39">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row>
    <row r="204" spans="1:39">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row>
    <row r="205" spans="1:39">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row>
    <row r="206" spans="1:39">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row>
    <row r="207" spans="1:39">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row>
    <row r="208" spans="1:39">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row>
    <row r="209" spans="1:39">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row>
    <row r="210" spans="1:39">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row>
    <row r="211" spans="1:39">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row>
    <row r="212" spans="1:39">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row>
    <row r="213" spans="1:39">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row>
    <row r="214" spans="1:39">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row>
    <row r="215" spans="1:39">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row>
    <row r="216" spans="1:39">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row>
    <row r="217" spans="1:39">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row>
    <row r="218" spans="1:39">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row>
    <row r="219" spans="1:39">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row>
    <row r="220" spans="1:39">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row>
    <row r="221" spans="1:39">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row>
    <row r="222" spans="1:39">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row>
    <row r="223" spans="1:39">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row>
    <row r="224" spans="1:39">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row>
    <row r="225" spans="1:39">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row>
    <row r="226" spans="1:39">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row>
    <row r="227" spans="1:39">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row>
    <row r="228" spans="1:39">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row>
    <row r="229" spans="1:39">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row>
    <row r="230" spans="1:39">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row>
    <row r="231" spans="1:39">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row>
    <row r="232" spans="1:39">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row>
    <row r="233" spans="1:39">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row>
    <row r="234" spans="1:39">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row>
    <row r="235" spans="1:39">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row>
    <row r="236" spans="1:39">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row>
    <row r="237" spans="1:39">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row>
    <row r="238" spans="1:39">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row>
    <row r="239" spans="1:39">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row>
    <row r="240" spans="1:39">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row>
    <row r="241" spans="1:39">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row>
    <row r="242" spans="1:39">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row>
    <row r="243" spans="1:39">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row>
    <row r="244" spans="1:39">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row>
    <row r="245" spans="1:39">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row>
    <row r="246" spans="1:39">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row>
    <row r="247" spans="1:39">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row>
    <row r="248" spans="1:39">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row>
    <row r="249" spans="1:39">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row>
    <row r="250" spans="1:39">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row>
    <row r="251" spans="1:39">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row>
    <row r="252" spans="1:39">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row>
    <row r="253" spans="1:39">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row>
    <row r="254" spans="1:39">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row>
    <row r="255" spans="1:39">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row>
    <row r="256" spans="1:39">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row>
    <row r="257" spans="1:39">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row>
    <row r="258" spans="1:39">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row>
    <row r="259" spans="1:39">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row>
    <row r="260" spans="1:39">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row>
    <row r="261" spans="1:39">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row>
    <row r="262" spans="1:39">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row>
    <row r="263" spans="1:39">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row>
    <row r="264" spans="1:39">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row>
    <row r="265" spans="1:39">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row>
    <row r="266" spans="1:39">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row>
    <row r="267" spans="1:39">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row>
    <row r="268" spans="1:39">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row>
    <row r="269" spans="1:39">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row>
    <row r="270" spans="1:39">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row>
    <row r="271" spans="1:39">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row>
    <row r="272" spans="1:39">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row>
    <row r="273" spans="1:39">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row>
    <row r="274" spans="1:39">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row>
    <row r="275" spans="1:39">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row>
    <row r="276" spans="1:39">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row>
    <row r="277" spans="1:39">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row>
    <row r="278" spans="1:39">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row>
    <row r="279" spans="1:39">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row>
    <row r="280" spans="1:39">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row>
    <row r="281" spans="1:39">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row>
    <row r="282" spans="1:39">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row>
    <row r="283" spans="1:39">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row>
    <row r="284" spans="1:39">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row>
    <row r="285" spans="1:39">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row>
    <row r="286" spans="1:39">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row>
    <row r="287" spans="1:39">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row>
    <row r="288" spans="1:39">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row>
    <row r="289" spans="1:39">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row>
    <row r="290" spans="1:39">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row>
    <row r="291" spans="1:39">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row>
    <row r="292" spans="1:39">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row>
    <row r="293" spans="1:39">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row>
    <row r="294" spans="1:39">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row>
    <row r="295" spans="1:39">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row>
    <row r="296" spans="1:39">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row>
    <row r="297" spans="1:39">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row>
    <row r="298" spans="1:39">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row>
    <row r="299" spans="1:39">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row>
    <row r="300" spans="1:39">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row>
    <row r="301" spans="1:39">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row>
    <row r="302" spans="1:39">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row>
    <row r="303" spans="1:39">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row>
    <row r="304" spans="1:39">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row>
    <row r="305" spans="1:39">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row>
    <row r="306" spans="1:39">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row>
    <row r="307" spans="1:39">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row>
    <row r="308" spans="1:39">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row>
    <row r="309" spans="1:39">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row>
    <row r="310" spans="1:39">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row>
    <row r="311" spans="1:39">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row>
    <row r="312" spans="1:39">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row>
    <row r="313" spans="1:39">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row>
    <row r="314" spans="1:39">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row>
    <row r="315" spans="1:39">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row>
    <row r="316" spans="1:39">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row>
    <row r="317" spans="1:39">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row>
    <row r="318" spans="1:39">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row>
    <row r="319" spans="1:39">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row>
    <row r="320" spans="1:39">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row>
    <row r="321" spans="1:39">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row>
    <row r="322" spans="1:39">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row>
    <row r="323" spans="1:39">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row>
    <row r="324" spans="1:39">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c r="AM324" s="61"/>
    </row>
    <row r="325" spans="1:39">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c r="AG325" s="61"/>
      <c r="AH325" s="61"/>
      <c r="AI325" s="61"/>
      <c r="AJ325" s="61"/>
      <c r="AK325" s="61"/>
      <c r="AL325" s="61"/>
      <c r="AM325" s="61"/>
    </row>
    <row r="326" spans="1:39">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c r="AE326" s="61"/>
      <c r="AF326" s="61"/>
      <c r="AG326" s="61"/>
      <c r="AH326" s="61"/>
      <c r="AI326" s="61"/>
      <c r="AJ326" s="61"/>
      <c r="AK326" s="61"/>
      <c r="AL326" s="61"/>
      <c r="AM326" s="61"/>
    </row>
    <row r="327" spans="1:39">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c r="AD327" s="61"/>
      <c r="AE327" s="61"/>
      <c r="AF327" s="61"/>
      <c r="AG327" s="61"/>
      <c r="AH327" s="61"/>
      <c r="AI327" s="61"/>
      <c r="AJ327" s="61"/>
      <c r="AK327" s="61"/>
      <c r="AL327" s="61"/>
      <c r="AM327" s="61"/>
    </row>
    <row r="328" spans="1:39">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c r="AD328" s="61"/>
      <c r="AE328" s="61"/>
      <c r="AF328" s="61"/>
      <c r="AG328" s="61"/>
      <c r="AH328" s="61"/>
      <c r="AI328" s="61"/>
      <c r="AJ328" s="61"/>
      <c r="AK328" s="61"/>
      <c r="AL328" s="61"/>
      <c r="AM328" s="61"/>
    </row>
    <row r="329" spans="1:39">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c r="AD329" s="61"/>
      <c r="AE329" s="61"/>
      <c r="AF329" s="61"/>
      <c r="AG329" s="61"/>
      <c r="AH329" s="61"/>
      <c r="AI329" s="61"/>
      <c r="AJ329" s="61"/>
      <c r="AK329" s="61"/>
      <c r="AL329" s="61"/>
      <c r="AM329" s="61"/>
    </row>
    <row r="330" spans="1:39">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61"/>
      <c r="AI330" s="61"/>
      <c r="AJ330" s="61"/>
      <c r="AK330" s="61"/>
      <c r="AL330" s="61"/>
      <c r="AM330" s="61"/>
    </row>
    <row r="331" spans="1:39">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c r="AE331" s="61"/>
      <c r="AF331" s="61"/>
      <c r="AG331" s="61"/>
      <c r="AH331" s="61"/>
      <c r="AI331" s="61"/>
      <c r="AJ331" s="61"/>
      <c r="AK331" s="61"/>
      <c r="AL331" s="61"/>
      <c r="AM331" s="61"/>
    </row>
    <row r="332" spans="1:39">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c r="AG332" s="61"/>
      <c r="AH332" s="61"/>
      <c r="AI332" s="61"/>
      <c r="AJ332" s="61"/>
      <c r="AK332" s="61"/>
      <c r="AL332" s="61"/>
      <c r="AM332" s="61"/>
    </row>
    <row r="333" spans="1:39">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c r="AD333" s="61"/>
      <c r="AE333" s="61"/>
      <c r="AF333" s="61"/>
      <c r="AG333" s="61"/>
      <c r="AH333" s="61"/>
      <c r="AI333" s="61"/>
      <c r="AJ333" s="61"/>
      <c r="AK333" s="61"/>
      <c r="AL333" s="61"/>
      <c r="AM333" s="61"/>
    </row>
    <row r="334" spans="1:39">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c r="AL334" s="61"/>
      <c r="AM334" s="61"/>
    </row>
    <row r="335" spans="1:39">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61"/>
      <c r="AK335" s="61"/>
      <c r="AL335" s="61"/>
      <c r="AM335" s="61"/>
    </row>
    <row r="336" spans="1:39">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61"/>
      <c r="AI336" s="61"/>
      <c r="AJ336" s="61"/>
      <c r="AK336" s="61"/>
      <c r="AL336" s="61"/>
      <c r="AM336" s="61"/>
    </row>
    <row r="337" spans="1:39">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61"/>
      <c r="AK337" s="61"/>
      <c r="AL337" s="61"/>
      <c r="AM337" s="61"/>
    </row>
    <row r="338" spans="1:39">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c r="AM338" s="61"/>
    </row>
    <row r="339" spans="1:39">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c r="AM339" s="61"/>
    </row>
    <row r="340" spans="1:39">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c r="AL340" s="61"/>
      <c r="AM340" s="61"/>
    </row>
    <row r="341" spans="1:39">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c r="AL341" s="61"/>
      <c r="AM341" s="61"/>
    </row>
    <row r="342" spans="1:39">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c r="AL342" s="61"/>
      <c r="AM342" s="61"/>
    </row>
    <row r="343" spans="1:39">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c r="AL343" s="61"/>
      <c r="AM343" s="61"/>
    </row>
  </sheetData>
  <mergeCells count="74">
    <mergeCell ref="O6:T6"/>
    <mergeCell ref="U6:Z6"/>
    <mergeCell ref="O7:O13"/>
    <mergeCell ref="R8:T8"/>
    <mergeCell ref="V8:W8"/>
    <mergeCell ref="X8:Z8"/>
    <mergeCell ref="P7:T7"/>
    <mergeCell ref="P8:Q8"/>
    <mergeCell ref="N12:N13"/>
    <mergeCell ref="P9:P13"/>
    <mergeCell ref="Q9:Q13"/>
    <mergeCell ref="V9:V13"/>
    <mergeCell ref="W9:W13"/>
    <mergeCell ref="AJ9:AJ13"/>
    <mergeCell ref="AG7:AG13"/>
    <mergeCell ref="AD8:AF8"/>
    <mergeCell ref="R9:R13"/>
    <mergeCell ref="S11:S13"/>
    <mergeCell ref="T11:T13"/>
    <mergeCell ref="S9:T10"/>
    <mergeCell ref="U7:U13"/>
    <mergeCell ref="V7:Z7"/>
    <mergeCell ref="AC9:AC13"/>
    <mergeCell ref="Y9:Z10"/>
    <mergeCell ref="Y11:Y13"/>
    <mergeCell ref="X9:X13"/>
    <mergeCell ref="B54:AH54"/>
    <mergeCell ref="B55:AH55"/>
    <mergeCell ref="A1:N1"/>
    <mergeCell ref="A2:N2"/>
    <mergeCell ref="A3:AM3"/>
    <mergeCell ref="A4:AM4"/>
    <mergeCell ref="A5:AM5"/>
    <mergeCell ref="AM6:AM13"/>
    <mergeCell ref="AA6:AF6"/>
    <mergeCell ref="AG6:AL6"/>
    <mergeCell ref="AB9:AB13"/>
    <mergeCell ref="AI9:AI13"/>
    <mergeCell ref="Z11:Z13"/>
    <mergeCell ref="AK10:AK13"/>
    <mergeCell ref="AD9:AD13"/>
    <mergeCell ref="L11:L13"/>
    <mergeCell ref="B53:AH53"/>
    <mergeCell ref="H7:N7"/>
    <mergeCell ref="AH7:AL7"/>
    <mergeCell ref="H8:H13"/>
    <mergeCell ref="AB8:AC8"/>
    <mergeCell ref="I8:N8"/>
    <mergeCell ref="AA7:AA13"/>
    <mergeCell ref="AB7:AF7"/>
    <mergeCell ref="AH8:AI8"/>
    <mergeCell ref="AK9:AL9"/>
    <mergeCell ref="AE9:AF9"/>
    <mergeCell ref="AH9:AH13"/>
    <mergeCell ref="AE10:AE13"/>
    <mergeCell ref="AF10:AF13"/>
    <mergeCell ref="AJ8:AL8"/>
    <mergeCell ref="AL10:AL13"/>
    <mergeCell ref="G7:G13"/>
    <mergeCell ref="A6:A13"/>
    <mergeCell ref="B6:B13"/>
    <mergeCell ref="C6:C13"/>
    <mergeCell ref="G6:N6"/>
    <mergeCell ref="I10:I13"/>
    <mergeCell ref="J10:J13"/>
    <mergeCell ref="K10:K13"/>
    <mergeCell ref="D6:D13"/>
    <mergeCell ref="E6:E13"/>
    <mergeCell ref="F6:F13"/>
    <mergeCell ref="M12:M13"/>
    <mergeCell ref="M11:N11"/>
    <mergeCell ref="I9:J9"/>
    <mergeCell ref="K9:N9"/>
    <mergeCell ref="L10:N10"/>
  </mergeCells>
  <printOptions horizontalCentered="1"/>
  <pageMargins left="0.23622047244094491" right="0.23622047244094491" top="0.74803149606299213" bottom="0.74803149606299213" header="0.31496062992125984" footer="0.31496062992125984"/>
  <pageSetup paperSize="9" scale="60" fitToWidth="0" fitToHeight="0" orientation="landscape" r:id="rId1"/>
  <headerFooter>
    <oddFooter>&amp;R&amp;14&amp;P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O28"/>
  <sheetViews>
    <sheetView topLeftCell="B4" workbookViewId="0">
      <selection activeCell="K14" sqref="K14"/>
    </sheetView>
  </sheetViews>
  <sheetFormatPr defaultColWidth="8.85546875" defaultRowHeight="15"/>
  <cols>
    <col min="2" max="2" width="34.28515625" customWidth="1"/>
    <col min="3" max="3" width="10.85546875" customWidth="1"/>
    <col min="4" max="4" width="13.85546875" customWidth="1"/>
    <col min="5" max="5" width="12" customWidth="1"/>
    <col min="6" max="6" width="11.7109375" customWidth="1"/>
    <col min="7" max="8" width="8.85546875" customWidth="1"/>
    <col min="9" max="9" width="9.85546875" customWidth="1"/>
    <col min="10" max="10" width="9.7109375" customWidth="1"/>
    <col min="11" max="12" width="10" customWidth="1"/>
    <col min="13" max="13" width="10.42578125" customWidth="1"/>
    <col min="14" max="14" width="9.85546875" customWidth="1"/>
    <col min="15" max="15" width="9.7109375" customWidth="1"/>
    <col min="253" max="253" width="30.5703125" customWidth="1"/>
  </cols>
  <sheetData>
    <row r="1" spans="1:15" ht="22.5" customHeight="1">
      <c r="A1" s="991" t="s">
        <v>440</v>
      </c>
      <c r="B1" s="991"/>
      <c r="C1" s="991"/>
      <c r="D1" s="991"/>
      <c r="E1" s="991"/>
      <c r="F1" s="991"/>
      <c r="G1" s="84"/>
      <c r="H1" s="4"/>
      <c r="I1" s="3" t="s">
        <v>0</v>
      </c>
      <c r="J1" s="3"/>
      <c r="K1" s="3"/>
      <c r="L1" s="3"/>
      <c r="M1" s="3"/>
      <c r="N1" s="3"/>
      <c r="O1" s="248"/>
    </row>
    <row r="2" spans="1:15" ht="37.5" customHeight="1">
      <c r="A2" s="928" t="s">
        <v>447</v>
      </c>
      <c r="B2" s="928"/>
      <c r="C2" s="928"/>
      <c r="D2" s="928"/>
      <c r="E2" s="928"/>
      <c r="F2" s="928"/>
      <c r="G2" s="84"/>
      <c r="H2" s="7"/>
      <c r="I2" s="6" t="s">
        <v>2</v>
      </c>
      <c r="J2" s="6"/>
      <c r="K2" s="6"/>
      <c r="L2" s="6"/>
      <c r="M2" s="6"/>
      <c r="N2" s="6"/>
      <c r="O2" s="249"/>
    </row>
    <row r="3" spans="1:15" ht="19.5">
      <c r="A3" s="992" t="s">
        <v>232</v>
      </c>
      <c r="B3" s="992"/>
      <c r="C3" s="992"/>
      <c r="D3" s="992"/>
      <c r="E3" s="992"/>
      <c r="F3" s="992"/>
      <c r="G3" s="992"/>
      <c r="H3" s="992"/>
      <c r="I3" s="992"/>
      <c r="J3" s="992"/>
      <c r="K3" s="992"/>
      <c r="L3" s="992"/>
      <c r="M3" s="992"/>
      <c r="N3" s="992"/>
      <c r="O3" s="992"/>
    </row>
    <row r="4" spans="1:15" ht="27.75" customHeight="1">
      <c r="A4" s="991" t="s">
        <v>418</v>
      </c>
      <c r="B4" s="991"/>
      <c r="C4" s="991"/>
      <c r="D4" s="991"/>
      <c r="E4" s="991"/>
      <c r="F4" s="991"/>
      <c r="G4" s="991"/>
      <c r="H4" s="991"/>
      <c r="I4" s="991"/>
      <c r="J4" s="991"/>
      <c r="K4" s="991"/>
      <c r="L4" s="991"/>
      <c r="M4" s="991"/>
      <c r="N4" s="991"/>
      <c r="O4" s="991"/>
    </row>
    <row r="5" spans="1:15" ht="18.75">
      <c r="A5" s="993" t="s">
        <v>4</v>
      </c>
      <c r="B5" s="993"/>
      <c r="C5" s="993"/>
      <c r="D5" s="993"/>
      <c r="E5" s="993"/>
      <c r="F5" s="993"/>
      <c r="G5" s="993"/>
      <c r="H5" s="993"/>
      <c r="I5" s="993"/>
      <c r="J5" s="993"/>
      <c r="K5" s="993"/>
      <c r="L5" s="993"/>
      <c r="M5" s="993"/>
      <c r="N5" s="993"/>
      <c r="O5" s="993"/>
    </row>
    <row r="6" spans="1:15" ht="15.6" customHeight="1">
      <c r="A6" s="1068" t="s">
        <v>117</v>
      </c>
      <c r="B6" s="1068" t="s">
        <v>86</v>
      </c>
      <c r="C6" s="1099" t="s">
        <v>341</v>
      </c>
      <c r="D6" s="1108" t="s">
        <v>334</v>
      </c>
      <c r="E6" s="1114"/>
      <c r="F6" s="1109"/>
      <c r="G6" s="1069" t="s">
        <v>433</v>
      </c>
      <c r="H6" s="1069"/>
      <c r="I6" s="1108" t="s">
        <v>349</v>
      </c>
      <c r="J6" s="1109"/>
      <c r="K6" s="1108" t="s">
        <v>425</v>
      </c>
      <c r="L6" s="1109"/>
      <c r="M6" s="1108" t="s">
        <v>386</v>
      </c>
      <c r="N6" s="1109"/>
      <c r="O6" s="1068" t="s">
        <v>9</v>
      </c>
    </row>
    <row r="7" spans="1:15" ht="15.6" customHeight="1">
      <c r="A7" s="1068"/>
      <c r="B7" s="1068"/>
      <c r="C7" s="1100"/>
      <c r="D7" s="1110"/>
      <c r="E7" s="1115"/>
      <c r="F7" s="1111"/>
      <c r="G7" s="1069"/>
      <c r="H7" s="1069"/>
      <c r="I7" s="1110"/>
      <c r="J7" s="1111"/>
      <c r="K7" s="1110"/>
      <c r="L7" s="1111"/>
      <c r="M7" s="1110"/>
      <c r="N7" s="1111"/>
      <c r="O7" s="1068"/>
    </row>
    <row r="8" spans="1:15" ht="44.25" customHeight="1">
      <c r="A8" s="1068"/>
      <c r="B8" s="1068"/>
      <c r="C8" s="1100"/>
      <c r="D8" s="1112"/>
      <c r="E8" s="1116"/>
      <c r="F8" s="1113"/>
      <c r="G8" s="1069"/>
      <c r="H8" s="1069"/>
      <c r="I8" s="1112"/>
      <c r="J8" s="1113"/>
      <c r="K8" s="1112"/>
      <c r="L8" s="1113"/>
      <c r="M8" s="1112"/>
      <c r="N8" s="1113"/>
      <c r="O8" s="1068"/>
    </row>
    <row r="9" spans="1:15" ht="15" customHeight="1">
      <c r="A9" s="1068"/>
      <c r="B9" s="1068"/>
      <c r="C9" s="1100"/>
      <c r="D9" s="1070" t="s">
        <v>244</v>
      </c>
      <c r="E9" s="1070" t="s">
        <v>92</v>
      </c>
      <c r="F9" s="1070" t="s">
        <v>372</v>
      </c>
      <c r="G9" s="1070" t="s">
        <v>12</v>
      </c>
      <c r="H9" s="1070" t="s">
        <v>299</v>
      </c>
      <c r="I9" s="1070" t="s">
        <v>12</v>
      </c>
      <c r="J9" s="1070" t="s">
        <v>372</v>
      </c>
      <c r="K9" s="1070" t="s">
        <v>312</v>
      </c>
      <c r="L9" s="1070" t="s">
        <v>313</v>
      </c>
      <c r="M9" s="1070" t="s">
        <v>12</v>
      </c>
      <c r="N9" s="1070" t="s">
        <v>372</v>
      </c>
      <c r="O9" s="1068"/>
    </row>
    <row r="10" spans="1:15" ht="14.45" customHeight="1">
      <c r="A10" s="1068"/>
      <c r="B10" s="1068"/>
      <c r="C10" s="1100"/>
      <c r="D10" s="1071"/>
      <c r="E10" s="1071"/>
      <c r="F10" s="1071"/>
      <c r="G10" s="1071"/>
      <c r="H10" s="1071"/>
      <c r="I10" s="1071"/>
      <c r="J10" s="1071"/>
      <c r="K10" s="1071"/>
      <c r="L10" s="1071"/>
      <c r="M10" s="1071"/>
      <c r="N10" s="1071"/>
      <c r="O10" s="1068"/>
    </row>
    <row r="11" spans="1:15" ht="14.45" customHeight="1">
      <c r="A11" s="1068"/>
      <c r="B11" s="1068"/>
      <c r="C11" s="1100"/>
      <c r="D11" s="1071"/>
      <c r="E11" s="1071"/>
      <c r="F11" s="1071"/>
      <c r="G11" s="1071"/>
      <c r="H11" s="1071"/>
      <c r="I11" s="1071"/>
      <c r="J11" s="1071"/>
      <c r="K11" s="1071"/>
      <c r="L11" s="1071"/>
      <c r="M11" s="1071"/>
      <c r="N11" s="1071"/>
      <c r="O11" s="1068"/>
    </row>
    <row r="12" spans="1:15" ht="7.5" customHeight="1">
      <c r="A12" s="1068"/>
      <c r="B12" s="1068"/>
      <c r="C12" s="1101"/>
      <c r="D12" s="1071"/>
      <c r="E12" s="1071"/>
      <c r="F12" s="1071"/>
      <c r="G12" s="1071"/>
      <c r="H12" s="1071"/>
      <c r="I12" s="1071"/>
      <c r="J12" s="1071"/>
      <c r="K12" s="1071"/>
      <c r="L12" s="1072"/>
      <c r="M12" s="1071"/>
      <c r="N12" s="1071"/>
      <c r="O12" s="1068"/>
    </row>
    <row r="13" spans="1:15" ht="25.5" customHeight="1">
      <c r="A13" s="163">
        <v>1</v>
      </c>
      <c r="B13" s="163">
        <v>2</v>
      </c>
      <c r="C13" s="163">
        <v>3</v>
      </c>
      <c r="D13" s="163">
        <v>4</v>
      </c>
      <c r="E13" s="163">
        <v>5</v>
      </c>
      <c r="F13" s="163">
        <v>6</v>
      </c>
      <c r="G13" s="163">
        <v>7</v>
      </c>
      <c r="H13" s="163">
        <v>8</v>
      </c>
      <c r="I13" s="163">
        <v>9</v>
      </c>
      <c r="J13" s="163">
        <v>10</v>
      </c>
      <c r="K13" s="163">
        <v>11</v>
      </c>
      <c r="L13" s="163">
        <v>12</v>
      </c>
      <c r="M13" s="163">
        <v>13</v>
      </c>
      <c r="N13" s="163">
        <v>14</v>
      </c>
      <c r="O13" s="163">
        <v>15</v>
      </c>
    </row>
    <row r="14" spans="1:15" ht="26.25" customHeight="1">
      <c r="A14" s="165"/>
      <c r="B14" s="166" t="s">
        <v>17</v>
      </c>
      <c r="C14" s="166"/>
      <c r="D14" s="168"/>
      <c r="E14" s="168"/>
      <c r="F14" s="168"/>
      <c r="G14" s="168"/>
      <c r="H14" s="168"/>
      <c r="I14" s="168"/>
      <c r="J14" s="168"/>
      <c r="K14" s="168"/>
      <c r="L14" s="168"/>
      <c r="M14" s="168"/>
      <c r="N14" s="168"/>
      <c r="O14" s="168"/>
    </row>
    <row r="15" spans="1:15" ht="36" customHeight="1">
      <c r="A15" s="235" t="s">
        <v>95</v>
      </c>
      <c r="B15" s="238" t="s">
        <v>303</v>
      </c>
      <c r="C15" s="238"/>
      <c r="D15" s="171"/>
      <c r="E15" s="171"/>
      <c r="F15" s="171"/>
      <c r="G15" s="171"/>
      <c r="H15" s="171"/>
      <c r="I15" s="171"/>
      <c r="J15" s="171"/>
      <c r="K15" s="171"/>
      <c r="L15" s="171"/>
      <c r="M15" s="171"/>
      <c r="N15" s="171"/>
      <c r="O15" s="171"/>
    </row>
    <row r="16" spans="1:15" ht="26.25" customHeight="1">
      <c r="A16" s="239" t="s">
        <v>304</v>
      </c>
      <c r="B16" s="240" t="s">
        <v>305</v>
      </c>
      <c r="C16" s="240"/>
      <c r="D16" s="171"/>
      <c r="E16" s="171"/>
      <c r="F16" s="171"/>
      <c r="G16" s="171"/>
      <c r="H16" s="171"/>
      <c r="I16" s="171"/>
      <c r="J16" s="171"/>
      <c r="K16" s="171"/>
      <c r="L16" s="171"/>
      <c r="M16" s="171"/>
      <c r="N16" s="171"/>
      <c r="O16" s="171"/>
    </row>
    <row r="17" spans="1:15" ht="22.5" customHeight="1">
      <c r="A17" s="72" t="s">
        <v>46</v>
      </c>
      <c r="B17" s="241" t="s">
        <v>306</v>
      </c>
      <c r="C17" s="241"/>
      <c r="D17" s="171"/>
      <c r="E17" s="171"/>
      <c r="F17" s="171"/>
      <c r="G17" s="171"/>
      <c r="H17" s="171"/>
      <c r="I17" s="171"/>
      <c r="J17" s="171"/>
      <c r="K17" s="171"/>
      <c r="L17" s="171"/>
      <c r="M17" s="171"/>
      <c r="N17" s="171"/>
      <c r="O17" s="171"/>
    </row>
    <row r="18" spans="1:15" ht="22.5" customHeight="1">
      <c r="A18" s="72" t="s">
        <v>99</v>
      </c>
      <c r="B18" s="241" t="s">
        <v>307</v>
      </c>
      <c r="C18" s="241"/>
      <c r="D18" s="171"/>
      <c r="E18" s="171"/>
      <c r="F18" s="171"/>
      <c r="G18" s="171"/>
      <c r="H18" s="171"/>
      <c r="I18" s="171"/>
      <c r="J18" s="171"/>
      <c r="K18" s="171"/>
      <c r="L18" s="171"/>
      <c r="M18" s="171"/>
      <c r="N18" s="171"/>
      <c r="O18" s="171"/>
    </row>
    <row r="19" spans="1:15" ht="22.5" customHeight="1">
      <c r="A19" s="239" t="s">
        <v>308</v>
      </c>
      <c r="B19" s="240" t="s">
        <v>309</v>
      </c>
      <c r="C19" s="240"/>
      <c r="D19" s="171"/>
      <c r="E19" s="171"/>
      <c r="F19" s="171"/>
      <c r="G19" s="171"/>
      <c r="H19" s="171"/>
      <c r="I19" s="171"/>
      <c r="J19" s="171"/>
      <c r="K19" s="171"/>
      <c r="L19" s="171"/>
      <c r="M19" s="171"/>
      <c r="N19" s="171"/>
      <c r="O19" s="171"/>
    </row>
    <row r="20" spans="1:15" ht="22.5" customHeight="1">
      <c r="A20" s="242" t="s">
        <v>46</v>
      </c>
      <c r="B20" s="173" t="s">
        <v>98</v>
      </c>
      <c r="C20" s="173"/>
      <c r="D20" s="171"/>
      <c r="E20" s="171"/>
      <c r="F20" s="171"/>
      <c r="G20" s="171"/>
      <c r="H20" s="171"/>
      <c r="I20" s="171"/>
      <c r="J20" s="171"/>
      <c r="K20" s="171"/>
      <c r="L20" s="171"/>
      <c r="M20" s="171"/>
      <c r="N20" s="171"/>
      <c r="O20" s="171"/>
    </row>
    <row r="21" spans="1:15" ht="22.5" customHeight="1">
      <c r="A21" s="242" t="s">
        <v>99</v>
      </c>
      <c r="B21" s="243" t="s">
        <v>100</v>
      </c>
      <c r="C21" s="243"/>
      <c r="D21" s="244"/>
      <c r="E21" s="244"/>
      <c r="F21" s="244"/>
      <c r="G21" s="244"/>
      <c r="H21" s="244"/>
      <c r="I21" s="244"/>
      <c r="J21" s="244"/>
      <c r="K21" s="244"/>
      <c r="L21" s="244"/>
      <c r="M21" s="244"/>
      <c r="N21" s="244"/>
      <c r="O21" s="244"/>
    </row>
    <row r="22" spans="1:15" ht="36" customHeight="1">
      <c r="A22" s="235" t="s">
        <v>113</v>
      </c>
      <c r="B22" s="238" t="s">
        <v>303</v>
      </c>
      <c r="C22" s="238"/>
      <c r="D22" s="244"/>
      <c r="E22" s="244"/>
      <c r="F22" s="244"/>
      <c r="G22" s="244"/>
      <c r="H22" s="244"/>
      <c r="I22" s="244"/>
      <c r="J22" s="244"/>
      <c r="K22" s="244"/>
      <c r="L22" s="244"/>
      <c r="M22" s="244"/>
      <c r="N22" s="244"/>
      <c r="O22" s="244"/>
    </row>
    <row r="23" spans="1:15" ht="26.25" customHeight="1">
      <c r="A23" s="242"/>
      <c r="B23" s="173" t="s">
        <v>114</v>
      </c>
      <c r="C23" s="173"/>
      <c r="D23" s="244"/>
      <c r="E23" s="244"/>
      <c r="F23" s="244"/>
      <c r="G23" s="244"/>
      <c r="H23" s="244"/>
      <c r="I23" s="244"/>
      <c r="J23" s="244"/>
      <c r="K23" s="244"/>
      <c r="L23" s="244"/>
      <c r="M23" s="244"/>
      <c r="N23" s="244"/>
      <c r="O23" s="244"/>
    </row>
    <row r="24" spans="1:15" ht="22.5" customHeight="1">
      <c r="A24" s="242" t="s">
        <v>99</v>
      </c>
      <c r="B24" s="243" t="s">
        <v>100</v>
      </c>
      <c r="C24" s="243"/>
      <c r="D24" s="244"/>
      <c r="E24" s="244"/>
      <c r="F24" s="244"/>
      <c r="G24" s="244"/>
      <c r="H24" s="244"/>
      <c r="I24" s="244"/>
      <c r="J24" s="244"/>
      <c r="K24" s="244"/>
      <c r="L24" s="244"/>
      <c r="M24" s="244"/>
      <c r="N24" s="244"/>
      <c r="O24" s="244"/>
    </row>
    <row r="25" spans="1:15" ht="10.5" customHeight="1"/>
    <row r="26" spans="1:15" ht="15.75">
      <c r="B26" s="245" t="s">
        <v>135</v>
      </c>
      <c r="C26" s="245"/>
    </row>
    <row r="27" spans="1:15" s="246" customFormat="1" ht="15.75">
      <c r="B27" s="263" t="s">
        <v>423</v>
      </c>
      <c r="C27" s="245"/>
    </row>
    <row r="28" spans="1:15" ht="15.75">
      <c r="B28" s="245" t="s">
        <v>370</v>
      </c>
    </row>
  </sheetData>
  <mergeCells count="25">
    <mergeCell ref="F9:F12"/>
    <mergeCell ref="A6:A12"/>
    <mergeCell ref="B6:B12"/>
    <mergeCell ref="C6:C12"/>
    <mergeCell ref="K9:K12"/>
    <mergeCell ref="G6:H8"/>
    <mergeCell ref="I6:J8"/>
    <mergeCell ref="I9:I12"/>
    <mergeCell ref="J9:J12"/>
    <mergeCell ref="L9:L12"/>
    <mergeCell ref="M9:M12"/>
    <mergeCell ref="A1:F1"/>
    <mergeCell ref="A2:F2"/>
    <mergeCell ref="A3:O3"/>
    <mergeCell ref="A5:O5"/>
    <mergeCell ref="K6:L8"/>
    <mergeCell ref="A4:O4"/>
    <mergeCell ref="M6:N8"/>
    <mergeCell ref="O6:O12"/>
    <mergeCell ref="D9:D12"/>
    <mergeCell ref="E9:E12"/>
    <mergeCell ref="G9:G12"/>
    <mergeCell ref="D6:F8"/>
    <mergeCell ref="N9:N12"/>
    <mergeCell ref="H9:H12"/>
  </mergeCells>
  <printOptions horizontalCentered="1"/>
  <pageMargins left="0.23622047244094491" right="0.23622047244094491" top="0.68" bottom="0.67" header="0.31496062992125984" footer="0.31496062992125984"/>
  <pageSetup paperSize="9" scale="79" fitToHeight="0" pageOrder="overThenDown" orientation="landscape" r:id="rId1"/>
  <headerFooter>
    <oddFooter>&amp;R&amp;14&amp;P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1230"/>
  <sheetViews>
    <sheetView view="pageBreakPreview" zoomScale="85" zoomScaleNormal="70" zoomScaleSheetLayoutView="85" workbookViewId="0">
      <pane xSplit="2" ySplit="10" topLeftCell="C32" activePane="bottomRight" state="frozen"/>
      <selection pane="topRight" activeCell="C1" sqref="C1"/>
      <selection pane="bottomLeft" activeCell="A10" sqref="A10"/>
      <selection pane="bottomRight" activeCell="H15" sqref="H15"/>
    </sheetView>
  </sheetViews>
  <sheetFormatPr defaultColWidth="9.140625" defaultRowHeight="15.75"/>
  <cols>
    <col min="1" max="1" width="9.28515625" style="161" bestFit="1" customWidth="1"/>
    <col min="2" max="2" width="37.85546875" style="175" bestFit="1" customWidth="1"/>
    <col min="3" max="3" width="9.28515625" style="175" bestFit="1" customWidth="1"/>
    <col min="4" max="4" width="11.85546875" style="176" customWidth="1"/>
    <col min="5" max="5" width="12.140625" style="177" customWidth="1"/>
    <col min="6" max="6" width="12.5703125" style="177" customWidth="1"/>
    <col min="7" max="8" width="9.28515625" style="177" bestFit="1" customWidth="1"/>
    <col min="9" max="9" width="12.28515625" style="177" hidden="1" customWidth="1"/>
    <col min="10" max="10" width="12" style="177" hidden="1" customWidth="1"/>
    <col min="11" max="12" width="9.28515625" style="177" hidden="1" customWidth="1"/>
    <col min="13" max="13" width="13.5703125" style="177" customWidth="1"/>
    <col min="14" max="14" width="13.140625" style="177" customWidth="1"/>
    <col min="15" max="15" width="9.28515625" style="177" bestFit="1" customWidth="1"/>
    <col min="16" max="16" width="12.5703125" style="177" customWidth="1"/>
    <col min="17" max="17" width="15.28515625" style="177" customWidth="1"/>
    <col min="18" max="18" width="12.28515625" style="177" customWidth="1"/>
    <col min="19" max="19" width="9.28515625" style="177" bestFit="1" customWidth="1"/>
    <col min="20" max="20" width="11.5703125" style="177" customWidth="1"/>
    <col min="21" max="21" width="11.85546875" style="177" customWidth="1"/>
    <col min="22" max="22" width="11.140625" style="160" bestFit="1" customWidth="1"/>
    <col min="23" max="23" width="9.28515625" style="160" bestFit="1" customWidth="1"/>
    <col min="24" max="16384" width="9.140625" style="160"/>
  </cols>
  <sheetData>
    <row r="1" spans="1:23" ht="18.75">
      <c r="A1" s="1117" t="s">
        <v>2904</v>
      </c>
      <c r="B1" s="1117"/>
      <c r="C1" s="1117"/>
      <c r="D1" s="1117"/>
      <c r="E1" s="1117"/>
      <c r="F1" s="1117"/>
      <c r="G1" s="1117"/>
      <c r="H1" s="1117"/>
      <c r="I1" s="1117"/>
      <c r="J1" s="1117"/>
      <c r="K1" s="1117"/>
      <c r="L1" s="1117"/>
      <c r="M1" s="1117"/>
      <c r="N1" s="1117"/>
      <c r="O1" s="1117"/>
      <c r="P1" s="1117"/>
      <c r="Q1" s="1117"/>
      <c r="R1" s="1117"/>
      <c r="S1" s="1117"/>
      <c r="T1" s="1117"/>
      <c r="U1" s="1117"/>
    </row>
    <row r="2" spans="1:23" s="175" customFormat="1" ht="18.75">
      <c r="A2" s="991" t="s">
        <v>1557</v>
      </c>
      <c r="B2" s="991"/>
      <c r="C2" s="991"/>
      <c r="D2" s="991"/>
      <c r="E2" s="991"/>
      <c r="F2" s="991"/>
      <c r="G2" s="991"/>
      <c r="H2" s="991"/>
      <c r="I2" s="991"/>
      <c r="J2" s="991"/>
      <c r="K2" s="991"/>
      <c r="L2" s="991"/>
      <c r="M2" s="991"/>
      <c r="N2" s="991"/>
      <c r="O2" s="991"/>
      <c r="P2" s="991"/>
      <c r="Q2" s="991"/>
      <c r="R2" s="991"/>
      <c r="S2" s="991"/>
      <c r="T2" s="991"/>
      <c r="U2" s="991"/>
    </row>
    <row r="3" spans="1:23" s="175" customFormat="1" ht="18.75" customHeight="1">
      <c r="A3" s="974" t="str">
        <f>'BM19'!A6:P6</f>
        <v>(Kèm theo Báo cáo số                     /BC-UBND  ngày             tháng 7 năm 2020 của UBND tỉnh Điện Biên )</v>
      </c>
      <c r="B3" s="974"/>
      <c r="C3" s="974"/>
      <c r="D3" s="974"/>
      <c r="E3" s="974"/>
      <c r="F3" s="974"/>
      <c r="G3" s="974"/>
      <c r="H3" s="974"/>
      <c r="I3" s="974"/>
      <c r="J3" s="974"/>
      <c r="K3" s="974"/>
      <c r="L3" s="974"/>
      <c r="M3" s="974"/>
      <c r="N3" s="974"/>
      <c r="O3" s="974"/>
      <c r="P3" s="974"/>
      <c r="Q3" s="974"/>
      <c r="R3" s="974"/>
      <c r="S3" s="974"/>
      <c r="T3" s="974"/>
      <c r="U3" s="974"/>
    </row>
    <row r="4" spans="1:23" s="175" customFormat="1" ht="18.75" customHeight="1">
      <c r="A4" s="972" t="s">
        <v>4</v>
      </c>
      <c r="B4" s="972"/>
      <c r="C4" s="972"/>
      <c r="D4" s="972"/>
      <c r="E4" s="972"/>
      <c r="F4" s="972"/>
      <c r="G4" s="972"/>
      <c r="H4" s="972"/>
      <c r="I4" s="972"/>
      <c r="J4" s="972"/>
      <c r="K4" s="972"/>
      <c r="L4" s="972"/>
      <c r="M4" s="972"/>
      <c r="N4" s="972"/>
      <c r="O4" s="972"/>
      <c r="P4" s="972"/>
      <c r="Q4" s="972"/>
      <c r="R4" s="972"/>
      <c r="S4" s="972"/>
      <c r="T4" s="972"/>
      <c r="U4" s="972"/>
    </row>
    <row r="5" spans="1:23" s="280" customFormat="1">
      <c r="A5" s="959" t="s">
        <v>1558</v>
      </c>
      <c r="B5" s="959" t="s">
        <v>86</v>
      </c>
      <c r="C5" s="959" t="s">
        <v>341</v>
      </c>
      <c r="D5" s="959" t="s">
        <v>118</v>
      </c>
      <c r="E5" s="959"/>
      <c r="F5" s="959"/>
      <c r="G5" s="959" t="s">
        <v>449</v>
      </c>
      <c r="H5" s="959"/>
      <c r="I5" s="454" t="s">
        <v>1559</v>
      </c>
      <c r="J5" s="454"/>
      <c r="K5" s="454"/>
      <c r="L5" s="454"/>
      <c r="M5" s="961" t="s">
        <v>1561</v>
      </c>
      <c r="N5" s="962"/>
      <c r="O5" s="962"/>
      <c r="P5" s="963"/>
      <c r="Q5" s="961" t="s">
        <v>834</v>
      </c>
      <c r="R5" s="962"/>
      <c r="S5" s="962"/>
      <c r="T5" s="963"/>
      <c r="U5" s="959" t="s">
        <v>9</v>
      </c>
    </row>
    <row r="6" spans="1:23" s="706" customFormat="1" ht="45" customHeight="1">
      <c r="A6" s="959"/>
      <c r="B6" s="959"/>
      <c r="C6" s="959"/>
      <c r="D6" s="959"/>
      <c r="E6" s="959"/>
      <c r="F6" s="959"/>
      <c r="G6" s="959"/>
      <c r="H6" s="959"/>
      <c r="I6" s="959" t="s">
        <v>1560</v>
      </c>
      <c r="J6" s="959"/>
      <c r="K6" s="959"/>
      <c r="L6" s="959"/>
      <c r="M6" s="964"/>
      <c r="N6" s="965"/>
      <c r="O6" s="965"/>
      <c r="P6" s="966"/>
      <c r="Q6" s="964"/>
      <c r="R6" s="965"/>
      <c r="S6" s="965"/>
      <c r="T6" s="966"/>
      <c r="U6" s="959"/>
    </row>
    <row r="7" spans="1:23" s="706" customFormat="1">
      <c r="A7" s="959"/>
      <c r="B7" s="959"/>
      <c r="C7" s="959"/>
      <c r="D7" s="959" t="s">
        <v>91</v>
      </c>
      <c r="E7" s="959" t="s">
        <v>92</v>
      </c>
      <c r="F7" s="959"/>
      <c r="G7" s="959" t="s">
        <v>93</v>
      </c>
      <c r="H7" s="959" t="s">
        <v>862</v>
      </c>
      <c r="I7" s="959" t="s">
        <v>93</v>
      </c>
      <c r="J7" s="959" t="s">
        <v>862</v>
      </c>
      <c r="K7" s="959"/>
      <c r="L7" s="959"/>
      <c r="M7" s="959" t="s">
        <v>93</v>
      </c>
      <c r="N7" s="959" t="s">
        <v>862</v>
      </c>
      <c r="O7" s="959"/>
      <c r="P7" s="959"/>
      <c r="Q7" s="975" t="s">
        <v>93</v>
      </c>
      <c r="R7" s="959" t="s">
        <v>862</v>
      </c>
      <c r="S7" s="959"/>
      <c r="T7" s="959"/>
      <c r="U7" s="959"/>
    </row>
    <row r="8" spans="1:23" s="706" customFormat="1">
      <c r="A8" s="959"/>
      <c r="B8" s="959"/>
      <c r="C8" s="959"/>
      <c r="D8" s="959"/>
      <c r="E8" s="959" t="s">
        <v>93</v>
      </c>
      <c r="F8" s="959" t="s">
        <v>862</v>
      </c>
      <c r="G8" s="959"/>
      <c r="H8" s="959"/>
      <c r="I8" s="959"/>
      <c r="J8" s="959" t="s">
        <v>12</v>
      </c>
      <c r="K8" s="960" t="s">
        <v>94</v>
      </c>
      <c r="L8" s="960"/>
      <c r="M8" s="959"/>
      <c r="N8" s="959" t="s">
        <v>12</v>
      </c>
      <c r="O8" s="960" t="s">
        <v>94</v>
      </c>
      <c r="P8" s="960"/>
      <c r="Q8" s="976"/>
      <c r="R8" s="975" t="s">
        <v>12</v>
      </c>
      <c r="S8" s="960" t="s">
        <v>94</v>
      </c>
      <c r="T8" s="960"/>
      <c r="U8" s="959"/>
    </row>
    <row r="9" spans="1:23" s="706" customFormat="1" ht="93" customHeight="1">
      <c r="A9" s="959"/>
      <c r="B9" s="959"/>
      <c r="C9" s="959"/>
      <c r="D9" s="959"/>
      <c r="E9" s="959"/>
      <c r="F9" s="959"/>
      <c r="G9" s="959"/>
      <c r="H9" s="959"/>
      <c r="I9" s="959"/>
      <c r="J9" s="959"/>
      <c r="K9" s="346" t="s">
        <v>329</v>
      </c>
      <c r="L9" s="346" t="s">
        <v>3029</v>
      </c>
      <c r="M9" s="959"/>
      <c r="N9" s="959"/>
      <c r="O9" s="346" t="s">
        <v>329</v>
      </c>
      <c r="P9" s="346" t="s">
        <v>3029</v>
      </c>
      <c r="Q9" s="977"/>
      <c r="R9" s="977"/>
      <c r="S9" s="708" t="s">
        <v>329</v>
      </c>
      <c r="T9" s="708" t="s">
        <v>3029</v>
      </c>
      <c r="U9" s="959"/>
    </row>
    <row r="10" spans="1:23" s="282" customFormat="1" ht="15.75" customHeight="1">
      <c r="A10" s="163">
        <v>1</v>
      </c>
      <c r="B10" s="163">
        <v>2</v>
      </c>
      <c r="C10" s="163">
        <v>3</v>
      </c>
      <c r="D10" s="163">
        <v>4</v>
      </c>
      <c r="E10" s="315">
        <v>5</v>
      </c>
      <c r="F10" s="315">
        <v>6</v>
      </c>
      <c r="G10" s="315">
        <v>7</v>
      </c>
      <c r="H10" s="315">
        <v>8</v>
      </c>
      <c r="I10" s="315">
        <v>9</v>
      </c>
      <c r="J10" s="315">
        <v>10</v>
      </c>
      <c r="K10" s="315">
        <v>11</v>
      </c>
      <c r="L10" s="315">
        <v>12</v>
      </c>
      <c r="M10" s="315">
        <v>9</v>
      </c>
      <c r="N10" s="315">
        <v>10</v>
      </c>
      <c r="O10" s="315">
        <v>11</v>
      </c>
      <c r="P10" s="315">
        <v>12</v>
      </c>
      <c r="Q10" s="315">
        <v>13</v>
      </c>
      <c r="R10" s="315">
        <v>14</v>
      </c>
      <c r="S10" s="163">
        <v>15</v>
      </c>
      <c r="T10" s="163">
        <v>16</v>
      </c>
      <c r="U10" s="163">
        <v>17</v>
      </c>
      <c r="V10" s="282">
        <v>1297619</v>
      </c>
    </row>
    <row r="11" spans="1:23" s="282" customFormat="1" ht="55.5" customHeight="1">
      <c r="A11" s="163"/>
      <c r="B11" s="500" t="s">
        <v>1562</v>
      </c>
      <c r="C11" s="163"/>
      <c r="D11" s="163"/>
      <c r="E11" s="329">
        <f t="shared" ref="E11:R11" si="0">E12+E196</f>
        <v>1852613</v>
      </c>
      <c r="F11" s="329">
        <f t="shared" si="0"/>
        <v>1837423</v>
      </c>
      <c r="G11" s="330">
        <f t="shared" si="0"/>
        <v>0</v>
      </c>
      <c r="H11" s="330">
        <f t="shared" si="0"/>
        <v>0</v>
      </c>
      <c r="I11" s="329">
        <f t="shared" si="0"/>
        <v>1905577.8</v>
      </c>
      <c r="J11" s="329">
        <f t="shared" si="0"/>
        <v>1919847.8</v>
      </c>
      <c r="K11" s="330">
        <f t="shared" si="0"/>
        <v>0</v>
      </c>
      <c r="L11" s="330">
        <f t="shared" si="0"/>
        <v>0</v>
      </c>
      <c r="M11" s="329">
        <f t="shared" si="0"/>
        <v>1755269</v>
      </c>
      <c r="N11" s="329">
        <f t="shared" si="0"/>
        <v>1742481</v>
      </c>
      <c r="O11" s="330">
        <f t="shared" si="0"/>
        <v>0</v>
      </c>
      <c r="P11" s="330">
        <f t="shared" si="0"/>
        <v>0</v>
      </c>
      <c r="Q11" s="329">
        <f t="shared" si="0"/>
        <v>355360</v>
      </c>
      <c r="R11" s="329">
        <f t="shared" si="0"/>
        <v>355255</v>
      </c>
      <c r="S11" s="163"/>
      <c r="T11" s="163"/>
      <c r="U11" s="163"/>
    </row>
    <row r="12" spans="1:23" s="282" customFormat="1" ht="15" customHeight="1">
      <c r="A12" s="169" t="s">
        <v>95</v>
      </c>
      <c r="B12" s="293" t="s">
        <v>1563</v>
      </c>
      <c r="C12" s="291"/>
      <c r="D12" s="329"/>
      <c r="E12" s="330">
        <f t="shared" ref="E12:R12" si="1">E13+E60+E100+E125+E156</f>
        <v>1428903</v>
      </c>
      <c r="F12" s="330">
        <f t="shared" si="1"/>
        <v>1414863</v>
      </c>
      <c r="G12" s="330">
        <f t="shared" si="1"/>
        <v>0</v>
      </c>
      <c r="H12" s="330">
        <f t="shared" si="1"/>
        <v>0</v>
      </c>
      <c r="I12" s="330">
        <f t="shared" si="1"/>
        <v>1481867.8</v>
      </c>
      <c r="J12" s="330">
        <f t="shared" si="1"/>
        <v>1497287.8</v>
      </c>
      <c r="K12" s="330">
        <f t="shared" si="1"/>
        <v>0</v>
      </c>
      <c r="L12" s="330">
        <f t="shared" si="1"/>
        <v>0</v>
      </c>
      <c r="M12" s="330">
        <f t="shared" si="1"/>
        <v>1331559</v>
      </c>
      <c r="N12" s="330">
        <f t="shared" si="1"/>
        <v>1319921</v>
      </c>
      <c r="O12" s="330">
        <f t="shared" si="1"/>
        <v>0</v>
      </c>
      <c r="P12" s="330">
        <f t="shared" si="1"/>
        <v>0</v>
      </c>
      <c r="Q12" s="330">
        <f t="shared" si="1"/>
        <v>301160</v>
      </c>
      <c r="R12" s="330">
        <f t="shared" si="1"/>
        <v>301160</v>
      </c>
      <c r="S12" s="329"/>
      <c r="T12" s="329"/>
      <c r="U12" s="163"/>
      <c r="V12" s="282">
        <f>V10-N12</f>
        <v>-22302</v>
      </c>
    </row>
    <row r="13" spans="1:23" s="282" customFormat="1" ht="15" customHeight="1">
      <c r="A13" s="169" t="s">
        <v>304</v>
      </c>
      <c r="B13" s="293" t="s">
        <v>894</v>
      </c>
      <c r="C13" s="291"/>
      <c r="D13" s="332"/>
      <c r="E13" s="329">
        <f>E14</f>
        <v>335185</v>
      </c>
      <c r="F13" s="329">
        <f>F14</f>
        <v>332815</v>
      </c>
      <c r="G13" s="329">
        <f>G14</f>
        <v>0</v>
      </c>
      <c r="H13" s="329">
        <f>H14</f>
        <v>0</v>
      </c>
      <c r="I13" s="329">
        <f>I14</f>
        <v>373649.8</v>
      </c>
      <c r="J13" s="329">
        <f t="shared" ref="J13:R13" si="2">J14</f>
        <v>371279.8</v>
      </c>
      <c r="K13" s="329">
        <f t="shared" si="2"/>
        <v>0</v>
      </c>
      <c r="L13" s="329">
        <f t="shared" si="2"/>
        <v>0</v>
      </c>
      <c r="M13" s="329">
        <f t="shared" si="2"/>
        <v>288441</v>
      </c>
      <c r="N13" s="329">
        <f t="shared" si="2"/>
        <v>286071</v>
      </c>
      <c r="O13" s="329">
        <f t="shared" si="2"/>
        <v>0</v>
      </c>
      <c r="P13" s="329">
        <f t="shared" si="2"/>
        <v>0</v>
      </c>
      <c r="Q13" s="329">
        <f t="shared" si="2"/>
        <v>60300</v>
      </c>
      <c r="R13" s="329">
        <f t="shared" si="2"/>
        <v>60300</v>
      </c>
      <c r="S13" s="329"/>
      <c r="T13" s="329"/>
      <c r="U13" s="163"/>
      <c r="V13" s="172" t="s">
        <v>972</v>
      </c>
      <c r="W13" s="282">
        <f>277700-N14</f>
        <v>-8371</v>
      </c>
    </row>
    <row r="14" spans="1:23" s="288" customFormat="1" ht="31.5">
      <c r="A14" s="290"/>
      <c r="B14" s="331" t="s">
        <v>1250</v>
      </c>
      <c r="C14" s="289"/>
      <c r="D14" s="286"/>
      <c r="E14" s="332">
        <f t="shared" ref="E14:S14" si="3">SUM(E16:E59)</f>
        <v>335185</v>
      </c>
      <c r="F14" s="332">
        <f t="shared" si="3"/>
        <v>332815</v>
      </c>
      <c r="G14" s="332">
        <f t="shared" si="3"/>
        <v>0</v>
      </c>
      <c r="H14" s="332">
        <f t="shared" si="3"/>
        <v>0</v>
      </c>
      <c r="I14" s="332">
        <f t="shared" si="3"/>
        <v>373649.8</v>
      </c>
      <c r="J14" s="332">
        <f t="shared" si="3"/>
        <v>371279.8</v>
      </c>
      <c r="K14" s="332">
        <f t="shared" si="3"/>
        <v>0</v>
      </c>
      <c r="L14" s="332">
        <f t="shared" si="3"/>
        <v>0</v>
      </c>
      <c r="M14" s="332">
        <f t="shared" si="3"/>
        <v>288441</v>
      </c>
      <c r="N14" s="332">
        <f t="shared" si="3"/>
        <v>286071</v>
      </c>
      <c r="O14" s="332">
        <f t="shared" si="3"/>
        <v>0</v>
      </c>
      <c r="P14" s="332">
        <f t="shared" si="3"/>
        <v>0</v>
      </c>
      <c r="Q14" s="332">
        <f t="shared" si="3"/>
        <v>60300</v>
      </c>
      <c r="R14" s="332">
        <f t="shared" si="3"/>
        <v>60300</v>
      </c>
      <c r="S14" s="332">
        <f t="shared" si="3"/>
        <v>0</v>
      </c>
      <c r="T14" s="332">
        <f>SUM(T16:T59)</f>
        <v>0</v>
      </c>
      <c r="U14" s="286"/>
    </row>
    <row r="15" spans="1:23" s="288" customFormat="1" ht="36.75" customHeight="1">
      <c r="A15" s="290"/>
      <c r="B15" s="289" t="s">
        <v>1126</v>
      </c>
      <c r="C15" s="289"/>
      <c r="D15" s="286"/>
      <c r="E15" s="333"/>
      <c r="F15" s="333"/>
      <c r="G15" s="333"/>
      <c r="H15" s="333"/>
      <c r="I15" s="333"/>
      <c r="J15" s="333"/>
      <c r="K15" s="333"/>
      <c r="L15" s="333"/>
      <c r="M15" s="333"/>
      <c r="N15" s="333"/>
      <c r="O15" s="333"/>
      <c r="P15" s="333"/>
      <c r="Q15" s="333"/>
      <c r="R15" s="333"/>
      <c r="S15" s="287"/>
      <c r="T15" s="287"/>
      <c r="U15" s="286"/>
    </row>
    <row r="16" spans="1:23" s="288" customFormat="1" ht="31.5">
      <c r="A16" s="336">
        <v>1</v>
      </c>
      <c r="B16" s="368" t="s">
        <v>1564</v>
      </c>
      <c r="C16" s="289"/>
      <c r="D16" s="286"/>
      <c r="E16" s="334">
        <v>11960</v>
      </c>
      <c r="F16" s="334">
        <v>11960</v>
      </c>
      <c r="G16" s="287"/>
      <c r="H16" s="287"/>
      <c r="I16" s="335">
        <v>11960</v>
      </c>
      <c r="J16" s="335">
        <v>11960</v>
      </c>
      <c r="K16" s="287"/>
      <c r="L16" s="287"/>
      <c r="M16" s="334">
        <v>11960</v>
      </c>
      <c r="N16" s="334">
        <v>11960</v>
      </c>
      <c r="O16" s="287"/>
      <c r="P16" s="287"/>
      <c r="Q16" s="335">
        <v>7700</v>
      </c>
      <c r="R16" s="335">
        <v>7700</v>
      </c>
      <c r="S16" s="287"/>
      <c r="T16" s="287"/>
      <c r="U16" s="286"/>
    </row>
    <row r="17" spans="1:21" s="288" customFormat="1" ht="31.5">
      <c r="A17" s="336">
        <v>2</v>
      </c>
      <c r="B17" s="302" t="s">
        <v>1565</v>
      </c>
      <c r="C17" s="289"/>
      <c r="D17" s="286"/>
      <c r="E17" s="334">
        <v>8220</v>
      </c>
      <c r="F17" s="334">
        <v>8220</v>
      </c>
      <c r="G17" s="287"/>
      <c r="H17" s="287"/>
      <c r="I17" s="335">
        <v>8220</v>
      </c>
      <c r="J17" s="335">
        <v>8220</v>
      </c>
      <c r="K17" s="287"/>
      <c r="L17" s="287"/>
      <c r="M17" s="334">
        <v>8220</v>
      </c>
      <c r="N17" s="334">
        <v>8220</v>
      </c>
      <c r="O17" s="287"/>
      <c r="P17" s="287"/>
      <c r="Q17" s="335">
        <v>5300</v>
      </c>
      <c r="R17" s="335">
        <v>5300</v>
      </c>
      <c r="S17" s="287"/>
      <c r="T17" s="287"/>
      <c r="U17" s="286"/>
    </row>
    <row r="18" spans="1:21" s="288" customFormat="1" ht="31.5">
      <c r="A18" s="336">
        <v>3</v>
      </c>
      <c r="B18" s="368" t="s">
        <v>1566</v>
      </c>
      <c r="C18" s="289"/>
      <c r="D18" s="286"/>
      <c r="E18" s="334">
        <v>10275</v>
      </c>
      <c r="F18" s="334">
        <v>10275</v>
      </c>
      <c r="G18" s="287"/>
      <c r="H18" s="287"/>
      <c r="I18" s="335">
        <v>10275</v>
      </c>
      <c r="J18" s="335">
        <v>10275</v>
      </c>
      <c r="K18" s="287"/>
      <c r="L18" s="287"/>
      <c r="M18" s="334">
        <v>10275</v>
      </c>
      <c r="N18" s="334">
        <v>10275</v>
      </c>
      <c r="O18" s="287"/>
      <c r="P18" s="287"/>
      <c r="Q18" s="335">
        <v>6600</v>
      </c>
      <c r="R18" s="335">
        <v>6600</v>
      </c>
      <c r="S18" s="287"/>
      <c r="T18" s="287"/>
      <c r="U18" s="286"/>
    </row>
    <row r="19" spans="1:21" s="288" customFormat="1">
      <c r="A19" s="336">
        <v>4</v>
      </c>
      <c r="B19" s="302" t="s">
        <v>1567</v>
      </c>
      <c r="C19" s="289"/>
      <c r="D19" s="286"/>
      <c r="E19" s="334">
        <v>5000</v>
      </c>
      <c r="F19" s="334">
        <v>5000</v>
      </c>
      <c r="G19" s="287"/>
      <c r="H19" s="287"/>
      <c r="I19" s="335">
        <v>5000</v>
      </c>
      <c r="J19" s="335">
        <v>5000</v>
      </c>
      <c r="K19" s="287"/>
      <c r="L19" s="287"/>
      <c r="M19" s="334">
        <v>5000</v>
      </c>
      <c r="N19" s="334">
        <v>5000</v>
      </c>
      <c r="O19" s="287"/>
      <c r="P19" s="287"/>
      <c r="Q19" s="335">
        <v>3200</v>
      </c>
      <c r="R19" s="335">
        <v>3200</v>
      </c>
      <c r="S19" s="287"/>
      <c r="T19" s="287"/>
      <c r="U19" s="286"/>
    </row>
    <row r="20" spans="1:21" s="288" customFormat="1" ht="31.5">
      <c r="A20" s="336">
        <v>5</v>
      </c>
      <c r="B20" s="302" t="s">
        <v>1568</v>
      </c>
      <c r="C20" s="289"/>
      <c r="D20" s="286"/>
      <c r="E20" s="334">
        <v>7176</v>
      </c>
      <c r="F20" s="334">
        <v>7176</v>
      </c>
      <c r="G20" s="287"/>
      <c r="H20" s="287"/>
      <c r="I20" s="335">
        <v>7176</v>
      </c>
      <c r="J20" s="335">
        <v>7176</v>
      </c>
      <c r="K20" s="287"/>
      <c r="L20" s="287"/>
      <c r="M20" s="334">
        <v>7176</v>
      </c>
      <c r="N20" s="334">
        <v>7176</v>
      </c>
      <c r="O20" s="287"/>
      <c r="P20" s="287"/>
      <c r="Q20" s="335">
        <v>4600</v>
      </c>
      <c r="R20" s="335">
        <v>4600</v>
      </c>
      <c r="S20" s="287"/>
      <c r="T20" s="287"/>
      <c r="U20" s="286"/>
    </row>
    <row r="21" spans="1:21" s="288" customFormat="1" ht="31.5">
      <c r="A21" s="336">
        <v>6</v>
      </c>
      <c r="B21" s="302" t="s">
        <v>1569</v>
      </c>
      <c r="C21" s="289"/>
      <c r="D21" s="286"/>
      <c r="E21" s="334">
        <v>10275</v>
      </c>
      <c r="F21" s="334">
        <v>10275</v>
      </c>
      <c r="G21" s="287"/>
      <c r="H21" s="287"/>
      <c r="I21" s="335">
        <v>10275</v>
      </c>
      <c r="J21" s="335">
        <v>10275</v>
      </c>
      <c r="K21" s="287"/>
      <c r="L21" s="287"/>
      <c r="M21" s="334">
        <v>10275</v>
      </c>
      <c r="N21" s="334">
        <v>10275</v>
      </c>
      <c r="O21" s="287"/>
      <c r="P21" s="287"/>
      <c r="Q21" s="335">
        <v>6600</v>
      </c>
      <c r="R21" s="335">
        <v>6600</v>
      </c>
      <c r="S21" s="287"/>
      <c r="T21" s="287"/>
      <c r="U21" s="286"/>
    </row>
    <row r="22" spans="1:21" s="288" customFormat="1" ht="31.5">
      <c r="A22" s="336">
        <v>7</v>
      </c>
      <c r="B22" s="368" t="s">
        <v>1570</v>
      </c>
      <c r="C22" s="289"/>
      <c r="D22" s="286"/>
      <c r="E22" s="334">
        <v>16744</v>
      </c>
      <c r="F22" s="334">
        <v>16744</v>
      </c>
      <c r="G22" s="287"/>
      <c r="H22" s="287"/>
      <c r="I22" s="335">
        <v>16744</v>
      </c>
      <c r="J22" s="335">
        <v>16744</v>
      </c>
      <c r="K22" s="287"/>
      <c r="L22" s="287"/>
      <c r="M22" s="334">
        <v>16744</v>
      </c>
      <c r="N22" s="334">
        <v>16744</v>
      </c>
      <c r="O22" s="287"/>
      <c r="P22" s="287"/>
      <c r="Q22" s="335">
        <v>10800</v>
      </c>
      <c r="R22" s="335">
        <v>10800</v>
      </c>
      <c r="S22" s="287"/>
      <c r="T22" s="287"/>
      <c r="U22" s="286"/>
    </row>
    <row r="23" spans="1:21" s="288" customFormat="1" ht="31.5">
      <c r="A23" s="336">
        <v>8</v>
      </c>
      <c r="B23" s="302" t="s">
        <v>1571</v>
      </c>
      <c r="C23" s="289"/>
      <c r="D23" s="286"/>
      <c r="E23" s="334">
        <v>5030</v>
      </c>
      <c r="F23" s="334">
        <v>5030</v>
      </c>
      <c r="G23" s="287"/>
      <c r="H23" s="287"/>
      <c r="I23" s="335">
        <v>5030</v>
      </c>
      <c r="J23" s="335">
        <v>5030</v>
      </c>
      <c r="K23" s="287"/>
      <c r="L23" s="287"/>
      <c r="M23" s="334">
        <v>5030</v>
      </c>
      <c r="N23" s="334">
        <v>5030</v>
      </c>
      <c r="O23" s="287"/>
      <c r="P23" s="287"/>
      <c r="Q23" s="335">
        <v>3200</v>
      </c>
      <c r="R23" s="335">
        <v>3200</v>
      </c>
      <c r="S23" s="287"/>
      <c r="T23" s="287"/>
      <c r="U23" s="286"/>
    </row>
    <row r="24" spans="1:21" s="288" customFormat="1">
      <c r="A24" s="336">
        <v>9</v>
      </c>
      <c r="B24" s="302" t="s">
        <v>1572</v>
      </c>
      <c r="C24" s="289"/>
      <c r="D24" s="286"/>
      <c r="E24" s="334">
        <v>8020</v>
      </c>
      <c r="F24" s="334">
        <v>8020</v>
      </c>
      <c r="G24" s="287"/>
      <c r="H24" s="287"/>
      <c r="I24" s="335">
        <v>8020</v>
      </c>
      <c r="J24" s="335">
        <v>8020</v>
      </c>
      <c r="K24" s="287"/>
      <c r="L24" s="287"/>
      <c r="M24" s="334">
        <v>8020</v>
      </c>
      <c r="N24" s="334">
        <v>8020</v>
      </c>
      <c r="O24" s="287"/>
      <c r="P24" s="287"/>
      <c r="Q24" s="335">
        <v>5200</v>
      </c>
      <c r="R24" s="335">
        <v>5200</v>
      </c>
      <c r="S24" s="287"/>
      <c r="T24" s="287"/>
      <c r="U24" s="286"/>
    </row>
    <row r="25" spans="1:21" s="288" customFormat="1">
      <c r="A25" s="336">
        <v>10</v>
      </c>
      <c r="B25" s="302" t="s">
        <v>1573</v>
      </c>
      <c r="C25" s="289"/>
      <c r="D25" s="286"/>
      <c r="E25" s="334">
        <v>6000</v>
      </c>
      <c r="F25" s="334">
        <v>6000</v>
      </c>
      <c r="G25" s="287"/>
      <c r="H25" s="287"/>
      <c r="I25" s="335">
        <v>6000</v>
      </c>
      <c r="J25" s="335">
        <v>6000</v>
      </c>
      <c r="K25" s="287"/>
      <c r="L25" s="287"/>
      <c r="M25" s="334">
        <v>6000</v>
      </c>
      <c r="N25" s="334">
        <v>6000</v>
      </c>
      <c r="O25" s="287"/>
      <c r="P25" s="287"/>
      <c r="Q25" s="335">
        <v>3900</v>
      </c>
      <c r="R25" s="335">
        <v>3900</v>
      </c>
      <c r="S25" s="287"/>
      <c r="T25" s="287"/>
      <c r="U25" s="286"/>
    </row>
    <row r="26" spans="1:21" s="288" customFormat="1">
      <c r="A26" s="336">
        <v>11</v>
      </c>
      <c r="B26" s="302" t="s">
        <v>1574</v>
      </c>
      <c r="C26" s="289"/>
      <c r="D26" s="286"/>
      <c r="E26" s="334">
        <v>5000</v>
      </c>
      <c r="F26" s="334">
        <v>5000</v>
      </c>
      <c r="G26" s="287"/>
      <c r="H26" s="287"/>
      <c r="I26" s="335">
        <v>5000</v>
      </c>
      <c r="J26" s="335">
        <v>5000</v>
      </c>
      <c r="K26" s="287"/>
      <c r="L26" s="287"/>
      <c r="M26" s="334">
        <v>5000</v>
      </c>
      <c r="N26" s="334">
        <v>5000</v>
      </c>
      <c r="O26" s="287"/>
      <c r="P26" s="287"/>
      <c r="Q26" s="335">
        <v>3200</v>
      </c>
      <c r="R26" s="335">
        <v>3200</v>
      </c>
      <c r="S26" s="287"/>
      <c r="T26" s="287"/>
      <c r="U26" s="286"/>
    </row>
    <row r="27" spans="1:21" s="288" customFormat="1">
      <c r="A27" s="336">
        <v>12</v>
      </c>
      <c r="B27" s="302" t="s">
        <v>1575</v>
      </c>
      <c r="C27" s="289"/>
      <c r="D27" s="286"/>
      <c r="E27" s="334">
        <v>5817</v>
      </c>
      <c r="F27" s="334">
        <v>5817</v>
      </c>
      <c r="G27" s="287"/>
      <c r="H27" s="287"/>
      <c r="I27" s="335">
        <v>5817</v>
      </c>
      <c r="J27" s="335">
        <v>5817</v>
      </c>
      <c r="K27" s="287"/>
      <c r="L27" s="287"/>
      <c r="M27" s="334">
        <v>5817</v>
      </c>
      <c r="N27" s="334">
        <v>5817</v>
      </c>
      <c r="O27" s="287"/>
      <c r="P27" s="287"/>
      <c r="Q27" s="335"/>
      <c r="R27" s="335"/>
      <c r="S27" s="287"/>
      <c r="T27" s="287"/>
      <c r="U27" s="286"/>
    </row>
    <row r="28" spans="1:21" s="288" customFormat="1" ht="31.5">
      <c r="A28" s="336">
        <v>13</v>
      </c>
      <c r="B28" s="302" t="s">
        <v>1576</v>
      </c>
      <c r="C28" s="289"/>
      <c r="D28" s="286"/>
      <c r="E28" s="334">
        <v>5358</v>
      </c>
      <c r="F28" s="334">
        <v>5358</v>
      </c>
      <c r="G28" s="287"/>
      <c r="H28" s="287"/>
      <c r="I28" s="335">
        <v>5358</v>
      </c>
      <c r="J28" s="335">
        <v>5358</v>
      </c>
      <c r="K28" s="287"/>
      <c r="L28" s="287"/>
      <c r="M28" s="334">
        <v>5358</v>
      </c>
      <c r="N28" s="334">
        <v>5358</v>
      </c>
      <c r="O28" s="287"/>
      <c r="P28" s="287"/>
      <c r="Q28" s="335"/>
      <c r="R28" s="335"/>
      <c r="S28" s="287"/>
      <c r="T28" s="287"/>
      <c r="U28" s="286"/>
    </row>
    <row r="29" spans="1:21" s="288" customFormat="1" ht="31.5">
      <c r="A29" s="336">
        <v>14</v>
      </c>
      <c r="B29" s="302" t="s">
        <v>1577</v>
      </c>
      <c r="C29" s="289"/>
      <c r="D29" s="286"/>
      <c r="E29" s="334">
        <v>4465</v>
      </c>
      <c r="F29" s="334">
        <v>4465</v>
      </c>
      <c r="G29" s="287"/>
      <c r="H29" s="287"/>
      <c r="I29" s="335">
        <v>4465</v>
      </c>
      <c r="J29" s="335">
        <v>4465</v>
      </c>
      <c r="K29" s="287"/>
      <c r="L29" s="287"/>
      <c r="M29" s="334">
        <v>4465</v>
      </c>
      <c r="N29" s="334">
        <v>4465</v>
      </c>
      <c r="O29" s="287"/>
      <c r="P29" s="287"/>
      <c r="Q29" s="335"/>
      <c r="R29" s="335"/>
      <c r="S29" s="287"/>
      <c r="T29" s="287"/>
      <c r="U29" s="286"/>
    </row>
    <row r="30" spans="1:21" s="288" customFormat="1" ht="31.5">
      <c r="A30" s="336">
        <v>15</v>
      </c>
      <c r="B30" s="302" t="s">
        <v>1578</v>
      </c>
      <c r="C30" s="289"/>
      <c r="D30" s="286"/>
      <c r="E30" s="334">
        <v>5138</v>
      </c>
      <c r="F30" s="334">
        <v>5138</v>
      </c>
      <c r="G30" s="287"/>
      <c r="H30" s="287"/>
      <c r="I30" s="335">
        <v>5138</v>
      </c>
      <c r="J30" s="335">
        <v>5138</v>
      </c>
      <c r="K30" s="287"/>
      <c r="L30" s="287"/>
      <c r="M30" s="334">
        <v>5138</v>
      </c>
      <c r="N30" s="334">
        <v>5138</v>
      </c>
      <c r="O30" s="287"/>
      <c r="P30" s="287"/>
      <c r="Q30" s="335"/>
      <c r="R30" s="335"/>
      <c r="S30" s="287"/>
      <c r="T30" s="287"/>
      <c r="U30" s="286"/>
    </row>
    <row r="31" spans="1:21" s="288" customFormat="1" ht="15.75" customHeight="1">
      <c r="A31" s="336">
        <v>16</v>
      </c>
      <c r="B31" s="302" t="s">
        <v>1579</v>
      </c>
      <c r="C31" s="289"/>
      <c r="D31" s="286"/>
      <c r="E31" s="334">
        <v>8141</v>
      </c>
      <c r="F31" s="334">
        <v>8141</v>
      </c>
      <c r="G31" s="287"/>
      <c r="H31" s="287"/>
      <c r="I31" s="335">
        <v>8141</v>
      </c>
      <c r="J31" s="335">
        <v>8141</v>
      </c>
      <c r="K31" s="287"/>
      <c r="L31" s="287"/>
      <c r="M31" s="334">
        <v>8141</v>
      </c>
      <c r="N31" s="334">
        <v>8141</v>
      </c>
      <c r="O31" s="287"/>
      <c r="P31" s="287"/>
      <c r="Q31" s="335"/>
      <c r="R31" s="335"/>
      <c r="S31" s="287"/>
      <c r="T31" s="287"/>
      <c r="U31" s="286"/>
    </row>
    <row r="32" spans="1:21" s="288" customFormat="1" ht="31.5">
      <c r="A32" s="336">
        <v>17</v>
      </c>
      <c r="B32" s="302" t="s">
        <v>1580</v>
      </c>
      <c r="C32" s="289"/>
      <c r="D32" s="286"/>
      <c r="E32" s="334">
        <v>10764</v>
      </c>
      <c r="F32" s="334">
        <v>10764</v>
      </c>
      <c r="G32" s="287"/>
      <c r="H32" s="287"/>
      <c r="I32" s="335">
        <v>10764</v>
      </c>
      <c r="J32" s="335">
        <v>10764</v>
      </c>
      <c r="K32" s="287"/>
      <c r="L32" s="287"/>
      <c r="M32" s="334">
        <v>10764</v>
      </c>
      <c r="N32" s="334">
        <v>10764</v>
      </c>
      <c r="O32" s="287"/>
      <c r="P32" s="287"/>
      <c r="Q32" s="335"/>
      <c r="R32" s="335"/>
      <c r="S32" s="287"/>
      <c r="T32" s="287"/>
      <c r="U32" s="286"/>
    </row>
    <row r="33" spans="1:21" s="288" customFormat="1">
      <c r="A33" s="336">
        <v>18</v>
      </c>
      <c r="B33" s="302" t="s">
        <v>1581</v>
      </c>
      <c r="C33" s="289"/>
      <c r="D33" s="286"/>
      <c r="E33" s="334">
        <v>8141</v>
      </c>
      <c r="F33" s="334">
        <v>8141</v>
      </c>
      <c r="G33" s="287"/>
      <c r="H33" s="287"/>
      <c r="I33" s="335">
        <v>8141</v>
      </c>
      <c r="J33" s="335">
        <v>8141</v>
      </c>
      <c r="K33" s="287"/>
      <c r="L33" s="287"/>
      <c r="M33" s="334">
        <v>8141</v>
      </c>
      <c r="N33" s="334">
        <v>8141</v>
      </c>
      <c r="O33" s="287"/>
      <c r="P33" s="287"/>
      <c r="Q33" s="335"/>
      <c r="R33" s="335"/>
      <c r="S33" s="287"/>
      <c r="T33" s="287"/>
      <c r="U33" s="286"/>
    </row>
    <row r="34" spans="1:21" s="288" customFormat="1" ht="31.5">
      <c r="A34" s="336">
        <v>19</v>
      </c>
      <c r="B34" s="302" t="s">
        <v>1582</v>
      </c>
      <c r="C34" s="289"/>
      <c r="D34" s="286"/>
      <c r="E34" s="334">
        <v>9248</v>
      </c>
      <c r="F34" s="334">
        <v>9248</v>
      </c>
      <c r="G34" s="287"/>
      <c r="H34" s="287"/>
      <c r="I34" s="335">
        <v>9248</v>
      </c>
      <c r="J34" s="335">
        <v>9248</v>
      </c>
      <c r="K34" s="287"/>
      <c r="L34" s="287"/>
      <c r="M34" s="334">
        <v>9248</v>
      </c>
      <c r="N34" s="334">
        <v>9248</v>
      </c>
      <c r="O34" s="287"/>
      <c r="P34" s="287"/>
      <c r="Q34" s="335"/>
      <c r="R34" s="335"/>
      <c r="S34" s="287"/>
      <c r="T34" s="287"/>
      <c r="U34" s="286"/>
    </row>
    <row r="35" spans="1:21" s="288" customFormat="1">
      <c r="A35" s="336">
        <v>20</v>
      </c>
      <c r="B35" s="302" t="s">
        <v>1583</v>
      </c>
      <c r="C35" s="289"/>
      <c r="D35" s="286"/>
      <c r="E35" s="334">
        <v>5358</v>
      </c>
      <c r="F35" s="334">
        <v>5358</v>
      </c>
      <c r="G35" s="287"/>
      <c r="H35" s="287"/>
      <c r="I35" s="335">
        <v>5358</v>
      </c>
      <c r="J35" s="335">
        <v>5358</v>
      </c>
      <c r="K35" s="287"/>
      <c r="L35" s="287"/>
      <c r="M35" s="334">
        <v>5358</v>
      </c>
      <c r="N35" s="334">
        <v>5358</v>
      </c>
      <c r="O35" s="287"/>
      <c r="P35" s="287"/>
      <c r="Q35" s="335"/>
      <c r="R35" s="335"/>
      <c r="S35" s="287"/>
      <c r="T35" s="287"/>
      <c r="U35" s="286"/>
    </row>
    <row r="36" spans="1:21" s="288" customFormat="1" ht="31.5">
      <c r="A36" s="336">
        <v>21</v>
      </c>
      <c r="B36" s="302" t="s">
        <v>1584</v>
      </c>
      <c r="C36" s="289"/>
      <c r="D36" s="286"/>
      <c r="E36" s="334">
        <v>5817</v>
      </c>
      <c r="F36" s="334">
        <v>5817</v>
      </c>
      <c r="G36" s="287"/>
      <c r="H36" s="287"/>
      <c r="I36" s="335">
        <v>5817</v>
      </c>
      <c r="J36" s="335">
        <v>5817</v>
      </c>
      <c r="K36" s="287"/>
      <c r="L36" s="287"/>
      <c r="M36" s="334">
        <v>5817</v>
      </c>
      <c r="N36" s="334">
        <v>5817</v>
      </c>
      <c r="O36" s="287"/>
      <c r="P36" s="287"/>
      <c r="Q36" s="335"/>
      <c r="R36" s="335"/>
      <c r="S36" s="287"/>
      <c r="T36" s="287"/>
      <c r="U36" s="286"/>
    </row>
    <row r="37" spans="1:21" s="288" customFormat="1" ht="31.5">
      <c r="A37" s="336">
        <v>22</v>
      </c>
      <c r="B37" s="302" t="s">
        <v>1585</v>
      </c>
      <c r="C37" s="289"/>
      <c r="D37" s="286"/>
      <c r="E37" s="334">
        <v>9568</v>
      </c>
      <c r="F37" s="334">
        <v>9568</v>
      </c>
      <c r="G37" s="287"/>
      <c r="H37" s="287"/>
      <c r="I37" s="335">
        <v>9568</v>
      </c>
      <c r="J37" s="335">
        <v>9568</v>
      </c>
      <c r="K37" s="287"/>
      <c r="L37" s="287"/>
      <c r="M37" s="334">
        <v>9568</v>
      </c>
      <c r="N37" s="334">
        <v>9568</v>
      </c>
      <c r="O37" s="287"/>
      <c r="P37" s="287"/>
      <c r="Q37" s="335"/>
      <c r="R37" s="335"/>
      <c r="S37" s="287"/>
      <c r="T37" s="287"/>
      <c r="U37" s="286"/>
    </row>
    <row r="38" spans="1:21" s="288" customFormat="1" ht="31.5">
      <c r="A38" s="336">
        <v>23</v>
      </c>
      <c r="B38" s="302" t="s">
        <v>1586</v>
      </c>
      <c r="C38" s="289"/>
      <c r="D38" s="286"/>
      <c r="E38" s="334">
        <v>8220</v>
      </c>
      <c r="F38" s="334">
        <v>8220</v>
      </c>
      <c r="G38" s="287"/>
      <c r="H38" s="287"/>
      <c r="I38" s="335">
        <v>8220</v>
      </c>
      <c r="J38" s="335">
        <v>8220</v>
      </c>
      <c r="K38" s="287"/>
      <c r="L38" s="287"/>
      <c r="M38" s="334">
        <v>8220</v>
      </c>
      <c r="N38" s="334">
        <v>8220</v>
      </c>
      <c r="O38" s="287"/>
      <c r="P38" s="287"/>
      <c r="Q38" s="335"/>
      <c r="R38" s="335"/>
      <c r="S38" s="287"/>
      <c r="T38" s="287"/>
      <c r="U38" s="286"/>
    </row>
    <row r="39" spans="1:21" s="288" customFormat="1">
      <c r="A39" s="336">
        <v>24</v>
      </c>
      <c r="B39" s="302" t="s">
        <v>1587</v>
      </c>
      <c r="C39" s="289"/>
      <c r="D39" s="286"/>
      <c r="E39" s="334">
        <v>10275</v>
      </c>
      <c r="F39" s="334">
        <v>10275</v>
      </c>
      <c r="G39" s="287"/>
      <c r="H39" s="287"/>
      <c r="I39" s="335">
        <v>10275</v>
      </c>
      <c r="J39" s="335">
        <v>10275</v>
      </c>
      <c r="K39" s="287"/>
      <c r="L39" s="287"/>
      <c r="M39" s="334">
        <v>10275</v>
      </c>
      <c r="N39" s="334">
        <v>10275</v>
      </c>
      <c r="O39" s="287"/>
      <c r="P39" s="287"/>
      <c r="Q39" s="335"/>
      <c r="R39" s="335"/>
      <c r="S39" s="287"/>
      <c r="T39" s="287"/>
      <c r="U39" s="286"/>
    </row>
    <row r="40" spans="1:21" s="288" customFormat="1" ht="31.5">
      <c r="A40" s="336">
        <v>25</v>
      </c>
      <c r="B40" s="302" t="s">
        <v>1588</v>
      </c>
      <c r="C40" s="289"/>
      <c r="D40" s="286"/>
      <c r="E40" s="334">
        <v>8220</v>
      </c>
      <c r="F40" s="334">
        <v>8220</v>
      </c>
      <c r="G40" s="287"/>
      <c r="H40" s="287"/>
      <c r="I40" s="335">
        <v>8220</v>
      </c>
      <c r="J40" s="335">
        <v>8220</v>
      </c>
      <c r="K40" s="287"/>
      <c r="L40" s="287"/>
      <c r="M40" s="334">
        <v>8220</v>
      </c>
      <c r="N40" s="334">
        <v>8220</v>
      </c>
      <c r="O40" s="287"/>
      <c r="P40" s="287"/>
      <c r="Q40" s="335"/>
      <c r="R40" s="335"/>
      <c r="S40" s="287"/>
      <c r="T40" s="287"/>
      <c r="U40" s="286"/>
    </row>
    <row r="41" spans="1:21" s="288" customFormat="1">
      <c r="A41" s="336">
        <v>26</v>
      </c>
      <c r="B41" s="302" t="s">
        <v>1589</v>
      </c>
      <c r="C41" s="289"/>
      <c r="D41" s="286"/>
      <c r="E41" s="334">
        <v>8141</v>
      </c>
      <c r="F41" s="334">
        <v>8141</v>
      </c>
      <c r="G41" s="287"/>
      <c r="H41" s="287"/>
      <c r="I41" s="335">
        <v>8141</v>
      </c>
      <c r="J41" s="335">
        <v>8141</v>
      </c>
      <c r="K41" s="287"/>
      <c r="L41" s="287"/>
      <c r="M41" s="334">
        <v>8141</v>
      </c>
      <c r="N41" s="334">
        <v>8141</v>
      </c>
      <c r="O41" s="287"/>
      <c r="P41" s="287"/>
      <c r="Q41" s="335"/>
      <c r="R41" s="335"/>
      <c r="S41" s="287"/>
      <c r="T41" s="287"/>
      <c r="U41" s="286"/>
    </row>
    <row r="42" spans="1:21" s="288" customFormat="1" ht="47.25">
      <c r="A42" s="336">
        <v>27</v>
      </c>
      <c r="B42" s="302" t="s">
        <v>1590</v>
      </c>
      <c r="C42" s="289"/>
      <c r="D42" s="286"/>
      <c r="E42" s="334">
        <v>5000</v>
      </c>
      <c r="F42" s="334">
        <v>5000</v>
      </c>
      <c r="G42" s="287"/>
      <c r="H42" s="287"/>
      <c r="I42" s="335">
        <v>5000</v>
      </c>
      <c r="J42" s="335">
        <v>5000</v>
      </c>
      <c r="K42" s="287"/>
      <c r="L42" s="287"/>
      <c r="M42" s="334">
        <v>5000</v>
      </c>
      <c r="N42" s="334">
        <v>5000</v>
      </c>
      <c r="O42" s="287"/>
      <c r="P42" s="287"/>
      <c r="Q42" s="335"/>
      <c r="R42" s="335"/>
      <c r="S42" s="287"/>
      <c r="T42" s="287"/>
      <c r="U42" s="286"/>
    </row>
    <row r="43" spans="1:21" s="288" customFormat="1" ht="47.25">
      <c r="A43" s="336">
        <v>28</v>
      </c>
      <c r="B43" s="302" t="s">
        <v>1591</v>
      </c>
      <c r="C43" s="289"/>
      <c r="D43" s="286"/>
      <c r="E43" s="334">
        <v>8000</v>
      </c>
      <c r="F43" s="334">
        <v>8000</v>
      </c>
      <c r="G43" s="287"/>
      <c r="H43" s="287"/>
      <c r="I43" s="335">
        <v>8000</v>
      </c>
      <c r="J43" s="335">
        <v>8000</v>
      </c>
      <c r="K43" s="287"/>
      <c r="L43" s="287"/>
      <c r="M43" s="334">
        <v>8000</v>
      </c>
      <c r="N43" s="334">
        <v>8000</v>
      </c>
      <c r="O43" s="287"/>
      <c r="P43" s="287"/>
      <c r="Q43" s="335"/>
      <c r="R43" s="335"/>
      <c r="S43" s="287"/>
      <c r="T43" s="287"/>
      <c r="U43" s="286"/>
    </row>
    <row r="44" spans="1:21" s="288" customFormat="1" ht="31.5">
      <c r="A44" s="336">
        <v>29</v>
      </c>
      <c r="B44" s="302" t="s">
        <v>1592</v>
      </c>
      <c r="C44" s="289"/>
      <c r="D44" s="286"/>
      <c r="E44" s="334">
        <v>6165</v>
      </c>
      <c r="F44" s="334">
        <v>6165</v>
      </c>
      <c r="G44" s="287"/>
      <c r="H44" s="287"/>
      <c r="I44" s="335">
        <v>6165</v>
      </c>
      <c r="J44" s="335">
        <v>6165</v>
      </c>
      <c r="K44" s="287"/>
      <c r="L44" s="287"/>
      <c r="M44" s="334">
        <v>6165</v>
      </c>
      <c r="N44" s="334">
        <v>6165</v>
      </c>
      <c r="O44" s="287"/>
      <c r="P44" s="287"/>
      <c r="Q44" s="287"/>
      <c r="R44" s="287"/>
      <c r="S44" s="287"/>
      <c r="T44" s="287"/>
      <c r="U44" s="286"/>
    </row>
    <row r="45" spans="1:21" s="288" customFormat="1" ht="31.5">
      <c r="A45" s="336">
        <v>30</v>
      </c>
      <c r="B45" s="302" t="s">
        <v>1593</v>
      </c>
      <c r="C45" s="289"/>
      <c r="D45" s="286"/>
      <c r="E45" s="334">
        <v>5138</v>
      </c>
      <c r="F45" s="334">
        <v>5138</v>
      </c>
      <c r="G45" s="287"/>
      <c r="H45" s="287"/>
      <c r="I45" s="335">
        <v>5138</v>
      </c>
      <c r="J45" s="335">
        <v>5138</v>
      </c>
      <c r="K45" s="287"/>
      <c r="L45" s="287"/>
      <c r="M45" s="334">
        <v>5138</v>
      </c>
      <c r="N45" s="334">
        <v>5138</v>
      </c>
      <c r="O45" s="287"/>
      <c r="P45" s="287"/>
      <c r="Q45" s="287"/>
      <c r="R45" s="287"/>
      <c r="S45" s="287"/>
      <c r="T45" s="287"/>
      <c r="U45" s="286"/>
    </row>
    <row r="46" spans="1:21" s="288" customFormat="1" ht="31.5">
      <c r="A46" s="336">
        <v>31</v>
      </c>
      <c r="B46" s="302" t="s">
        <v>1594</v>
      </c>
      <c r="C46" s="289"/>
      <c r="D46" s="286"/>
      <c r="E46" s="334">
        <v>5358</v>
      </c>
      <c r="F46" s="334">
        <v>5358</v>
      </c>
      <c r="G46" s="287"/>
      <c r="H46" s="287"/>
      <c r="I46" s="335">
        <v>5358</v>
      </c>
      <c r="J46" s="335">
        <v>5358</v>
      </c>
      <c r="K46" s="287"/>
      <c r="L46" s="287"/>
      <c r="M46" s="334">
        <v>5358</v>
      </c>
      <c r="N46" s="334">
        <v>5358</v>
      </c>
      <c r="O46" s="287"/>
      <c r="P46" s="287"/>
      <c r="Q46" s="287"/>
      <c r="R46" s="287"/>
      <c r="S46" s="287"/>
      <c r="T46" s="287"/>
      <c r="U46" s="286"/>
    </row>
    <row r="47" spans="1:21" s="288" customFormat="1">
      <c r="A47" s="336">
        <v>32</v>
      </c>
      <c r="B47" s="302" t="s">
        <v>1595</v>
      </c>
      <c r="C47" s="289"/>
      <c r="D47" s="286"/>
      <c r="E47" s="334">
        <v>6010</v>
      </c>
      <c r="F47" s="334">
        <v>6010</v>
      </c>
      <c r="G47" s="287"/>
      <c r="H47" s="287"/>
      <c r="I47" s="335">
        <v>6010</v>
      </c>
      <c r="J47" s="335">
        <v>6010</v>
      </c>
      <c r="K47" s="287"/>
      <c r="L47" s="287"/>
      <c r="M47" s="334">
        <v>6010</v>
      </c>
      <c r="N47" s="334">
        <v>6010</v>
      </c>
      <c r="O47" s="287"/>
      <c r="P47" s="287"/>
      <c r="Q47" s="287"/>
      <c r="R47" s="287"/>
      <c r="S47" s="287"/>
      <c r="T47" s="287"/>
      <c r="U47" s="286"/>
    </row>
    <row r="48" spans="1:21" s="288" customFormat="1">
      <c r="A48" s="336">
        <v>33</v>
      </c>
      <c r="B48" s="302" t="s">
        <v>1596</v>
      </c>
      <c r="C48" s="289"/>
      <c r="D48" s="286"/>
      <c r="E48" s="334">
        <v>5010</v>
      </c>
      <c r="F48" s="334">
        <v>5010</v>
      </c>
      <c r="G48" s="287"/>
      <c r="H48" s="287"/>
      <c r="I48" s="335">
        <v>5010</v>
      </c>
      <c r="J48" s="335">
        <v>5010</v>
      </c>
      <c r="K48" s="287"/>
      <c r="L48" s="287"/>
      <c r="M48" s="334">
        <v>5010</v>
      </c>
      <c r="N48" s="334">
        <v>5010</v>
      </c>
      <c r="O48" s="287"/>
      <c r="P48" s="287"/>
      <c r="Q48" s="287"/>
      <c r="R48" s="287"/>
      <c r="S48" s="287"/>
      <c r="T48" s="287"/>
      <c r="U48" s="286"/>
    </row>
    <row r="49" spans="1:25" s="288" customFormat="1">
      <c r="A49" s="336">
        <v>34</v>
      </c>
      <c r="B49" s="302" t="s">
        <v>1597</v>
      </c>
      <c r="C49" s="289"/>
      <c r="D49" s="286"/>
      <c r="E49" s="334">
        <v>8143</v>
      </c>
      <c r="F49" s="334">
        <v>8143</v>
      </c>
      <c r="G49" s="287"/>
      <c r="H49" s="287"/>
      <c r="I49" s="335">
        <v>8143</v>
      </c>
      <c r="J49" s="335">
        <v>8143</v>
      </c>
      <c r="K49" s="287"/>
      <c r="L49" s="287"/>
      <c r="M49" s="334">
        <v>8143</v>
      </c>
      <c r="N49" s="334">
        <v>8143</v>
      </c>
      <c r="O49" s="287"/>
      <c r="P49" s="287"/>
      <c r="Q49" s="287"/>
      <c r="R49" s="287"/>
      <c r="S49" s="287"/>
      <c r="T49" s="287"/>
      <c r="U49" s="286"/>
    </row>
    <row r="50" spans="1:25" s="288" customFormat="1">
      <c r="A50" s="336">
        <v>35</v>
      </c>
      <c r="B50" s="302" t="s">
        <v>1598</v>
      </c>
      <c r="C50" s="289"/>
      <c r="D50" s="286"/>
      <c r="E50" s="334">
        <v>5817</v>
      </c>
      <c r="F50" s="334">
        <v>5817</v>
      </c>
      <c r="G50" s="287"/>
      <c r="H50" s="287"/>
      <c r="I50" s="335">
        <v>5817</v>
      </c>
      <c r="J50" s="335">
        <v>5817</v>
      </c>
      <c r="K50" s="287"/>
      <c r="L50" s="287"/>
      <c r="M50" s="334">
        <v>5817</v>
      </c>
      <c r="N50" s="334">
        <v>5817</v>
      </c>
      <c r="O50" s="287"/>
      <c r="P50" s="287"/>
      <c r="Q50" s="287"/>
      <c r="R50" s="287"/>
      <c r="S50" s="287"/>
      <c r="T50" s="287"/>
      <c r="U50" s="286"/>
    </row>
    <row r="51" spans="1:25" s="288" customFormat="1">
      <c r="A51" s="336">
        <v>36</v>
      </c>
      <c r="B51" s="302" t="s">
        <v>1599</v>
      </c>
      <c r="C51" s="289"/>
      <c r="D51" s="286"/>
      <c r="E51" s="334">
        <v>5817</v>
      </c>
      <c r="F51" s="334">
        <v>5817</v>
      </c>
      <c r="G51" s="287"/>
      <c r="H51" s="287"/>
      <c r="I51" s="335">
        <v>5817</v>
      </c>
      <c r="J51" s="335">
        <v>5817</v>
      </c>
      <c r="K51" s="287"/>
      <c r="L51" s="287"/>
      <c r="M51" s="334">
        <v>5817</v>
      </c>
      <c r="N51" s="334">
        <v>5817</v>
      </c>
      <c r="O51" s="287"/>
      <c r="P51" s="287"/>
      <c r="Q51" s="287"/>
      <c r="R51" s="287"/>
      <c r="S51" s="287"/>
      <c r="T51" s="287"/>
      <c r="U51" s="286"/>
    </row>
    <row r="52" spans="1:25" s="288" customFormat="1">
      <c r="A52" s="336">
        <v>37</v>
      </c>
      <c r="B52" s="302" t="s">
        <v>1600</v>
      </c>
      <c r="C52" s="289"/>
      <c r="D52" s="286"/>
      <c r="E52" s="334">
        <v>5020</v>
      </c>
      <c r="F52" s="334">
        <v>5020</v>
      </c>
      <c r="G52" s="287"/>
      <c r="H52" s="287"/>
      <c r="I52" s="335">
        <v>5020</v>
      </c>
      <c r="J52" s="335">
        <v>5020</v>
      </c>
      <c r="K52" s="287"/>
      <c r="L52" s="287"/>
      <c r="M52" s="334">
        <v>5020</v>
      </c>
      <c r="N52" s="334">
        <v>5020</v>
      </c>
      <c r="O52" s="287"/>
      <c r="P52" s="287"/>
      <c r="Q52" s="287"/>
      <c r="R52" s="287"/>
      <c r="S52" s="287"/>
      <c r="T52" s="287"/>
      <c r="U52" s="286"/>
    </row>
    <row r="53" spans="1:25" s="288" customFormat="1">
      <c r="A53" s="336">
        <v>38</v>
      </c>
      <c r="B53" s="302" t="s">
        <v>1601</v>
      </c>
      <c r="C53" s="289"/>
      <c r="D53" s="286"/>
      <c r="E53" s="334">
        <v>8220</v>
      </c>
      <c r="F53" s="334">
        <f>8220-2370</f>
        <v>5850</v>
      </c>
      <c r="G53" s="287"/>
      <c r="H53" s="287"/>
      <c r="I53" s="334">
        <v>8220</v>
      </c>
      <c r="J53" s="334">
        <f>8220-2370</f>
        <v>5850</v>
      </c>
      <c r="K53" s="287"/>
      <c r="L53" s="287"/>
      <c r="M53" s="334">
        <v>8220</v>
      </c>
      <c r="N53" s="334">
        <f>8220-2370</f>
        <v>5850</v>
      </c>
      <c r="O53" s="287"/>
      <c r="P53" s="287"/>
      <c r="Q53" s="287"/>
      <c r="R53" s="287"/>
      <c r="S53" s="287"/>
      <c r="T53" s="287"/>
      <c r="U53" s="286"/>
    </row>
    <row r="54" spans="1:25" s="288" customFormat="1" ht="31.5">
      <c r="A54" s="336">
        <v>39</v>
      </c>
      <c r="B54" s="302" t="s">
        <v>1602</v>
      </c>
      <c r="C54" s="289"/>
      <c r="D54" s="286"/>
      <c r="E54" s="334">
        <v>8372</v>
      </c>
      <c r="F54" s="334">
        <v>8372</v>
      </c>
      <c r="G54" s="287"/>
      <c r="H54" s="287"/>
      <c r="I54" s="335">
        <v>8372</v>
      </c>
      <c r="J54" s="335">
        <v>8372</v>
      </c>
      <c r="K54" s="287"/>
      <c r="L54" s="287"/>
      <c r="M54" s="334">
        <v>8372</v>
      </c>
      <c r="N54" s="334">
        <v>8372</v>
      </c>
      <c r="O54" s="287"/>
      <c r="P54" s="287"/>
      <c r="Q54" s="287"/>
      <c r="R54" s="287"/>
      <c r="S54" s="287"/>
      <c r="T54" s="287"/>
      <c r="U54" s="286"/>
    </row>
    <row r="55" spans="1:25" s="288" customFormat="1" ht="31.5">
      <c r="A55" s="327">
        <v>40</v>
      </c>
      <c r="B55" s="449" t="s">
        <v>1603</v>
      </c>
      <c r="C55" s="289"/>
      <c r="D55" s="286"/>
      <c r="E55" s="334">
        <v>7176</v>
      </c>
      <c r="F55" s="334">
        <v>7176</v>
      </c>
      <c r="G55" s="287"/>
      <c r="H55" s="287"/>
      <c r="I55" s="335">
        <v>7176</v>
      </c>
      <c r="J55" s="335">
        <v>7176</v>
      </c>
      <c r="K55" s="287"/>
      <c r="L55" s="287"/>
      <c r="M55" s="334"/>
      <c r="N55" s="334"/>
      <c r="O55" s="287"/>
      <c r="P55" s="287"/>
      <c r="Q55" s="287"/>
      <c r="R55" s="287"/>
      <c r="S55" s="287"/>
      <c r="T55" s="287"/>
      <c r="U55" s="286"/>
    </row>
    <row r="56" spans="1:25" s="288" customFormat="1">
      <c r="A56" s="327">
        <v>41</v>
      </c>
      <c r="B56" s="449" t="s">
        <v>1604</v>
      </c>
      <c r="C56" s="289"/>
      <c r="D56" s="286"/>
      <c r="E56" s="334">
        <v>9568</v>
      </c>
      <c r="F56" s="334">
        <v>9568</v>
      </c>
      <c r="G56" s="287"/>
      <c r="H56" s="287"/>
      <c r="I56" s="335">
        <v>9568</v>
      </c>
      <c r="J56" s="335">
        <v>9568</v>
      </c>
      <c r="K56" s="287"/>
      <c r="L56" s="287"/>
      <c r="M56" s="334"/>
      <c r="N56" s="334"/>
      <c r="O56" s="287"/>
      <c r="P56" s="287"/>
      <c r="Q56" s="287"/>
      <c r="R56" s="287"/>
      <c r="S56" s="287"/>
      <c r="T56" s="287"/>
      <c r="U56" s="286"/>
    </row>
    <row r="57" spans="1:25" s="282" customFormat="1">
      <c r="A57" s="327">
        <v>43</v>
      </c>
      <c r="B57" s="448" t="s">
        <v>2882</v>
      </c>
      <c r="C57" s="173"/>
      <c r="D57" s="163"/>
      <c r="E57" s="163"/>
      <c r="F57" s="163"/>
      <c r="G57" s="163"/>
      <c r="H57" s="163"/>
      <c r="I57" s="315">
        <f>J57</f>
        <v>10000</v>
      </c>
      <c r="J57" s="315">
        <v>10000</v>
      </c>
      <c r="K57" s="315"/>
      <c r="L57" s="315"/>
      <c r="M57" s="315"/>
      <c r="N57" s="315"/>
      <c r="O57" s="315"/>
      <c r="P57" s="315"/>
      <c r="Q57" s="315"/>
      <c r="R57" s="315"/>
      <c r="S57" s="315"/>
      <c r="T57" s="315"/>
      <c r="U57" s="450"/>
      <c r="V57" s="506"/>
      <c r="W57" s="359">
        <v>1</v>
      </c>
      <c r="X57" s="359"/>
    </row>
    <row r="58" spans="1:25" s="282" customFormat="1" ht="31.5">
      <c r="A58" s="327">
        <v>44</v>
      </c>
      <c r="B58" s="173" t="s">
        <v>602</v>
      </c>
      <c r="C58" s="173"/>
      <c r="D58" s="163"/>
      <c r="E58" s="163"/>
      <c r="F58" s="163"/>
      <c r="G58" s="163"/>
      <c r="H58" s="163"/>
      <c r="I58" s="315">
        <v>28464.799999999999</v>
      </c>
      <c r="J58" s="315">
        <v>28464.799999999999</v>
      </c>
      <c r="K58" s="315"/>
      <c r="L58" s="315"/>
      <c r="M58" s="315"/>
      <c r="N58" s="315"/>
      <c r="O58" s="315"/>
      <c r="P58" s="315"/>
      <c r="Q58" s="315"/>
      <c r="R58" s="315"/>
      <c r="S58" s="315"/>
      <c r="T58" s="315"/>
      <c r="U58" s="163"/>
      <c r="V58" s="163"/>
      <c r="W58" s="163">
        <v>1</v>
      </c>
      <c r="X58" s="163"/>
      <c r="Y58" s="282" t="s">
        <v>1198</v>
      </c>
    </row>
    <row r="59" spans="1:25" s="282" customFormat="1">
      <c r="A59" s="327">
        <v>45</v>
      </c>
      <c r="B59" s="448" t="s">
        <v>2881</v>
      </c>
      <c r="C59" s="173"/>
      <c r="D59" s="163"/>
      <c r="E59" s="315">
        <f>F59</f>
        <v>30000</v>
      </c>
      <c r="F59" s="315">
        <v>30000</v>
      </c>
      <c r="G59" s="163"/>
      <c r="H59" s="163"/>
      <c r="I59" s="315">
        <f>J59</f>
        <v>30000</v>
      </c>
      <c r="J59" s="315">
        <v>30000</v>
      </c>
      <c r="K59" s="315"/>
      <c r="L59" s="315"/>
      <c r="M59" s="315"/>
      <c r="N59" s="315"/>
      <c r="O59" s="315"/>
      <c r="P59" s="315"/>
      <c r="Q59" s="315"/>
      <c r="R59" s="315"/>
      <c r="S59" s="315"/>
      <c r="T59" s="315"/>
      <c r="U59" s="450"/>
      <c r="V59" s="506"/>
      <c r="W59" s="359"/>
      <c r="X59" s="359"/>
    </row>
    <row r="60" spans="1:25" s="282" customFormat="1">
      <c r="A60" s="169" t="s">
        <v>308</v>
      </c>
      <c r="B60" s="293" t="s">
        <v>910</v>
      </c>
      <c r="C60" s="291"/>
      <c r="D60" s="329"/>
      <c r="E60" s="329">
        <f>E61</f>
        <v>315100</v>
      </c>
      <c r="F60" s="329">
        <f t="shared" ref="F60:R60" si="4">F61</f>
        <v>315100</v>
      </c>
      <c r="G60" s="329">
        <f t="shared" si="4"/>
        <v>0</v>
      </c>
      <c r="H60" s="329">
        <f t="shared" si="4"/>
        <v>0</v>
      </c>
      <c r="I60" s="329">
        <f t="shared" si="4"/>
        <v>315100</v>
      </c>
      <c r="J60" s="329">
        <f t="shared" si="4"/>
        <v>315100</v>
      </c>
      <c r="K60" s="329">
        <f t="shared" si="4"/>
        <v>0</v>
      </c>
      <c r="L60" s="329">
        <f t="shared" si="4"/>
        <v>0</v>
      </c>
      <c r="M60" s="329">
        <f t="shared" si="4"/>
        <v>275000</v>
      </c>
      <c r="N60" s="329">
        <f t="shared" si="4"/>
        <v>275000</v>
      </c>
      <c r="O60" s="329">
        <f t="shared" si="4"/>
        <v>0</v>
      </c>
      <c r="P60" s="329">
        <f t="shared" si="4"/>
        <v>0</v>
      </c>
      <c r="Q60" s="329">
        <f t="shared" si="4"/>
        <v>85760</v>
      </c>
      <c r="R60" s="329">
        <f t="shared" si="4"/>
        <v>85760</v>
      </c>
      <c r="S60" s="329"/>
      <c r="T60" s="329"/>
      <c r="U60" s="163"/>
      <c r="V60" s="306" t="s">
        <v>972</v>
      </c>
      <c r="W60" s="282">
        <f>275400-N60</f>
        <v>400</v>
      </c>
    </row>
    <row r="61" spans="1:25" s="341" customFormat="1" ht="31.5">
      <c r="A61" s="290"/>
      <c r="B61" s="170" t="s">
        <v>466</v>
      </c>
      <c r="C61" s="338"/>
      <c r="D61" s="339"/>
      <c r="E61" s="329">
        <f t="shared" ref="E61:T61" si="5">SUM(E63:E98)</f>
        <v>315100</v>
      </c>
      <c r="F61" s="329">
        <f t="shared" si="5"/>
        <v>315100</v>
      </c>
      <c r="G61" s="329">
        <f t="shared" si="5"/>
        <v>0</v>
      </c>
      <c r="H61" s="329">
        <f t="shared" si="5"/>
        <v>0</v>
      </c>
      <c r="I61" s="329">
        <f t="shared" si="5"/>
        <v>315100</v>
      </c>
      <c r="J61" s="329">
        <f t="shared" si="5"/>
        <v>315100</v>
      </c>
      <c r="K61" s="329">
        <f t="shared" si="5"/>
        <v>0</v>
      </c>
      <c r="L61" s="329">
        <f t="shared" si="5"/>
        <v>0</v>
      </c>
      <c r="M61" s="329">
        <f t="shared" si="5"/>
        <v>275000</v>
      </c>
      <c r="N61" s="329">
        <f t="shared" si="5"/>
        <v>275000</v>
      </c>
      <c r="O61" s="329">
        <f t="shared" si="5"/>
        <v>0</v>
      </c>
      <c r="P61" s="329">
        <f t="shared" si="5"/>
        <v>0</v>
      </c>
      <c r="Q61" s="329">
        <f t="shared" si="5"/>
        <v>85760</v>
      </c>
      <c r="R61" s="329">
        <f t="shared" si="5"/>
        <v>85760</v>
      </c>
      <c r="S61" s="329">
        <f t="shared" si="5"/>
        <v>0</v>
      </c>
      <c r="T61" s="329">
        <f t="shared" si="5"/>
        <v>0</v>
      </c>
      <c r="U61" s="340"/>
    </row>
    <row r="62" spans="1:25" s="341" customFormat="1" ht="31.5">
      <c r="A62" s="284"/>
      <c r="B62" s="289" t="s">
        <v>467</v>
      </c>
      <c r="C62" s="338"/>
      <c r="D62" s="339"/>
      <c r="E62" s="329"/>
      <c r="F62" s="329"/>
      <c r="G62" s="329"/>
      <c r="H62" s="329"/>
      <c r="I62" s="329"/>
      <c r="J62" s="329"/>
      <c r="K62" s="329"/>
      <c r="L62" s="329"/>
      <c r="M62" s="329"/>
      <c r="N62" s="329"/>
      <c r="O62" s="329"/>
      <c r="P62" s="329"/>
      <c r="Q62" s="329"/>
      <c r="R62" s="329"/>
      <c r="S62" s="339"/>
      <c r="T62" s="339"/>
      <c r="U62" s="340"/>
    </row>
    <row r="63" spans="1:25" s="282" customFormat="1" ht="31.5">
      <c r="A63" s="242" t="s">
        <v>46</v>
      </c>
      <c r="B63" s="567" t="s">
        <v>1605</v>
      </c>
      <c r="C63" s="291"/>
      <c r="D63" s="329"/>
      <c r="E63" s="315">
        <v>2700</v>
      </c>
      <c r="F63" s="315">
        <v>2700</v>
      </c>
      <c r="G63" s="329"/>
      <c r="H63" s="329"/>
      <c r="I63" s="342">
        <v>2700</v>
      </c>
      <c r="J63" s="342">
        <v>2700</v>
      </c>
      <c r="K63" s="330"/>
      <c r="L63" s="330"/>
      <c r="M63" s="342">
        <v>2700</v>
      </c>
      <c r="N63" s="342">
        <v>2700</v>
      </c>
      <c r="O63" s="329"/>
      <c r="P63" s="329"/>
      <c r="Q63" s="315">
        <v>1080</v>
      </c>
      <c r="R63" s="315">
        <v>1080</v>
      </c>
      <c r="S63" s="329"/>
      <c r="T63" s="329"/>
      <c r="U63" s="588"/>
    </row>
    <row r="64" spans="1:25" s="282" customFormat="1" ht="31.5">
      <c r="A64" s="242" t="s">
        <v>48</v>
      </c>
      <c r="B64" s="173" t="s">
        <v>1606</v>
      </c>
      <c r="C64" s="291"/>
      <c r="D64" s="329"/>
      <c r="E64" s="315">
        <v>1400</v>
      </c>
      <c r="F64" s="315">
        <v>1400</v>
      </c>
      <c r="G64" s="329"/>
      <c r="H64" s="329"/>
      <c r="I64" s="342">
        <v>1400</v>
      </c>
      <c r="J64" s="342">
        <v>1400</v>
      </c>
      <c r="K64" s="330"/>
      <c r="L64" s="330"/>
      <c r="M64" s="342">
        <v>1400</v>
      </c>
      <c r="N64" s="342">
        <v>1400</v>
      </c>
      <c r="O64" s="329"/>
      <c r="P64" s="329"/>
      <c r="Q64" s="315">
        <v>560</v>
      </c>
      <c r="R64" s="315">
        <v>560</v>
      </c>
      <c r="S64" s="329"/>
      <c r="T64" s="329"/>
      <c r="U64" s="588"/>
    </row>
    <row r="65" spans="1:22" s="282" customFormat="1" ht="31.5">
      <c r="A65" s="242" t="s">
        <v>50</v>
      </c>
      <c r="B65" s="173" t="s">
        <v>1607</v>
      </c>
      <c r="C65" s="291"/>
      <c r="D65" s="329"/>
      <c r="E65" s="315">
        <v>1200</v>
      </c>
      <c r="F65" s="315">
        <v>1200</v>
      </c>
      <c r="G65" s="329"/>
      <c r="H65" s="329"/>
      <c r="I65" s="342">
        <v>1200</v>
      </c>
      <c r="J65" s="342">
        <v>1200</v>
      </c>
      <c r="K65" s="330"/>
      <c r="L65" s="330"/>
      <c r="M65" s="342">
        <v>1200</v>
      </c>
      <c r="N65" s="342">
        <v>1200</v>
      </c>
      <c r="O65" s="329"/>
      <c r="P65" s="329"/>
      <c r="Q65" s="315">
        <v>480</v>
      </c>
      <c r="R65" s="315">
        <v>480</v>
      </c>
      <c r="S65" s="329"/>
      <c r="T65" s="329"/>
      <c r="U65" s="588"/>
    </row>
    <row r="66" spans="1:22" s="282" customFormat="1" ht="31.5">
      <c r="A66" s="242" t="s">
        <v>52</v>
      </c>
      <c r="B66" s="567" t="s">
        <v>1608</v>
      </c>
      <c r="C66" s="291"/>
      <c r="D66" s="329"/>
      <c r="E66" s="315">
        <v>3000</v>
      </c>
      <c r="F66" s="315">
        <v>3000</v>
      </c>
      <c r="G66" s="329"/>
      <c r="H66" s="329"/>
      <c r="I66" s="342">
        <v>3000</v>
      </c>
      <c r="J66" s="342">
        <v>3000</v>
      </c>
      <c r="K66" s="330"/>
      <c r="L66" s="330"/>
      <c r="M66" s="342">
        <v>3000</v>
      </c>
      <c r="N66" s="342">
        <v>3000</v>
      </c>
      <c r="O66" s="329"/>
      <c r="P66" s="329"/>
      <c r="Q66" s="315">
        <v>1200</v>
      </c>
      <c r="R66" s="315">
        <v>1200</v>
      </c>
      <c r="S66" s="329"/>
      <c r="T66" s="329"/>
      <c r="U66" s="588"/>
    </row>
    <row r="67" spans="1:22" s="282" customFormat="1" ht="31.5">
      <c r="A67" s="242" t="s">
        <v>54</v>
      </c>
      <c r="B67" s="173" t="s">
        <v>1609</v>
      </c>
      <c r="C67" s="291"/>
      <c r="D67" s="329"/>
      <c r="E67" s="315">
        <v>3000</v>
      </c>
      <c r="F67" s="315">
        <v>3000</v>
      </c>
      <c r="G67" s="329"/>
      <c r="H67" s="329"/>
      <c r="I67" s="342">
        <v>3000</v>
      </c>
      <c r="J67" s="342">
        <v>3000</v>
      </c>
      <c r="K67" s="330"/>
      <c r="L67" s="330"/>
      <c r="M67" s="342">
        <v>3000</v>
      </c>
      <c r="N67" s="342">
        <v>3000</v>
      </c>
      <c r="O67" s="329"/>
      <c r="P67" s="329"/>
      <c r="Q67" s="315">
        <v>1200</v>
      </c>
      <c r="R67" s="315">
        <v>1200</v>
      </c>
      <c r="S67" s="329"/>
      <c r="T67" s="329"/>
      <c r="U67" s="588"/>
    </row>
    <row r="68" spans="1:22" s="282" customFormat="1" ht="31.5">
      <c r="A68" s="242" t="s">
        <v>56</v>
      </c>
      <c r="B68" s="173" t="s">
        <v>1610</v>
      </c>
      <c r="C68" s="291"/>
      <c r="D68" s="329"/>
      <c r="E68" s="315">
        <v>3000</v>
      </c>
      <c r="F68" s="315">
        <v>3000</v>
      </c>
      <c r="G68" s="329"/>
      <c r="H68" s="329"/>
      <c r="I68" s="342">
        <v>3000</v>
      </c>
      <c r="J68" s="342">
        <v>3000</v>
      </c>
      <c r="K68" s="330"/>
      <c r="L68" s="330"/>
      <c r="M68" s="342">
        <v>3000</v>
      </c>
      <c r="N68" s="342">
        <v>3000</v>
      </c>
      <c r="O68" s="329"/>
      <c r="P68" s="329"/>
      <c r="Q68" s="315">
        <v>1200</v>
      </c>
      <c r="R68" s="315">
        <v>1200</v>
      </c>
      <c r="S68" s="329"/>
      <c r="T68" s="329"/>
      <c r="U68" s="588"/>
    </row>
    <row r="69" spans="1:22" s="282" customFormat="1" ht="31.5">
      <c r="A69" s="242" t="s">
        <v>29</v>
      </c>
      <c r="B69" s="173" t="s">
        <v>1611</v>
      </c>
      <c r="C69" s="291"/>
      <c r="D69" s="329"/>
      <c r="E69" s="315">
        <v>3000</v>
      </c>
      <c r="F69" s="315">
        <v>3000</v>
      </c>
      <c r="G69" s="329"/>
      <c r="H69" s="329"/>
      <c r="I69" s="342">
        <v>3000</v>
      </c>
      <c r="J69" s="342">
        <v>3000</v>
      </c>
      <c r="K69" s="330"/>
      <c r="L69" s="330"/>
      <c r="M69" s="342">
        <v>3000</v>
      </c>
      <c r="N69" s="342">
        <v>3000</v>
      </c>
      <c r="O69" s="329"/>
      <c r="P69" s="329"/>
      <c r="Q69" s="315">
        <v>1200</v>
      </c>
      <c r="R69" s="315">
        <v>1200</v>
      </c>
      <c r="S69" s="329"/>
      <c r="T69" s="329"/>
      <c r="U69" s="588"/>
    </row>
    <row r="70" spans="1:22" s="282" customFormat="1" ht="31.5">
      <c r="A70" s="242" t="s">
        <v>59</v>
      </c>
      <c r="B70" s="173" t="s">
        <v>1612</v>
      </c>
      <c r="C70" s="291"/>
      <c r="D70" s="329"/>
      <c r="E70" s="315">
        <v>4000</v>
      </c>
      <c r="F70" s="315">
        <v>4000</v>
      </c>
      <c r="G70" s="329"/>
      <c r="H70" s="329"/>
      <c r="I70" s="342">
        <v>4000</v>
      </c>
      <c r="J70" s="342">
        <v>4000</v>
      </c>
      <c r="K70" s="330"/>
      <c r="L70" s="330"/>
      <c r="M70" s="342">
        <v>4000</v>
      </c>
      <c r="N70" s="342">
        <v>4000</v>
      </c>
      <c r="O70" s="329"/>
      <c r="P70" s="329"/>
      <c r="Q70" s="315">
        <v>1600</v>
      </c>
      <c r="R70" s="315">
        <v>1600</v>
      </c>
      <c r="S70" s="329"/>
      <c r="T70" s="329"/>
      <c r="U70" s="588"/>
    </row>
    <row r="71" spans="1:22" s="282" customFormat="1" ht="31.5">
      <c r="A71" s="242" t="s">
        <v>61</v>
      </c>
      <c r="B71" s="567" t="s">
        <v>1613</v>
      </c>
      <c r="C71" s="291"/>
      <c r="D71" s="329"/>
      <c r="E71" s="315">
        <v>15000</v>
      </c>
      <c r="F71" s="315">
        <v>15000</v>
      </c>
      <c r="G71" s="329"/>
      <c r="H71" s="329"/>
      <c r="I71" s="342">
        <v>15000</v>
      </c>
      <c r="J71" s="342">
        <v>15000</v>
      </c>
      <c r="K71" s="330"/>
      <c r="L71" s="330"/>
      <c r="M71" s="342">
        <v>15000</v>
      </c>
      <c r="N71" s="342">
        <v>15000</v>
      </c>
      <c r="O71" s="329"/>
      <c r="P71" s="329"/>
      <c r="Q71" s="315">
        <v>6000</v>
      </c>
      <c r="R71" s="315">
        <v>6000</v>
      </c>
      <c r="S71" s="329"/>
      <c r="T71" s="329"/>
      <c r="U71" s="588"/>
    </row>
    <row r="72" spans="1:22" s="282" customFormat="1" ht="31.5">
      <c r="A72" s="242" t="s">
        <v>63</v>
      </c>
      <c r="B72" s="173" t="s">
        <v>1614</v>
      </c>
      <c r="C72" s="291"/>
      <c r="D72" s="329"/>
      <c r="E72" s="315">
        <v>1550</v>
      </c>
      <c r="F72" s="315">
        <v>1550</v>
      </c>
      <c r="G72" s="329"/>
      <c r="H72" s="329"/>
      <c r="I72" s="342">
        <v>1550</v>
      </c>
      <c r="J72" s="342">
        <v>1550</v>
      </c>
      <c r="K72" s="330"/>
      <c r="L72" s="330"/>
      <c r="M72" s="342">
        <v>1550</v>
      </c>
      <c r="N72" s="342">
        <v>1550</v>
      </c>
      <c r="O72" s="329"/>
      <c r="P72" s="329"/>
      <c r="Q72" s="315">
        <v>620</v>
      </c>
      <c r="R72" s="315">
        <v>620</v>
      </c>
      <c r="S72" s="329"/>
      <c r="T72" s="329"/>
      <c r="U72" s="588"/>
    </row>
    <row r="73" spans="1:22" s="282" customFormat="1" ht="31.5">
      <c r="A73" s="242" t="s">
        <v>65</v>
      </c>
      <c r="B73" s="374" t="s">
        <v>1615</v>
      </c>
      <c r="C73" s="291"/>
      <c r="D73" s="329"/>
      <c r="E73" s="315">
        <v>1300</v>
      </c>
      <c r="F73" s="315">
        <v>1300</v>
      </c>
      <c r="G73" s="329"/>
      <c r="H73" s="329"/>
      <c r="I73" s="342">
        <v>1300</v>
      </c>
      <c r="J73" s="342">
        <v>1300</v>
      </c>
      <c r="K73" s="330"/>
      <c r="L73" s="330"/>
      <c r="M73" s="342">
        <v>1300</v>
      </c>
      <c r="N73" s="342">
        <v>1300</v>
      </c>
      <c r="O73" s="329"/>
      <c r="P73" s="329"/>
      <c r="Q73" s="315">
        <v>520</v>
      </c>
      <c r="R73" s="315">
        <v>520</v>
      </c>
      <c r="S73" s="329"/>
      <c r="T73" s="329"/>
      <c r="U73" s="588"/>
    </row>
    <row r="74" spans="1:22" s="343" customFormat="1" ht="31.5">
      <c r="A74" s="242" t="s">
        <v>67</v>
      </c>
      <c r="B74" s="374" t="s">
        <v>1616</v>
      </c>
      <c r="C74" s="589"/>
      <c r="D74" s="536"/>
      <c r="E74" s="315">
        <v>1600</v>
      </c>
      <c r="F74" s="315">
        <v>1600</v>
      </c>
      <c r="G74" s="536"/>
      <c r="H74" s="536"/>
      <c r="I74" s="334">
        <v>1600</v>
      </c>
      <c r="J74" s="334">
        <v>1600</v>
      </c>
      <c r="K74" s="334"/>
      <c r="L74" s="334"/>
      <c r="M74" s="334">
        <v>1600</v>
      </c>
      <c r="N74" s="334">
        <v>1600</v>
      </c>
      <c r="O74" s="536"/>
      <c r="P74" s="536"/>
      <c r="Q74" s="315">
        <v>640</v>
      </c>
      <c r="R74" s="315">
        <v>640</v>
      </c>
      <c r="S74" s="536"/>
      <c r="T74" s="536"/>
      <c r="U74" s="588"/>
      <c r="V74" s="282"/>
    </row>
    <row r="75" spans="1:22" s="282" customFormat="1" ht="31.5">
      <c r="A75" s="242" t="s">
        <v>69</v>
      </c>
      <c r="B75" s="567" t="s">
        <v>1617</v>
      </c>
      <c r="C75" s="291"/>
      <c r="D75" s="329"/>
      <c r="E75" s="315">
        <v>7650</v>
      </c>
      <c r="F75" s="315">
        <v>7650</v>
      </c>
      <c r="G75" s="329"/>
      <c r="H75" s="329"/>
      <c r="I75" s="342">
        <v>7650</v>
      </c>
      <c r="J75" s="342">
        <v>7650</v>
      </c>
      <c r="K75" s="330"/>
      <c r="L75" s="330"/>
      <c r="M75" s="342">
        <v>7650</v>
      </c>
      <c r="N75" s="342">
        <v>7650</v>
      </c>
      <c r="O75" s="329"/>
      <c r="P75" s="329"/>
      <c r="Q75" s="315">
        <v>3060</v>
      </c>
      <c r="R75" s="315">
        <v>3060</v>
      </c>
      <c r="S75" s="329"/>
      <c r="T75" s="329"/>
      <c r="U75" s="588"/>
    </row>
    <row r="76" spans="1:22" s="282" customFormat="1" ht="31.5">
      <c r="A76" s="242" t="s">
        <v>71</v>
      </c>
      <c r="B76" s="567" t="s">
        <v>1618</v>
      </c>
      <c r="C76" s="291"/>
      <c r="D76" s="329"/>
      <c r="E76" s="315">
        <v>2000</v>
      </c>
      <c r="F76" s="315">
        <v>2000</v>
      </c>
      <c r="G76" s="329"/>
      <c r="H76" s="329"/>
      <c r="I76" s="342">
        <v>2000</v>
      </c>
      <c r="J76" s="342">
        <v>2000</v>
      </c>
      <c r="K76" s="330"/>
      <c r="L76" s="330"/>
      <c r="M76" s="342">
        <v>2000</v>
      </c>
      <c r="N76" s="342">
        <v>2000</v>
      </c>
      <c r="O76" s="329"/>
      <c r="P76" s="329"/>
      <c r="Q76" s="315">
        <v>800</v>
      </c>
      <c r="R76" s="315">
        <v>800</v>
      </c>
      <c r="S76" s="329"/>
      <c r="T76" s="329"/>
      <c r="U76" s="588"/>
    </row>
    <row r="77" spans="1:22" s="282" customFormat="1" ht="31.5">
      <c r="A77" s="242" t="s">
        <v>73</v>
      </c>
      <c r="B77" s="567" t="s">
        <v>1619</v>
      </c>
      <c r="C77" s="291"/>
      <c r="D77" s="329"/>
      <c r="E77" s="315">
        <v>2000</v>
      </c>
      <c r="F77" s="315">
        <v>2000</v>
      </c>
      <c r="G77" s="329"/>
      <c r="H77" s="329"/>
      <c r="I77" s="342">
        <v>2000</v>
      </c>
      <c r="J77" s="342">
        <v>2000</v>
      </c>
      <c r="K77" s="330"/>
      <c r="L77" s="330"/>
      <c r="M77" s="342">
        <v>2000</v>
      </c>
      <c r="N77" s="342">
        <v>2000</v>
      </c>
      <c r="O77" s="329"/>
      <c r="P77" s="329"/>
      <c r="Q77" s="315">
        <v>800</v>
      </c>
      <c r="R77" s="315">
        <v>800</v>
      </c>
      <c r="S77" s="329"/>
      <c r="T77" s="329"/>
      <c r="U77" s="588"/>
    </row>
    <row r="78" spans="1:22" s="282" customFormat="1" ht="31.5">
      <c r="A78" s="242" t="s">
        <v>75</v>
      </c>
      <c r="B78" s="567" t="s">
        <v>1620</v>
      </c>
      <c r="C78" s="291"/>
      <c r="D78" s="329"/>
      <c r="E78" s="315">
        <v>1500</v>
      </c>
      <c r="F78" s="315">
        <v>1500</v>
      </c>
      <c r="G78" s="329"/>
      <c r="H78" s="329"/>
      <c r="I78" s="342">
        <v>1500</v>
      </c>
      <c r="J78" s="342">
        <v>1500</v>
      </c>
      <c r="K78" s="330"/>
      <c r="L78" s="330"/>
      <c r="M78" s="342">
        <v>1500</v>
      </c>
      <c r="N78" s="342">
        <v>1500</v>
      </c>
      <c r="O78" s="329"/>
      <c r="P78" s="329"/>
      <c r="Q78" s="315">
        <v>600</v>
      </c>
      <c r="R78" s="315">
        <v>600</v>
      </c>
      <c r="S78" s="329"/>
      <c r="T78" s="329"/>
      <c r="U78" s="588"/>
    </row>
    <row r="79" spans="1:22" s="282" customFormat="1" ht="31.5">
      <c r="A79" s="242" t="s">
        <v>77</v>
      </c>
      <c r="B79" s="173" t="s">
        <v>1621</v>
      </c>
      <c r="C79" s="291"/>
      <c r="D79" s="329"/>
      <c r="E79" s="315">
        <v>1400</v>
      </c>
      <c r="F79" s="315">
        <v>1400</v>
      </c>
      <c r="G79" s="329"/>
      <c r="H79" s="329"/>
      <c r="I79" s="342">
        <v>1400</v>
      </c>
      <c r="J79" s="342">
        <v>1400</v>
      </c>
      <c r="K79" s="330"/>
      <c r="L79" s="330"/>
      <c r="M79" s="342">
        <v>1400</v>
      </c>
      <c r="N79" s="342">
        <v>1400</v>
      </c>
      <c r="O79" s="329"/>
      <c r="P79" s="329"/>
      <c r="Q79" s="315">
        <v>560</v>
      </c>
      <c r="R79" s="315">
        <v>560</v>
      </c>
      <c r="S79" s="329"/>
      <c r="T79" s="329"/>
      <c r="U79" s="588"/>
    </row>
    <row r="80" spans="1:22" s="282" customFormat="1" ht="31.5">
      <c r="A80" s="242" t="s">
        <v>79</v>
      </c>
      <c r="B80" s="173" t="s">
        <v>1622</v>
      </c>
      <c r="C80" s="291"/>
      <c r="D80" s="329"/>
      <c r="E80" s="315">
        <v>2600</v>
      </c>
      <c r="F80" s="315">
        <v>2600</v>
      </c>
      <c r="G80" s="329"/>
      <c r="H80" s="329"/>
      <c r="I80" s="342">
        <v>2600</v>
      </c>
      <c r="J80" s="342">
        <v>2600</v>
      </c>
      <c r="K80" s="330"/>
      <c r="L80" s="330"/>
      <c r="M80" s="342">
        <v>2600</v>
      </c>
      <c r="N80" s="342">
        <v>2600</v>
      </c>
      <c r="O80" s="329"/>
      <c r="P80" s="329"/>
      <c r="Q80" s="315">
        <v>1040</v>
      </c>
      <c r="R80" s="315">
        <v>1040</v>
      </c>
      <c r="S80" s="329"/>
      <c r="T80" s="329"/>
      <c r="U80" s="588"/>
    </row>
    <row r="81" spans="1:23" s="282" customFormat="1" ht="47.25">
      <c r="A81" s="242" t="s">
        <v>81</v>
      </c>
      <c r="B81" s="173" t="s">
        <v>1623</v>
      </c>
      <c r="C81" s="291"/>
      <c r="D81" s="329"/>
      <c r="E81" s="315">
        <v>3900</v>
      </c>
      <c r="F81" s="315">
        <v>3900</v>
      </c>
      <c r="G81" s="329"/>
      <c r="H81" s="329"/>
      <c r="I81" s="342">
        <v>3900</v>
      </c>
      <c r="J81" s="342">
        <v>3900</v>
      </c>
      <c r="K81" s="330"/>
      <c r="L81" s="330"/>
      <c r="M81" s="342">
        <v>3900</v>
      </c>
      <c r="N81" s="342">
        <v>3900</v>
      </c>
      <c r="O81" s="329"/>
      <c r="P81" s="329"/>
      <c r="Q81" s="315">
        <v>1560</v>
      </c>
      <c r="R81" s="315">
        <v>1560</v>
      </c>
      <c r="S81" s="329"/>
      <c r="T81" s="329"/>
      <c r="U81" s="588"/>
    </row>
    <row r="82" spans="1:23" s="282" customFormat="1" ht="31.5">
      <c r="A82" s="242" t="s">
        <v>83</v>
      </c>
      <c r="B82" s="368" t="s">
        <v>1624</v>
      </c>
      <c r="C82" s="291"/>
      <c r="D82" s="329"/>
      <c r="E82" s="315">
        <v>1300</v>
      </c>
      <c r="F82" s="315">
        <v>1300</v>
      </c>
      <c r="G82" s="329"/>
      <c r="H82" s="329"/>
      <c r="I82" s="342">
        <v>1300</v>
      </c>
      <c r="J82" s="342">
        <v>1300</v>
      </c>
      <c r="K82" s="330"/>
      <c r="L82" s="330"/>
      <c r="M82" s="342">
        <v>1300</v>
      </c>
      <c r="N82" s="342">
        <v>1300</v>
      </c>
      <c r="O82" s="329"/>
      <c r="P82" s="329"/>
      <c r="Q82" s="315">
        <v>520</v>
      </c>
      <c r="R82" s="315">
        <v>520</v>
      </c>
      <c r="S82" s="329"/>
      <c r="T82" s="329"/>
      <c r="U82" s="588"/>
    </row>
    <row r="83" spans="1:23" s="282" customFormat="1" ht="33.75" customHeight="1">
      <c r="A83" s="242" t="s">
        <v>481</v>
      </c>
      <c r="B83" s="567" t="s">
        <v>1625</v>
      </c>
      <c r="C83" s="291"/>
      <c r="D83" s="329"/>
      <c r="E83" s="315">
        <v>7000</v>
      </c>
      <c r="F83" s="315">
        <v>7000</v>
      </c>
      <c r="G83" s="329"/>
      <c r="H83" s="329"/>
      <c r="I83" s="342">
        <v>7000</v>
      </c>
      <c r="J83" s="342">
        <v>7000</v>
      </c>
      <c r="K83" s="330"/>
      <c r="L83" s="330"/>
      <c r="M83" s="342">
        <v>7000</v>
      </c>
      <c r="N83" s="342">
        <v>7000</v>
      </c>
      <c r="O83" s="329"/>
      <c r="P83" s="329"/>
      <c r="Q83" s="315">
        <v>2800</v>
      </c>
      <c r="R83" s="315">
        <v>2800</v>
      </c>
      <c r="S83" s="329"/>
      <c r="T83" s="329"/>
      <c r="U83" s="590"/>
    </row>
    <row r="84" spans="1:23" s="282" customFormat="1" ht="31.5">
      <c r="A84" s="242" t="s">
        <v>482</v>
      </c>
      <c r="B84" s="173" t="s">
        <v>1626</v>
      </c>
      <c r="C84" s="291"/>
      <c r="D84" s="329"/>
      <c r="E84" s="315">
        <v>25000</v>
      </c>
      <c r="F84" s="315">
        <v>25000</v>
      </c>
      <c r="G84" s="329"/>
      <c r="H84" s="329"/>
      <c r="I84" s="342">
        <v>25000</v>
      </c>
      <c r="J84" s="342">
        <v>25000</v>
      </c>
      <c r="K84" s="330"/>
      <c r="L84" s="330"/>
      <c r="M84" s="342">
        <v>25000</v>
      </c>
      <c r="N84" s="342">
        <v>25000</v>
      </c>
      <c r="O84" s="329"/>
      <c r="P84" s="329"/>
      <c r="Q84" s="315">
        <v>10000</v>
      </c>
      <c r="R84" s="315">
        <v>10000</v>
      </c>
      <c r="S84" s="329"/>
      <c r="T84" s="329"/>
      <c r="U84" s="590"/>
    </row>
    <row r="85" spans="1:23" s="282" customFormat="1" ht="31.5">
      <c r="A85" s="242" t="s">
        <v>483</v>
      </c>
      <c r="B85" s="567" t="s">
        <v>1634</v>
      </c>
      <c r="C85" s="291"/>
      <c r="D85" s="329"/>
      <c r="E85" s="315">
        <v>50000</v>
      </c>
      <c r="F85" s="315">
        <v>50000</v>
      </c>
      <c r="G85" s="329"/>
      <c r="H85" s="329"/>
      <c r="I85" s="342">
        <v>50000</v>
      </c>
      <c r="J85" s="342">
        <v>50000</v>
      </c>
      <c r="K85" s="330"/>
      <c r="L85" s="330"/>
      <c r="M85" s="342">
        <v>50000</v>
      </c>
      <c r="N85" s="342">
        <v>50000</v>
      </c>
      <c r="O85" s="329"/>
      <c r="P85" s="329"/>
      <c r="Q85" s="315">
        <v>15000</v>
      </c>
      <c r="R85" s="315">
        <v>15000</v>
      </c>
      <c r="S85" s="329"/>
      <c r="T85" s="329"/>
      <c r="U85" s="588"/>
    </row>
    <row r="86" spans="1:23" s="343" customFormat="1" ht="30" customHeight="1">
      <c r="A86" s="242" t="s">
        <v>484</v>
      </c>
      <c r="B86" s="567" t="s">
        <v>911</v>
      </c>
      <c r="C86" s="589"/>
      <c r="D86" s="536"/>
      <c r="E86" s="315">
        <v>50000</v>
      </c>
      <c r="F86" s="315">
        <v>50000</v>
      </c>
      <c r="G86" s="536"/>
      <c r="H86" s="536"/>
      <c r="I86" s="334">
        <v>50000</v>
      </c>
      <c r="J86" s="334">
        <v>50000</v>
      </c>
      <c r="K86" s="334"/>
      <c r="L86" s="334"/>
      <c r="M86" s="334">
        <v>50000</v>
      </c>
      <c r="N86" s="334">
        <v>50000</v>
      </c>
      <c r="O86" s="536"/>
      <c r="P86" s="536"/>
      <c r="Q86" s="315">
        <v>15000</v>
      </c>
      <c r="R86" s="315">
        <v>15000</v>
      </c>
      <c r="S86" s="536"/>
      <c r="T86" s="536"/>
      <c r="U86" s="588"/>
      <c r="V86" s="282"/>
    </row>
    <row r="87" spans="1:23" s="282" customFormat="1" ht="31.5">
      <c r="A87" s="242" t="s">
        <v>1627</v>
      </c>
      <c r="B87" s="567" t="s">
        <v>1401</v>
      </c>
      <c r="C87" s="291"/>
      <c r="D87" s="329"/>
      <c r="E87" s="315">
        <v>1200</v>
      </c>
      <c r="F87" s="315">
        <v>1200</v>
      </c>
      <c r="G87" s="329"/>
      <c r="H87" s="329"/>
      <c r="I87" s="342">
        <v>1200</v>
      </c>
      <c r="J87" s="342">
        <v>1200</v>
      </c>
      <c r="K87" s="330"/>
      <c r="L87" s="330"/>
      <c r="M87" s="342">
        <v>1200</v>
      </c>
      <c r="N87" s="342">
        <v>1200</v>
      </c>
      <c r="O87" s="329"/>
      <c r="P87" s="329"/>
      <c r="Q87" s="315">
        <v>480</v>
      </c>
      <c r="R87" s="315">
        <v>480</v>
      </c>
      <c r="S87" s="329"/>
      <c r="T87" s="329"/>
      <c r="U87" s="591"/>
    </row>
    <row r="88" spans="1:23" s="282" customFormat="1" ht="31.5">
      <c r="A88" s="242" t="s">
        <v>1629</v>
      </c>
      <c r="B88" s="567" t="s">
        <v>1417</v>
      </c>
      <c r="C88" s="291"/>
      <c r="D88" s="329"/>
      <c r="E88" s="315">
        <v>7450</v>
      </c>
      <c r="F88" s="315">
        <v>7450</v>
      </c>
      <c r="G88" s="329"/>
      <c r="H88" s="329"/>
      <c r="I88" s="342">
        <v>7450</v>
      </c>
      <c r="J88" s="342">
        <v>7450</v>
      </c>
      <c r="K88" s="330"/>
      <c r="L88" s="330"/>
      <c r="M88" s="342">
        <v>7450</v>
      </c>
      <c r="N88" s="342">
        <v>7450</v>
      </c>
      <c r="O88" s="329"/>
      <c r="P88" s="329"/>
      <c r="Q88" s="315">
        <v>2980</v>
      </c>
      <c r="R88" s="315">
        <v>2980</v>
      </c>
      <c r="S88" s="329"/>
      <c r="T88" s="329"/>
      <c r="U88" s="592"/>
    </row>
    <row r="89" spans="1:23" s="282" customFormat="1" ht="31.5">
      <c r="A89" s="242" t="s">
        <v>1631</v>
      </c>
      <c r="B89" s="567" t="s">
        <v>1433</v>
      </c>
      <c r="C89" s="291"/>
      <c r="D89" s="329"/>
      <c r="E89" s="315">
        <v>4000</v>
      </c>
      <c r="F89" s="315">
        <v>4000</v>
      </c>
      <c r="G89" s="329"/>
      <c r="H89" s="329"/>
      <c r="I89" s="342">
        <v>4000</v>
      </c>
      <c r="J89" s="342">
        <v>4000</v>
      </c>
      <c r="K89" s="330"/>
      <c r="L89" s="330"/>
      <c r="M89" s="342">
        <v>4000</v>
      </c>
      <c r="N89" s="342">
        <v>4000</v>
      </c>
      <c r="O89" s="329"/>
      <c r="P89" s="329"/>
      <c r="Q89" s="315">
        <v>1600</v>
      </c>
      <c r="R89" s="315">
        <v>1600</v>
      </c>
      <c r="S89" s="329"/>
      <c r="T89" s="329"/>
      <c r="U89" s="592"/>
    </row>
    <row r="90" spans="1:23" s="282" customFormat="1" ht="37.5" customHeight="1">
      <c r="A90" s="242" t="s">
        <v>1633</v>
      </c>
      <c r="B90" s="567" t="s">
        <v>2981</v>
      </c>
      <c r="C90" s="291"/>
      <c r="D90" s="329"/>
      <c r="E90" s="315">
        <v>1600</v>
      </c>
      <c r="F90" s="315">
        <v>1600</v>
      </c>
      <c r="G90" s="329"/>
      <c r="H90" s="329"/>
      <c r="I90" s="342">
        <v>1600</v>
      </c>
      <c r="J90" s="342">
        <v>1600</v>
      </c>
      <c r="K90" s="330"/>
      <c r="L90" s="330"/>
      <c r="M90" s="342">
        <v>1600</v>
      </c>
      <c r="N90" s="342">
        <v>1600</v>
      </c>
      <c r="O90" s="329"/>
      <c r="P90" s="329"/>
      <c r="Q90" s="315">
        <v>640</v>
      </c>
      <c r="R90" s="315">
        <v>640</v>
      </c>
      <c r="S90" s="329"/>
      <c r="T90" s="329"/>
      <c r="U90" s="592"/>
    </row>
    <row r="91" spans="1:23" s="282" customFormat="1" ht="40.5" customHeight="1">
      <c r="A91" s="242" t="s">
        <v>1635</v>
      </c>
      <c r="B91" s="567" t="s">
        <v>1432</v>
      </c>
      <c r="C91" s="291"/>
      <c r="D91" s="329"/>
      <c r="E91" s="315">
        <v>7200</v>
      </c>
      <c r="F91" s="315">
        <v>7200</v>
      </c>
      <c r="G91" s="329"/>
      <c r="H91" s="329"/>
      <c r="I91" s="342">
        <v>7200</v>
      </c>
      <c r="J91" s="342">
        <v>7200</v>
      </c>
      <c r="K91" s="330"/>
      <c r="L91" s="330"/>
      <c r="M91" s="342">
        <v>7200</v>
      </c>
      <c r="N91" s="342">
        <v>7200</v>
      </c>
      <c r="O91" s="329"/>
      <c r="P91" s="329"/>
      <c r="Q91" s="315">
        <v>2880</v>
      </c>
      <c r="R91" s="315">
        <v>2880</v>
      </c>
      <c r="S91" s="329"/>
      <c r="T91" s="329"/>
      <c r="U91" s="592"/>
    </row>
    <row r="92" spans="1:23" s="282" customFormat="1" ht="43.5" customHeight="1">
      <c r="A92" s="242" t="s">
        <v>1636</v>
      </c>
      <c r="B92" s="567" t="s">
        <v>1410</v>
      </c>
      <c r="C92" s="291"/>
      <c r="D92" s="329"/>
      <c r="E92" s="315">
        <v>23450</v>
      </c>
      <c r="F92" s="315">
        <v>23450</v>
      </c>
      <c r="G92" s="329"/>
      <c r="H92" s="329"/>
      <c r="I92" s="342">
        <v>23450</v>
      </c>
      <c r="J92" s="342">
        <v>23450</v>
      </c>
      <c r="K92" s="330"/>
      <c r="L92" s="330"/>
      <c r="M92" s="342">
        <v>22850</v>
      </c>
      <c r="N92" s="342">
        <v>22850</v>
      </c>
      <c r="O92" s="329"/>
      <c r="P92" s="329"/>
      <c r="Q92" s="315">
        <v>9140</v>
      </c>
      <c r="R92" s="315">
        <v>9140</v>
      </c>
      <c r="S92" s="329"/>
      <c r="T92" s="329"/>
      <c r="U92" s="592"/>
    </row>
    <row r="93" spans="1:23" s="341" customFormat="1" ht="47.25">
      <c r="A93" s="242" t="s">
        <v>2401</v>
      </c>
      <c r="B93" s="567" t="s">
        <v>1630</v>
      </c>
      <c r="C93" s="291"/>
      <c r="D93" s="329"/>
      <c r="E93" s="315">
        <v>15600</v>
      </c>
      <c r="F93" s="315">
        <v>15600</v>
      </c>
      <c r="G93" s="329"/>
      <c r="H93" s="329"/>
      <c r="I93" s="342">
        <v>15600</v>
      </c>
      <c r="J93" s="342">
        <v>15600</v>
      </c>
      <c r="K93" s="330"/>
      <c r="L93" s="330"/>
      <c r="M93" s="342">
        <v>15600</v>
      </c>
      <c r="N93" s="342">
        <v>15600</v>
      </c>
      <c r="O93" s="329"/>
      <c r="P93" s="329"/>
      <c r="Q93" s="315"/>
      <c r="R93" s="315"/>
      <c r="S93" s="329"/>
      <c r="T93" s="329"/>
      <c r="U93" s="592"/>
    </row>
    <row r="94" spans="1:23" s="282" customFormat="1" ht="47.25">
      <c r="A94" s="242" t="s">
        <v>2403</v>
      </c>
      <c r="B94" s="567" t="s">
        <v>1632</v>
      </c>
      <c r="C94" s="291"/>
      <c r="D94" s="329"/>
      <c r="E94" s="315">
        <v>10000</v>
      </c>
      <c r="F94" s="315">
        <v>10000</v>
      </c>
      <c r="G94" s="329"/>
      <c r="H94" s="329"/>
      <c r="I94" s="342">
        <v>10000</v>
      </c>
      <c r="J94" s="342">
        <v>10000</v>
      </c>
      <c r="K94" s="330"/>
      <c r="L94" s="330"/>
      <c r="M94" s="342">
        <v>10000</v>
      </c>
      <c r="N94" s="342">
        <v>10000</v>
      </c>
      <c r="O94" s="329"/>
      <c r="P94" s="329"/>
      <c r="Q94" s="315"/>
      <c r="R94" s="315"/>
      <c r="S94" s="329"/>
      <c r="T94" s="329"/>
      <c r="U94" s="592"/>
      <c r="V94" s="172" t="s">
        <v>972</v>
      </c>
      <c r="W94" s="282">
        <f>261300-N94</f>
        <v>251300</v>
      </c>
    </row>
    <row r="95" spans="1:23" s="288" customFormat="1" ht="31.5">
      <c r="A95" s="242" t="s">
        <v>2405</v>
      </c>
      <c r="B95" s="567" t="s">
        <v>2982</v>
      </c>
      <c r="C95" s="291"/>
      <c r="D95" s="329"/>
      <c r="E95" s="315">
        <v>10000</v>
      </c>
      <c r="F95" s="315">
        <v>10000</v>
      </c>
      <c r="G95" s="329"/>
      <c r="H95" s="329"/>
      <c r="I95" s="342">
        <v>10000</v>
      </c>
      <c r="J95" s="342">
        <v>10000</v>
      </c>
      <c r="K95" s="330"/>
      <c r="L95" s="330"/>
      <c r="M95" s="342">
        <v>10000</v>
      </c>
      <c r="N95" s="342">
        <v>10000</v>
      </c>
      <c r="O95" s="329"/>
      <c r="P95" s="329"/>
      <c r="Q95" s="315"/>
      <c r="R95" s="315"/>
      <c r="S95" s="329"/>
      <c r="T95" s="329"/>
      <c r="U95" s="592"/>
    </row>
    <row r="96" spans="1:23" s="288" customFormat="1" ht="39" customHeight="1">
      <c r="A96" s="242" t="s">
        <v>2407</v>
      </c>
      <c r="B96" s="567" t="s">
        <v>1628</v>
      </c>
      <c r="C96" s="291"/>
      <c r="D96" s="329"/>
      <c r="E96" s="315">
        <v>27500</v>
      </c>
      <c r="F96" s="315">
        <v>27500</v>
      </c>
      <c r="G96" s="329"/>
      <c r="H96" s="329"/>
      <c r="I96" s="342">
        <v>27500</v>
      </c>
      <c r="J96" s="342">
        <v>27500</v>
      </c>
      <c r="K96" s="330"/>
      <c r="L96" s="330"/>
      <c r="M96" s="342"/>
      <c r="N96" s="342"/>
      <c r="O96" s="329"/>
      <c r="P96" s="329"/>
      <c r="Q96" s="315"/>
      <c r="R96" s="315"/>
      <c r="S96" s="329"/>
      <c r="T96" s="329"/>
      <c r="U96" s="592"/>
    </row>
    <row r="97" spans="1:21" s="288" customFormat="1" ht="42" customHeight="1">
      <c r="A97" s="242" t="s">
        <v>2409</v>
      </c>
      <c r="B97" s="567" t="s">
        <v>2983</v>
      </c>
      <c r="C97" s="291"/>
      <c r="D97" s="329"/>
      <c r="E97" s="315">
        <v>6000</v>
      </c>
      <c r="F97" s="315">
        <v>6000</v>
      </c>
      <c r="G97" s="329"/>
      <c r="H97" s="329"/>
      <c r="I97" s="342">
        <v>6000</v>
      </c>
      <c r="J97" s="342">
        <v>6000</v>
      </c>
      <c r="K97" s="330"/>
      <c r="L97" s="330"/>
      <c r="M97" s="342"/>
      <c r="N97" s="342"/>
      <c r="O97" s="329"/>
      <c r="P97" s="329"/>
      <c r="Q97" s="315"/>
      <c r="R97" s="315"/>
      <c r="S97" s="329"/>
      <c r="T97" s="329"/>
      <c r="U97" s="592"/>
    </row>
    <row r="98" spans="1:21" s="288" customFormat="1" ht="24" customHeight="1">
      <c r="A98" s="242" t="s">
        <v>2412</v>
      </c>
      <c r="B98" s="567" t="s">
        <v>2984</v>
      </c>
      <c r="C98" s="291"/>
      <c r="D98" s="329"/>
      <c r="E98" s="315">
        <v>6000</v>
      </c>
      <c r="F98" s="315">
        <v>6000</v>
      </c>
      <c r="G98" s="329"/>
      <c r="H98" s="329"/>
      <c r="I98" s="342">
        <v>6000</v>
      </c>
      <c r="J98" s="342">
        <v>6000</v>
      </c>
      <c r="K98" s="330"/>
      <c r="L98" s="330"/>
      <c r="M98" s="342"/>
      <c r="N98" s="342"/>
      <c r="O98" s="329"/>
      <c r="P98" s="329"/>
      <c r="Q98" s="315"/>
      <c r="R98" s="315"/>
      <c r="S98" s="329"/>
      <c r="T98" s="329"/>
      <c r="U98" s="588"/>
    </row>
    <row r="99" spans="1:21" s="288" customFormat="1">
      <c r="A99" s="242"/>
      <c r="B99" s="368"/>
      <c r="C99" s="338"/>
      <c r="D99" s="339"/>
      <c r="E99" s="329"/>
      <c r="F99" s="329"/>
      <c r="G99" s="329"/>
      <c r="H99" s="329"/>
      <c r="I99" s="342"/>
      <c r="J99" s="342"/>
      <c r="K99" s="330"/>
      <c r="L99" s="330"/>
      <c r="M99" s="342"/>
      <c r="N99" s="342"/>
      <c r="O99" s="329"/>
      <c r="P99" s="329"/>
      <c r="Q99" s="329"/>
      <c r="R99" s="329"/>
      <c r="S99" s="339"/>
      <c r="T99" s="339"/>
      <c r="U99" s="340"/>
    </row>
    <row r="100" spans="1:21" s="288" customFormat="1">
      <c r="A100" s="169" t="s">
        <v>1637</v>
      </c>
      <c r="B100" s="293" t="s">
        <v>914</v>
      </c>
      <c r="C100" s="291"/>
      <c r="D100" s="329"/>
      <c r="E100" s="344">
        <f>E101</f>
        <v>283700</v>
      </c>
      <c r="F100" s="344">
        <f t="shared" ref="F100:R100" si="6">F101</f>
        <v>274480</v>
      </c>
      <c r="G100" s="344">
        <f t="shared" si="6"/>
        <v>0</v>
      </c>
      <c r="H100" s="344">
        <f t="shared" si="6"/>
        <v>0</v>
      </c>
      <c r="I100" s="344">
        <f t="shared" si="6"/>
        <v>283700</v>
      </c>
      <c r="J100" s="344">
        <f t="shared" si="6"/>
        <v>274480</v>
      </c>
      <c r="K100" s="344">
        <f t="shared" si="6"/>
        <v>0</v>
      </c>
      <c r="L100" s="344">
        <f t="shared" si="6"/>
        <v>0</v>
      </c>
      <c r="M100" s="344">
        <f t="shared" si="6"/>
        <v>266200</v>
      </c>
      <c r="N100" s="344">
        <f t="shared" si="6"/>
        <v>261300</v>
      </c>
      <c r="O100" s="344">
        <f t="shared" si="6"/>
        <v>0</v>
      </c>
      <c r="P100" s="344">
        <f t="shared" si="6"/>
        <v>0</v>
      </c>
      <c r="Q100" s="344">
        <f t="shared" si="6"/>
        <v>54500</v>
      </c>
      <c r="R100" s="344">
        <f t="shared" si="6"/>
        <v>54500</v>
      </c>
      <c r="S100" s="329"/>
      <c r="T100" s="329"/>
      <c r="U100" s="163"/>
    </row>
    <row r="101" spans="1:21" s="288" customFormat="1" ht="31.5">
      <c r="A101" s="290"/>
      <c r="B101" s="170" t="s">
        <v>466</v>
      </c>
      <c r="C101" s="289"/>
      <c r="D101" s="286"/>
      <c r="E101" s="344">
        <f>SUM(E104:E124)</f>
        <v>283700</v>
      </c>
      <c r="F101" s="344">
        <f t="shared" ref="F101:Q101" si="7">SUM(F104:F124)</f>
        <v>274480</v>
      </c>
      <c r="G101" s="344">
        <f t="shared" si="7"/>
        <v>0</v>
      </c>
      <c r="H101" s="344">
        <f t="shared" si="7"/>
        <v>0</v>
      </c>
      <c r="I101" s="344">
        <f t="shared" si="7"/>
        <v>283700</v>
      </c>
      <c r="J101" s="344">
        <f t="shared" si="7"/>
        <v>274480</v>
      </c>
      <c r="K101" s="344">
        <f t="shared" si="7"/>
        <v>0</v>
      </c>
      <c r="L101" s="344">
        <f t="shared" si="7"/>
        <v>0</v>
      </c>
      <c r="M101" s="344">
        <f t="shared" si="7"/>
        <v>266200</v>
      </c>
      <c r="N101" s="344">
        <f>SUM(N104:N124)</f>
        <v>261300</v>
      </c>
      <c r="O101" s="344">
        <f t="shared" si="7"/>
        <v>0</v>
      </c>
      <c r="P101" s="344">
        <f t="shared" si="7"/>
        <v>0</v>
      </c>
      <c r="Q101" s="344">
        <f t="shared" si="7"/>
        <v>54500</v>
      </c>
      <c r="R101" s="344">
        <f>SUM(R104:R124)</f>
        <v>54500</v>
      </c>
      <c r="S101" s="344">
        <f>SUM(S106:S124)</f>
        <v>0</v>
      </c>
      <c r="T101" s="344">
        <f>SUM(T106:T124)</f>
        <v>0</v>
      </c>
      <c r="U101" s="286"/>
    </row>
    <row r="102" spans="1:21" s="288" customFormat="1" ht="31.5">
      <c r="A102" s="284"/>
      <c r="B102" s="289" t="s">
        <v>1126</v>
      </c>
      <c r="C102" s="289"/>
      <c r="D102" s="286"/>
      <c r="E102" s="345"/>
      <c r="F102" s="345"/>
      <c r="G102" s="345"/>
      <c r="H102" s="345"/>
      <c r="I102" s="345"/>
      <c r="J102" s="345"/>
      <c r="K102" s="345"/>
      <c r="L102" s="345"/>
      <c r="M102" s="345"/>
      <c r="N102" s="345"/>
      <c r="O102" s="345"/>
      <c r="P102" s="345"/>
      <c r="Q102" s="345"/>
      <c r="R102" s="345"/>
      <c r="S102" s="287"/>
      <c r="T102" s="287"/>
      <c r="U102" s="286"/>
    </row>
    <row r="103" spans="1:21" s="288" customFormat="1">
      <c r="A103" s="284" t="s">
        <v>1477</v>
      </c>
      <c r="B103" s="337" t="s">
        <v>2985</v>
      </c>
      <c r="C103" s="289"/>
      <c r="D103" s="286"/>
      <c r="E103" s="345"/>
      <c r="F103" s="345"/>
      <c r="G103" s="311"/>
      <c r="H103" s="311"/>
      <c r="I103" s="334"/>
      <c r="J103" s="334"/>
      <c r="K103" s="311"/>
      <c r="L103" s="311"/>
      <c r="M103" s="334"/>
      <c r="N103" s="334"/>
      <c r="O103" s="334"/>
      <c r="P103" s="334"/>
      <c r="Q103" s="334"/>
      <c r="R103" s="334"/>
      <c r="S103" s="311"/>
      <c r="T103" s="311"/>
      <c r="U103" s="309"/>
    </row>
    <row r="104" spans="1:21" s="288" customFormat="1" ht="45">
      <c r="A104" s="242" t="s">
        <v>46</v>
      </c>
      <c r="B104" s="599" t="s">
        <v>2986</v>
      </c>
      <c r="C104" s="289"/>
      <c r="D104" s="600" t="s">
        <v>2987</v>
      </c>
      <c r="E104" s="334">
        <v>13500</v>
      </c>
      <c r="F104" s="334">
        <v>13182</v>
      </c>
      <c r="G104" s="287"/>
      <c r="H104" s="287"/>
      <c r="I104" s="350">
        <v>13500</v>
      </c>
      <c r="J104" s="350">
        <v>13182</v>
      </c>
      <c r="K104" s="287"/>
      <c r="L104" s="287"/>
      <c r="M104" s="350">
        <v>13500</v>
      </c>
      <c r="N104" s="350">
        <v>13182</v>
      </c>
      <c r="O104" s="287"/>
      <c r="P104" s="287"/>
      <c r="Q104" s="350">
        <f>R104</f>
        <v>8000</v>
      </c>
      <c r="R104" s="350">
        <v>8000</v>
      </c>
      <c r="S104" s="287"/>
      <c r="T104" s="287"/>
      <c r="U104" s="286"/>
    </row>
    <row r="105" spans="1:21" s="288" customFormat="1">
      <c r="A105" s="346" t="s">
        <v>1477</v>
      </c>
      <c r="B105" s="347" t="s">
        <v>1638</v>
      </c>
      <c r="C105" s="289"/>
      <c r="D105" s="286"/>
      <c r="E105" s="348"/>
      <c r="F105" s="287"/>
      <c r="G105" s="287"/>
      <c r="H105" s="287"/>
      <c r="I105" s="349"/>
      <c r="J105" s="349"/>
      <c r="K105" s="287"/>
      <c r="L105" s="287"/>
      <c r="M105" s="349"/>
      <c r="N105" s="349"/>
      <c r="O105" s="287"/>
      <c r="P105" s="287"/>
      <c r="Q105" s="287"/>
      <c r="R105" s="287"/>
      <c r="S105" s="287"/>
      <c r="T105" s="287"/>
      <c r="U105" s="286"/>
    </row>
    <row r="106" spans="1:21" s="288" customFormat="1">
      <c r="A106" s="242" t="s">
        <v>46</v>
      </c>
      <c r="B106" s="302" t="s">
        <v>1639</v>
      </c>
      <c r="C106" s="289"/>
      <c r="D106" s="286"/>
      <c r="E106" s="334">
        <v>35000</v>
      </c>
      <c r="F106" s="334">
        <v>34650</v>
      </c>
      <c r="G106" s="287"/>
      <c r="H106" s="287"/>
      <c r="I106" s="334">
        <v>35000</v>
      </c>
      <c r="J106" s="334">
        <v>34650</v>
      </c>
      <c r="K106" s="287"/>
      <c r="L106" s="287"/>
      <c r="M106" s="334">
        <v>35000</v>
      </c>
      <c r="N106" s="334">
        <v>34650</v>
      </c>
      <c r="O106" s="334"/>
      <c r="P106" s="334"/>
      <c r="Q106" s="334">
        <v>14000</v>
      </c>
      <c r="R106" s="334">
        <v>14000</v>
      </c>
      <c r="S106" s="287"/>
      <c r="T106" s="287"/>
      <c r="U106" s="286"/>
    </row>
    <row r="107" spans="1:21" s="288" customFormat="1" ht="31.5">
      <c r="A107" s="242" t="s">
        <v>48</v>
      </c>
      <c r="B107" s="302" t="s">
        <v>1640</v>
      </c>
      <c r="C107" s="289"/>
      <c r="D107" s="286"/>
      <c r="E107" s="334">
        <v>30000</v>
      </c>
      <c r="F107" s="334">
        <v>29800</v>
      </c>
      <c r="G107" s="287"/>
      <c r="H107" s="287"/>
      <c r="I107" s="334">
        <v>30000</v>
      </c>
      <c r="J107" s="334">
        <v>29800</v>
      </c>
      <c r="K107" s="287"/>
      <c r="L107" s="287"/>
      <c r="M107" s="334">
        <v>30000</v>
      </c>
      <c r="N107" s="334">
        <v>29800</v>
      </c>
      <c r="O107" s="334"/>
      <c r="P107" s="334"/>
      <c r="Q107" s="334">
        <v>11000</v>
      </c>
      <c r="R107" s="334">
        <v>11000</v>
      </c>
      <c r="S107" s="287"/>
      <c r="T107" s="287"/>
      <c r="U107" s="286"/>
    </row>
    <row r="108" spans="1:21" s="288" customFormat="1" ht="31.5">
      <c r="A108" s="242" t="s">
        <v>50</v>
      </c>
      <c r="B108" s="302" t="s">
        <v>1641</v>
      </c>
      <c r="C108" s="289"/>
      <c r="D108" s="286"/>
      <c r="E108" s="334">
        <v>12600</v>
      </c>
      <c r="F108" s="334">
        <v>12474</v>
      </c>
      <c r="G108" s="287"/>
      <c r="H108" s="287"/>
      <c r="I108" s="334">
        <v>12600</v>
      </c>
      <c r="J108" s="334">
        <v>12474</v>
      </c>
      <c r="K108" s="287"/>
      <c r="L108" s="287"/>
      <c r="M108" s="334">
        <v>12600</v>
      </c>
      <c r="N108" s="334">
        <v>12474</v>
      </c>
      <c r="O108" s="334"/>
      <c r="P108" s="334"/>
      <c r="Q108" s="334">
        <v>7000</v>
      </c>
      <c r="R108" s="334">
        <v>7000</v>
      </c>
      <c r="S108" s="287"/>
      <c r="T108" s="287"/>
      <c r="U108" s="286"/>
    </row>
    <row r="109" spans="1:21" s="288" customFormat="1" ht="31.5">
      <c r="A109" s="242" t="s">
        <v>52</v>
      </c>
      <c r="B109" s="302" t="s">
        <v>1642</v>
      </c>
      <c r="C109" s="289"/>
      <c r="D109" s="286"/>
      <c r="E109" s="334">
        <v>9000</v>
      </c>
      <c r="F109" s="334">
        <v>8910</v>
      </c>
      <c r="G109" s="287"/>
      <c r="H109" s="287"/>
      <c r="I109" s="334">
        <v>9000</v>
      </c>
      <c r="J109" s="334">
        <v>8910</v>
      </c>
      <c r="K109" s="287"/>
      <c r="L109" s="287"/>
      <c r="M109" s="334">
        <v>9000</v>
      </c>
      <c r="N109" s="334">
        <v>8910</v>
      </c>
      <c r="O109" s="334"/>
      <c r="P109" s="334"/>
      <c r="Q109" s="334">
        <v>4000</v>
      </c>
      <c r="R109" s="334">
        <v>4000</v>
      </c>
      <c r="S109" s="287"/>
      <c r="T109" s="287"/>
      <c r="U109" s="286"/>
    </row>
    <row r="110" spans="1:21" s="288" customFormat="1" ht="31.5">
      <c r="A110" s="242" t="s">
        <v>54</v>
      </c>
      <c r="B110" s="302" t="s">
        <v>1643</v>
      </c>
      <c r="C110" s="289"/>
      <c r="D110" s="286"/>
      <c r="E110" s="334">
        <v>5500</v>
      </c>
      <c r="F110" s="334">
        <v>5441</v>
      </c>
      <c r="G110" s="287"/>
      <c r="H110" s="287"/>
      <c r="I110" s="334">
        <v>5500</v>
      </c>
      <c r="J110" s="334">
        <v>5441</v>
      </c>
      <c r="K110" s="287"/>
      <c r="L110" s="287"/>
      <c r="M110" s="334">
        <v>5500</v>
      </c>
      <c r="N110" s="334">
        <v>5441</v>
      </c>
      <c r="O110" s="334"/>
      <c r="P110" s="334"/>
      <c r="Q110" s="334">
        <v>3000</v>
      </c>
      <c r="R110" s="334">
        <v>3000</v>
      </c>
      <c r="S110" s="287"/>
      <c r="T110" s="287"/>
      <c r="U110" s="286"/>
    </row>
    <row r="111" spans="1:21" s="312" customFormat="1" ht="31.5">
      <c r="A111" s="242" t="s">
        <v>56</v>
      </c>
      <c r="B111" s="302" t="s">
        <v>1644</v>
      </c>
      <c r="C111" s="289"/>
      <c r="D111" s="286"/>
      <c r="E111" s="334">
        <v>22800</v>
      </c>
      <c r="F111" s="334">
        <v>22645</v>
      </c>
      <c r="G111" s="287"/>
      <c r="H111" s="287"/>
      <c r="I111" s="334">
        <v>22800</v>
      </c>
      <c r="J111" s="334">
        <v>22645</v>
      </c>
      <c r="K111" s="287"/>
      <c r="L111" s="287"/>
      <c r="M111" s="334">
        <v>22800</v>
      </c>
      <c r="N111" s="334">
        <v>22645</v>
      </c>
      <c r="O111" s="334"/>
      <c r="P111" s="334"/>
      <c r="Q111" s="334"/>
      <c r="R111" s="334"/>
      <c r="S111" s="287"/>
      <c r="T111" s="287"/>
      <c r="U111" s="286"/>
    </row>
    <row r="112" spans="1:21" s="288" customFormat="1" ht="31.5">
      <c r="A112" s="242" t="s">
        <v>29</v>
      </c>
      <c r="B112" s="302" t="s">
        <v>1645</v>
      </c>
      <c r="C112" s="289"/>
      <c r="D112" s="286"/>
      <c r="E112" s="334">
        <v>21000</v>
      </c>
      <c r="F112" s="334">
        <v>20790</v>
      </c>
      <c r="G112" s="287"/>
      <c r="H112" s="287"/>
      <c r="I112" s="334">
        <v>21000</v>
      </c>
      <c r="J112" s="334">
        <v>20790</v>
      </c>
      <c r="K112" s="287"/>
      <c r="L112" s="287"/>
      <c r="M112" s="334">
        <v>21000</v>
      </c>
      <c r="N112" s="334">
        <v>20790</v>
      </c>
      <c r="O112" s="334"/>
      <c r="P112" s="334"/>
      <c r="Q112" s="334"/>
      <c r="R112" s="334"/>
      <c r="S112" s="287"/>
      <c r="T112" s="287"/>
      <c r="U112" s="286"/>
    </row>
    <row r="113" spans="1:23" s="288" customFormat="1" ht="31.5">
      <c r="A113" s="242" t="s">
        <v>59</v>
      </c>
      <c r="B113" s="302" t="s">
        <v>1646</v>
      </c>
      <c r="C113" s="289"/>
      <c r="D113" s="286"/>
      <c r="E113" s="334">
        <v>22800</v>
      </c>
      <c r="F113" s="334">
        <v>22645</v>
      </c>
      <c r="G113" s="287"/>
      <c r="H113" s="287"/>
      <c r="I113" s="334">
        <v>22800</v>
      </c>
      <c r="J113" s="334">
        <v>22645</v>
      </c>
      <c r="K113" s="287"/>
      <c r="L113" s="287"/>
      <c r="M113" s="334">
        <v>22800</v>
      </c>
      <c r="N113" s="334">
        <v>22645</v>
      </c>
      <c r="O113" s="334"/>
      <c r="P113" s="334"/>
      <c r="Q113" s="334"/>
      <c r="R113" s="334"/>
      <c r="S113" s="287"/>
      <c r="T113" s="287"/>
      <c r="U113" s="286"/>
    </row>
    <row r="114" spans="1:23" s="288" customFormat="1" ht="47.25">
      <c r="A114" s="242" t="s">
        <v>61</v>
      </c>
      <c r="B114" s="302" t="s">
        <v>1647</v>
      </c>
      <c r="C114" s="289"/>
      <c r="D114" s="286"/>
      <c r="E114" s="334">
        <v>19000</v>
      </c>
      <c r="F114" s="334">
        <v>19000</v>
      </c>
      <c r="G114" s="287"/>
      <c r="H114" s="287"/>
      <c r="I114" s="334">
        <v>19000</v>
      </c>
      <c r="J114" s="334">
        <v>19000</v>
      </c>
      <c r="K114" s="287"/>
      <c r="L114" s="287"/>
      <c r="M114" s="334">
        <v>19000</v>
      </c>
      <c r="N114" s="334">
        <v>19000</v>
      </c>
      <c r="O114" s="334"/>
      <c r="P114" s="334"/>
      <c r="Q114" s="334"/>
      <c r="R114" s="334"/>
      <c r="S114" s="287"/>
      <c r="T114" s="287"/>
      <c r="U114" s="286"/>
    </row>
    <row r="115" spans="1:23" s="288" customFormat="1" ht="63">
      <c r="A115" s="242" t="s">
        <v>63</v>
      </c>
      <c r="B115" s="302" t="s">
        <v>1648</v>
      </c>
      <c r="C115" s="289"/>
      <c r="D115" s="286"/>
      <c r="E115" s="334">
        <v>11000</v>
      </c>
      <c r="F115" s="334">
        <v>10890</v>
      </c>
      <c r="G115" s="287"/>
      <c r="H115" s="287"/>
      <c r="I115" s="334">
        <v>11000</v>
      </c>
      <c r="J115" s="334">
        <v>10890</v>
      </c>
      <c r="K115" s="287"/>
      <c r="L115" s="287"/>
      <c r="M115" s="334">
        <v>11000</v>
      </c>
      <c r="N115" s="334">
        <v>10890</v>
      </c>
      <c r="O115" s="334"/>
      <c r="P115" s="334"/>
      <c r="Q115" s="334"/>
      <c r="R115" s="334"/>
      <c r="S115" s="287"/>
      <c r="T115" s="287"/>
      <c r="U115" s="286"/>
    </row>
    <row r="116" spans="1:23" s="288" customFormat="1" ht="31.5">
      <c r="A116" s="242" t="s">
        <v>65</v>
      </c>
      <c r="B116" s="302" t="s">
        <v>1649</v>
      </c>
      <c r="C116" s="289"/>
      <c r="D116" s="286"/>
      <c r="E116" s="334">
        <v>23000</v>
      </c>
      <c r="F116" s="334">
        <v>22770</v>
      </c>
      <c r="G116" s="287"/>
      <c r="H116" s="287"/>
      <c r="I116" s="334">
        <v>23000</v>
      </c>
      <c r="J116" s="334">
        <v>22770</v>
      </c>
      <c r="K116" s="287"/>
      <c r="L116" s="287"/>
      <c r="M116" s="334">
        <v>23000</v>
      </c>
      <c r="N116" s="334">
        <f>22770-2550</f>
        <v>20220</v>
      </c>
      <c r="O116" s="334"/>
      <c r="P116" s="334"/>
      <c r="Q116" s="334"/>
      <c r="R116" s="334"/>
      <c r="S116" s="287"/>
      <c r="T116" s="287"/>
      <c r="U116" s="286"/>
    </row>
    <row r="117" spans="1:23" s="312" customFormat="1" ht="31.5" hidden="1">
      <c r="A117" s="242" t="s">
        <v>67</v>
      </c>
      <c r="B117" s="302" t="s">
        <v>1650</v>
      </c>
      <c r="C117" s="289"/>
      <c r="D117" s="286"/>
      <c r="E117" s="334">
        <v>22000</v>
      </c>
      <c r="F117" s="334">
        <v>21780</v>
      </c>
      <c r="G117" s="287"/>
      <c r="H117" s="287"/>
      <c r="I117" s="334">
        <v>22000</v>
      </c>
      <c r="J117" s="334">
        <v>21780</v>
      </c>
      <c r="K117" s="287"/>
      <c r="L117" s="287"/>
      <c r="M117" s="334">
        <v>22000</v>
      </c>
      <c r="N117" s="334">
        <v>21780</v>
      </c>
      <c r="O117" s="334"/>
      <c r="P117" s="334"/>
      <c r="Q117" s="334"/>
      <c r="R117" s="334"/>
      <c r="S117" s="287"/>
      <c r="T117" s="287"/>
      <c r="U117" s="286"/>
    </row>
    <row r="118" spans="1:23" s="288" customFormat="1" ht="31.5" hidden="1">
      <c r="A118" s="242" t="s">
        <v>69</v>
      </c>
      <c r="B118" s="302" t="s">
        <v>1651</v>
      </c>
      <c r="C118" s="289"/>
      <c r="D118" s="286"/>
      <c r="E118" s="334">
        <v>17500</v>
      </c>
      <c r="F118" s="334">
        <f>17325-6695</f>
        <v>10630</v>
      </c>
      <c r="G118" s="287"/>
      <c r="H118" s="287"/>
      <c r="I118" s="334">
        <v>17500</v>
      </c>
      <c r="J118" s="334">
        <f>17325-6695</f>
        <v>10630</v>
      </c>
      <c r="K118" s="287"/>
      <c r="L118" s="287"/>
      <c r="M118" s="334">
        <v>0</v>
      </c>
      <c r="N118" s="334">
        <v>0</v>
      </c>
      <c r="O118" s="334"/>
      <c r="P118" s="334"/>
      <c r="Q118" s="334"/>
      <c r="R118" s="334"/>
      <c r="S118" s="287"/>
      <c r="T118" s="287"/>
      <c r="U118" s="286"/>
    </row>
    <row r="119" spans="1:23" s="288" customFormat="1" hidden="1">
      <c r="A119" s="284" t="s">
        <v>1477</v>
      </c>
      <c r="B119" s="337" t="s">
        <v>1652</v>
      </c>
      <c r="C119" s="289"/>
      <c r="D119" s="286"/>
      <c r="E119" s="345"/>
      <c r="F119" s="345"/>
      <c r="G119" s="311"/>
      <c r="H119" s="311"/>
      <c r="I119" s="334"/>
      <c r="J119" s="334"/>
      <c r="K119" s="311"/>
      <c r="L119" s="311"/>
      <c r="M119" s="334"/>
      <c r="N119" s="334"/>
      <c r="O119" s="334"/>
      <c r="P119" s="334"/>
      <c r="Q119" s="334"/>
      <c r="R119" s="334"/>
      <c r="S119" s="311"/>
      <c r="T119" s="311"/>
      <c r="U119" s="309"/>
    </row>
    <row r="120" spans="1:23" s="288" customFormat="1" hidden="1">
      <c r="A120" s="242" t="s">
        <v>46</v>
      </c>
      <c r="B120" s="302" t="s">
        <v>1653</v>
      </c>
      <c r="C120" s="289"/>
      <c r="D120" s="286"/>
      <c r="E120" s="334">
        <v>3500</v>
      </c>
      <c r="F120" s="334">
        <v>3465</v>
      </c>
      <c r="G120" s="287"/>
      <c r="H120" s="287"/>
      <c r="I120" s="334">
        <v>3500</v>
      </c>
      <c r="J120" s="334">
        <v>3465</v>
      </c>
      <c r="K120" s="287"/>
      <c r="L120" s="287"/>
      <c r="M120" s="334">
        <v>3500</v>
      </c>
      <c r="N120" s="334">
        <v>3465</v>
      </c>
      <c r="O120" s="334"/>
      <c r="P120" s="334"/>
      <c r="Q120" s="334">
        <v>2000</v>
      </c>
      <c r="R120" s="334">
        <v>2000</v>
      </c>
      <c r="S120" s="287"/>
      <c r="T120" s="287"/>
      <c r="U120" s="286"/>
    </row>
    <row r="121" spans="1:23" s="288" customFormat="1" ht="31.5" hidden="1">
      <c r="A121" s="242" t="s">
        <v>48</v>
      </c>
      <c r="B121" s="302" t="s">
        <v>1654</v>
      </c>
      <c r="C121" s="289"/>
      <c r="D121" s="286"/>
      <c r="E121" s="334">
        <v>3500</v>
      </c>
      <c r="F121" s="334">
        <v>3465</v>
      </c>
      <c r="G121" s="287"/>
      <c r="H121" s="287"/>
      <c r="I121" s="334">
        <v>3500</v>
      </c>
      <c r="J121" s="334">
        <v>3465</v>
      </c>
      <c r="K121" s="287"/>
      <c r="L121" s="287"/>
      <c r="M121" s="334">
        <v>3500</v>
      </c>
      <c r="N121" s="334">
        <v>3465</v>
      </c>
      <c r="O121" s="334"/>
      <c r="P121" s="334"/>
      <c r="Q121" s="334">
        <v>2000</v>
      </c>
      <c r="R121" s="334">
        <v>2000</v>
      </c>
      <c r="S121" s="287"/>
      <c r="T121" s="287"/>
      <c r="U121" s="286"/>
    </row>
    <row r="122" spans="1:23" s="282" customFormat="1">
      <c r="A122" s="242" t="s">
        <v>50</v>
      </c>
      <c r="B122" s="302" t="s">
        <v>1655</v>
      </c>
      <c r="C122" s="289"/>
      <c r="D122" s="286"/>
      <c r="E122" s="334">
        <v>7000</v>
      </c>
      <c r="F122" s="334">
        <v>6993</v>
      </c>
      <c r="G122" s="287"/>
      <c r="H122" s="287"/>
      <c r="I122" s="334">
        <v>7000</v>
      </c>
      <c r="J122" s="334">
        <v>6993</v>
      </c>
      <c r="K122" s="287"/>
      <c r="L122" s="287"/>
      <c r="M122" s="334">
        <v>7000</v>
      </c>
      <c r="N122" s="334">
        <v>6993</v>
      </c>
      <c r="O122" s="334"/>
      <c r="P122" s="334"/>
      <c r="Q122" s="334">
        <v>3500</v>
      </c>
      <c r="R122" s="334">
        <v>3500</v>
      </c>
      <c r="S122" s="287"/>
      <c r="T122" s="287"/>
      <c r="U122" s="286"/>
      <c r="V122" s="306" t="s">
        <v>972</v>
      </c>
      <c r="W122" s="282">
        <f>252056-N122</f>
        <v>245063</v>
      </c>
    </row>
    <row r="123" spans="1:23" ht="31.5">
      <c r="A123" s="242" t="s">
        <v>52</v>
      </c>
      <c r="B123" s="302" t="s">
        <v>1656</v>
      </c>
      <c r="C123" s="289"/>
      <c r="D123" s="286"/>
      <c r="E123" s="334">
        <v>3500</v>
      </c>
      <c r="F123" s="334">
        <v>3465</v>
      </c>
      <c r="G123" s="287"/>
      <c r="H123" s="287"/>
      <c r="I123" s="334">
        <v>3500</v>
      </c>
      <c r="J123" s="334">
        <v>3465</v>
      </c>
      <c r="K123" s="287"/>
      <c r="L123" s="287"/>
      <c r="M123" s="334">
        <v>3500</v>
      </c>
      <c r="N123" s="334">
        <v>3465</v>
      </c>
      <c r="O123" s="334"/>
      <c r="P123" s="334"/>
      <c r="Q123" s="334"/>
      <c r="R123" s="334"/>
      <c r="S123" s="287"/>
      <c r="T123" s="287"/>
      <c r="U123" s="286"/>
    </row>
    <row r="124" spans="1:23" s="288" customFormat="1" ht="31.5">
      <c r="A124" s="242" t="s">
        <v>54</v>
      </c>
      <c r="B124" s="302" t="s">
        <v>1657</v>
      </c>
      <c r="C124" s="289"/>
      <c r="D124" s="286"/>
      <c r="E124" s="334">
        <v>1500</v>
      </c>
      <c r="F124" s="334">
        <v>1485</v>
      </c>
      <c r="G124" s="287"/>
      <c r="H124" s="287"/>
      <c r="I124" s="334">
        <v>1500</v>
      </c>
      <c r="J124" s="334">
        <v>1485</v>
      </c>
      <c r="K124" s="287"/>
      <c r="L124" s="287"/>
      <c r="M124" s="334">
        <v>1500</v>
      </c>
      <c r="N124" s="334">
        <v>1485</v>
      </c>
      <c r="O124" s="334"/>
      <c r="P124" s="334"/>
      <c r="Q124" s="334"/>
      <c r="R124" s="334"/>
      <c r="S124" s="287"/>
      <c r="T124" s="287"/>
      <c r="U124" s="286"/>
      <c r="V124" s="351"/>
    </row>
    <row r="125" spans="1:23" s="288" customFormat="1">
      <c r="A125" s="169" t="s">
        <v>1659</v>
      </c>
      <c r="B125" s="293" t="s">
        <v>903</v>
      </c>
      <c r="C125" s="291"/>
      <c r="D125" s="329"/>
      <c r="E125" s="329">
        <f t="shared" ref="E125:R125" si="8">+E126</f>
        <v>261418</v>
      </c>
      <c r="F125" s="329">
        <f t="shared" si="8"/>
        <v>261418</v>
      </c>
      <c r="G125" s="329">
        <f t="shared" si="8"/>
        <v>0</v>
      </c>
      <c r="H125" s="329">
        <f t="shared" si="8"/>
        <v>0</v>
      </c>
      <c r="I125" s="329">
        <f t="shared" si="8"/>
        <v>261418</v>
      </c>
      <c r="J125" s="329">
        <f t="shared" si="8"/>
        <v>261418</v>
      </c>
      <c r="K125" s="329">
        <f t="shared" si="8"/>
        <v>0</v>
      </c>
      <c r="L125" s="329">
        <f t="shared" si="8"/>
        <v>0</v>
      </c>
      <c r="M125" s="329">
        <f t="shared" si="8"/>
        <v>253918</v>
      </c>
      <c r="N125" s="329">
        <f t="shared" si="8"/>
        <v>252000</v>
      </c>
      <c r="O125" s="329">
        <f t="shared" si="8"/>
        <v>0</v>
      </c>
      <c r="P125" s="329">
        <f t="shared" si="8"/>
        <v>0</v>
      </c>
      <c r="Q125" s="329">
        <f t="shared" si="8"/>
        <v>54400</v>
      </c>
      <c r="R125" s="329">
        <f t="shared" si="8"/>
        <v>54400</v>
      </c>
      <c r="S125" s="329"/>
      <c r="T125" s="329"/>
      <c r="U125" s="163"/>
    </row>
    <row r="126" spans="1:23" s="288" customFormat="1" ht="31.5">
      <c r="A126" s="290"/>
      <c r="B126" s="170" t="s">
        <v>466</v>
      </c>
      <c r="C126" s="170"/>
      <c r="D126" s="330">
        <f>+D127</f>
        <v>0</v>
      </c>
      <c r="E126" s="330">
        <f>SUM(E128:E154)</f>
        <v>261418</v>
      </c>
      <c r="F126" s="330">
        <f t="shared" ref="F126:Q126" si="9">SUM(F128:F154)</f>
        <v>261418</v>
      </c>
      <c r="G126" s="330">
        <f t="shared" si="9"/>
        <v>0</v>
      </c>
      <c r="H126" s="330">
        <f t="shared" si="9"/>
        <v>0</v>
      </c>
      <c r="I126" s="330">
        <f t="shared" si="9"/>
        <v>261418</v>
      </c>
      <c r="J126" s="330">
        <f t="shared" si="9"/>
        <v>261418</v>
      </c>
      <c r="K126" s="330">
        <f t="shared" si="9"/>
        <v>0</v>
      </c>
      <c r="L126" s="330">
        <f t="shared" si="9"/>
        <v>0</v>
      </c>
      <c r="M126" s="330">
        <f t="shared" si="9"/>
        <v>253918</v>
      </c>
      <c r="N126" s="330">
        <f t="shared" si="9"/>
        <v>252000</v>
      </c>
      <c r="O126" s="330">
        <f t="shared" si="9"/>
        <v>0</v>
      </c>
      <c r="P126" s="330">
        <f t="shared" si="9"/>
        <v>0</v>
      </c>
      <c r="Q126" s="330">
        <f t="shared" si="9"/>
        <v>54400</v>
      </c>
      <c r="R126" s="330">
        <f>SUM(R128:R154)</f>
        <v>54400</v>
      </c>
      <c r="S126" s="330"/>
      <c r="T126" s="330"/>
      <c r="U126" s="168"/>
    </row>
    <row r="127" spans="1:23" s="288" customFormat="1" ht="31.5">
      <c r="A127" s="284"/>
      <c r="B127" s="289" t="s">
        <v>467</v>
      </c>
      <c r="C127" s="289"/>
      <c r="D127" s="330">
        <f>SUM(D129:D154)</f>
        <v>0</v>
      </c>
      <c r="E127" s="330"/>
      <c r="F127" s="330"/>
      <c r="G127" s="330"/>
      <c r="H127" s="330"/>
      <c r="I127" s="330"/>
      <c r="J127" s="330"/>
      <c r="K127" s="330"/>
      <c r="L127" s="330"/>
      <c r="M127" s="330"/>
      <c r="N127" s="330"/>
      <c r="O127" s="330"/>
      <c r="P127" s="330"/>
      <c r="Q127" s="330"/>
      <c r="R127" s="330"/>
      <c r="S127" s="330"/>
      <c r="T127" s="330"/>
      <c r="U127" s="287"/>
    </row>
    <row r="128" spans="1:23" s="288" customFormat="1" ht="45">
      <c r="A128" s="242" t="s">
        <v>46</v>
      </c>
      <c r="B128" s="599" t="s">
        <v>2988</v>
      </c>
      <c r="C128" s="289"/>
      <c r="D128" s="600" t="s">
        <v>2989</v>
      </c>
      <c r="E128" s="334">
        <f>F128</f>
        <v>9418</v>
      </c>
      <c r="F128" s="334">
        <v>9418</v>
      </c>
      <c r="G128" s="287"/>
      <c r="H128" s="287"/>
      <c r="I128" s="350">
        <v>9418</v>
      </c>
      <c r="J128" s="350">
        <v>9418</v>
      </c>
      <c r="K128" s="287"/>
      <c r="L128" s="287"/>
      <c r="M128" s="350">
        <v>9418</v>
      </c>
      <c r="N128" s="350">
        <v>9418</v>
      </c>
      <c r="O128" s="287"/>
      <c r="P128" s="287"/>
      <c r="Q128" s="350">
        <f>R128</f>
        <v>5000</v>
      </c>
      <c r="R128" s="350">
        <v>5000</v>
      </c>
      <c r="S128" s="287"/>
      <c r="T128" s="287"/>
      <c r="U128" s="286"/>
    </row>
    <row r="129" spans="1:21" s="288" customFormat="1" ht="47.25">
      <c r="A129" s="242" t="s">
        <v>48</v>
      </c>
      <c r="B129" s="368" t="s">
        <v>1660</v>
      </c>
      <c r="C129" s="289"/>
      <c r="D129" s="286"/>
      <c r="E129" s="334">
        <v>14000</v>
      </c>
      <c r="F129" s="334">
        <v>14000</v>
      </c>
      <c r="G129" s="287"/>
      <c r="H129" s="287"/>
      <c r="I129" s="335">
        <v>14000</v>
      </c>
      <c r="J129" s="335">
        <v>14000</v>
      </c>
      <c r="K129" s="287"/>
      <c r="L129" s="287"/>
      <c r="M129" s="335">
        <v>14000</v>
      </c>
      <c r="N129" s="335">
        <v>14000</v>
      </c>
      <c r="O129" s="287"/>
      <c r="P129" s="287"/>
      <c r="Q129" s="335">
        <f>R129</f>
        <v>7000</v>
      </c>
      <c r="R129" s="335">
        <v>7000</v>
      </c>
      <c r="S129" s="287"/>
      <c r="T129" s="287"/>
      <c r="U129" s="287"/>
    </row>
    <row r="130" spans="1:21" s="288" customFormat="1" ht="31.5">
      <c r="A130" s="242" t="s">
        <v>50</v>
      </c>
      <c r="B130" s="173" t="s">
        <v>1661</v>
      </c>
      <c r="C130" s="289"/>
      <c r="D130" s="286"/>
      <c r="E130" s="334">
        <v>7000</v>
      </c>
      <c r="F130" s="334">
        <v>7000</v>
      </c>
      <c r="G130" s="287"/>
      <c r="H130" s="287"/>
      <c r="I130" s="335">
        <v>7000</v>
      </c>
      <c r="J130" s="335">
        <v>7000</v>
      </c>
      <c r="K130" s="287"/>
      <c r="L130" s="287"/>
      <c r="M130" s="335">
        <v>7000</v>
      </c>
      <c r="N130" s="335">
        <v>7000</v>
      </c>
      <c r="O130" s="287"/>
      <c r="P130" s="287"/>
      <c r="Q130" s="335">
        <f t="shared" ref="Q130:Q140" si="10">R130</f>
        <v>3500</v>
      </c>
      <c r="R130" s="335">
        <v>3500</v>
      </c>
      <c r="S130" s="287"/>
      <c r="T130" s="287"/>
      <c r="U130" s="287"/>
    </row>
    <row r="131" spans="1:21" s="288" customFormat="1" ht="31.5">
      <c r="A131" s="242" t="s">
        <v>52</v>
      </c>
      <c r="B131" s="451" t="s">
        <v>1662</v>
      </c>
      <c r="C131" s="289"/>
      <c r="D131" s="286"/>
      <c r="E131" s="334">
        <v>19500</v>
      </c>
      <c r="F131" s="334">
        <v>19500</v>
      </c>
      <c r="G131" s="287"/>
      <c r="H131" s="287"/>
      <c r="I131" s="335">
        <v>19500</v>
      </c>
      <c r="J131" s="335">
        <v>19500</v>
      </c>
      <c r="K131" s="287"/>
      <c r="L131" s="287"/>
      <c r="M131" s="335">
        <v>19500</v>
      </c>
      <c r="N131" s="335">
        <v>19500</v>
      </c>
      <c r="O131" s="287"/>
      <c r="P131" s="287"/>
      <c r="Q131" s="335">
        <f t="shared" si="10"/>
        <v>9750</v>
      </c>
      <c r="R131" s="335">
        <v>9750</v>
      </c>
      <c r="S131" s="287"/>
      <c r="T131" s="287"/>
      <c r="U131" s="287"/>
    </row>
    <row r="132" spans="1:21" s="288" customFormat="1" ht="47.25">
      <c r="A132" s="242" t="s">
        <v>54</v>
      </c>
      <c r="B132" s="173" t="s">
        <v>1663</v>
      </c>
      <c r="C132" s="289"/>
      <c r="D132" s="286"/>
      <c r="E132" s="334">
        <v>8500</v>
      </c>
      <c r="F132" s="334">
        <v>8500</v>
      </c>
      <c r="G132" s="287"/>
      <c r="H132" s="287"/>
      <c r="I132" s="335">
        <v>8500</v>
      </c>
      <c r="J132" s="335">
        <v>8500</v>
      </c>
      <c r="K132" s="287"/>
      <c r="L132" s="287"/>
      <c r="M132" s="335">
        <v>8500</v>
      </c>
      <c r="N132" s="335">
        <v>8500</v>
      </c>
      <c r="O132" s="287"/>
      <c r="P132" s="287"/>
      <c r="Q132" s="335">
        <f t="shared" si="10"/>
        <v>4250</v>
      </c>
      <c r="R132" s="335">
        <v>4250</v>
      </c>
      <c r="S132" s="287"/>
      <c r="T132" s="287"/>
      <c r="U132" s="287"/>
    </row>
    <row r="133" spans="1:21" s="288" customFormat="1" ht="47.25">
      <c r="A133" s="242" t="s">
        <v>56</v>
      </c>
      <c r="B133" s="368" t="s">
        <v>1664</v>
      </c>
      <c r="C133" s="289"/>
      <c r="D133" s="286"/>
      <c r="E133" s="334">
        <v>4000</v>
      </c>
      <c r="F133" s="334">
        <v>4000</v>
      </c>
      <c r="G133" s="287"/>
      <c r="H133" s="287"/>
      <c r="I133" s="335">
        <v>4000</v>
      </c>
      <c r="J133" s="335">
        <v>4000</v>
      </c>
      <c r="K133" s="287"/>
      <c r="L133" s="287"/>
      <c r="M133" s="335">
        <v>4000</v>
      </c>
      <c r="N133" s="335">
        <v>4000</v>
      </c>
      <c r="O133" s="287"/>
      <c r="P133" s="287"/>
      <c r="Q133" s="335">
        <f t="shared" si="10"/>
        <v>2000</v>
      </c>
      <c r="R133" s="335">
        <v>2000</v>
      </c>
      <c r="S133" s="287"/>
      <c r="T133" s="287"/>
      <c r="U133" s="287"/>
    </row>
    <row r="134" spans="1:21" s="288" customFormat="1">
      <c r="A134" s="242" t="s">
        <v>29</v>
      </c>
      <c r="B134" s="302" t="s">
        <v>1665</v>
      </c>
      <c r="C134" s="289"/>
      <c r="D134" s="286"/>
      <c r="E134" s="334">
        <v>3200</v>
      </c>
      <c r="F134" s="334">
        <v>3200</v>
      </c>
      <c r="G134" s="287"/>
      <c r="H134" s="287"/>
      <c r="I134" s="335">
        <v>3200</v>
      </c>
      <c r="J134" s="335">
        <v>3200</v>
      </c>
      <c r="K134" s="287"/>
      <c r="L134" s="287"/>
      <c r="M134" s="335">
        <v>3200</v>
      </c>
      <c r="N134" s="335">
        <v>3200</v>
      </c>
      <c r="O134" s="287"/>
      <c r="P134" s="287"/>
      <c r="Q134" s="335">
        <f t="shared" si="10"/>
        <v>1600</v>
      </c>
      <c r="R134" s="335">
        <v>1600</v>
      </c>
      <c r="S134" s="287"/>
      <c r="T134" s="287"/>
      <c r="U134" s="287"/>
    </row>
    <row r="135" spans="1:21" s="288" customFormat="1" ht="31.5">
      <c r="A135" s="242" t="s">
        <v>59</v>
      </c>
      <c r="B135" s="302" t="s">
        <v>1666</v>
      </c>
      <c r="C135" s="289"/>
      <c r="D135" s="286"/>
      <c r="E135" s="334">
        <v>2000</v>
      </c>
      <c r="F135" s="334">
        <v>2000</v>
      </c>
      <c r="G135" s="287"/>
      <c r="H135" s="287"/>
      <c r="I135" s="335">
        <v>2000</v>
      </c>
      <c r="J135" s="335">
        <v>2000</v>
      </c>
      <c r="K135" s="287"/>
      <c r="L135" s="287"/>
      <c r="M135" s="335">
        <v>2000</v>
      </c>
      <c r="N135" s="335">
        <v>2000</v>
      </c>
      <c r="O135" s="287"/>
      <c r="P135" s="287"/>
      <c r="Q135" s="335">
        <f t="shared" si="10"/>
        <v>1000</v>
      </c>
      <c r="R135" s="335">
        <v>1000</v>
      </c>
      <c r="S135" s="287"/>
      <c r="T135" s="287"/>
      <c r="U135" s="287"/>
    </row>
    <row r="136" spans="1:21" s="288" customFormat="1" ht="31.5" customHeight="1">
      <c r="A136" s="242" t="s">
        <v>61</v>
      </c>
      <c r="B136" s="302" t="s">
        <v>1667</v>
      </c>
      <c r="C136" s="289"/>
      <c r="D136" s="286"/>
      <c r="E136" s="334">
        <v>2000</v>
      </c>
      <c r="F136" s="334">
        <v>2000</v>
      </c>
      <c r="G136" s="287"/>
      <c r="H136" s="287"/>
      <c r="I136" s="335">
        <v>2000</v>
      </c>
      <c r="J136" s="335">
        <v>2000</v>
      </c>
      <c r="K136" s="287"/>
      <c r="L136" s="287"/>
      <c r="M136" s="335">
        <v>2000</v>
      </c>
      <c r="N136" s="335">
        <v>2000</v>
      </c>
      <c r="O136" s="287"/>
      <c r="P136" s="287"/>
      <c r="Q136" s="335">
        <f t="shared" si="10"/>
        <v>1000</v>
      </c>
      <c r="R136" s="335">
        <v>1000</v>
      </c>
      <c r="S136" s="287"/>
      <c r="T136" s="287"/>
      <c r="U136" s="287"/>
    </row>
    <row r="137" spans="1:21" s="288" customFormat="1" ht="31.5">
      <c r="A137" s="242" t="s">
        <v>63</v>
      </c>
      <c r="B137" s="173" t="s">
        <v>1668</v>
      </c>
      <c r="C137" s="289"/>
      <c r="D137" s="286"/>
      <c r="E137" s="334">
        <v>7600</v>
      </c>
      <c r="F137" s="334">
        <v>7600</v>
      </c>
      <c r="G137" s="287"/>
      <c r="H137" s="287"/>
      <c r="I137" s="335">
        <v>7600</v>
      </c>
      <c r="J137" s="335">
        <v>7600</v>
      </c>
      <c r="K137" s="287"/>
      <c r="L137" s="287"/>
      <c r="M137" s="335">
        <v>7600</v>
      </c>
      <c r="N137" s="335">
        <v>7600</v>
      </c>
      <c r="O137" s="287"/>
      <c r="P137" s="287"/>
      <c r="Q137" s="335">
        <f t="shared" si="10"/>
        <v>3800</v>
      </c>
      <c r="R137" s="335">
        <v>3800</v>
      </c>
      <c r="S137" s="287"/>
      <c r="T137" s="287"/>
      <c r="U137" s="287"/>
    </row>
    <row r="138" spans="1:21" s="288" customFormat="1" ht="47.25">
      <c r="A138" s="242" t="s">
        <v>65</v>
      </c>
      <c r="B138" s="451" t="s">
        <v>1669</v>
      </c>
      <c r="C138" s="289"/>
      <c r="D138" s="286"/>
      <c r="E138" s="334">
        <v>10000</v>
      </c>
      <c r="F138" s="334">
        <v>10000</v>
      </c>
      <c r="G138" s="287"/>
      <c r="H138" s="287"/>
      <c r="I138" s="335">
        <v>10000</v>
      </c>
      <c r="J138" s="335">
        <v>10000</v>
      </c>
      <c r="K138" s="287"/>
      <c r="L138" s="287"/>
      <c r="M138" s="335">
        <v>10000</v>
      </c>
      <c r="N138" s="335">
        <v>10000</v>
      </c>
      <c r="O138" s="287"/>
      <c r="P138" s="287"/>
      <c r="Q138" s="335">
        <f t="shared" si="10"/>
        <v>5000</v>
      </c>
      <c r="R138" s="335">
        <v>5000</v>
      </c>
      <c r="S138" s="287"/>
      <c r="T138" s="287"/>
      <c r="U138" s="287"/>
    </row>
    <row r="139" spans="1:21" s="288" customFormat="1" ht="31.5">
      <c r="A139" s="242" t="s">
        <v>67</v>
      </c>
      <c r="B139" s="173" t="s">
        <v>1670</v>
      </c>
      <c r="C139" s="289"/>
      <c r="D139" s="286"/>
      <c r="E139" s="334">
        <v>7000</v>
      </c>
      <c r="F139" s="334">
        <v>7000</v>
      </c>
      <c r="G139" s="287"/>
      <c r="H139" s="287"/>
      <c r="I139" s="335">
        <v>7000</v>
      </c>
      <c r="J139" s="335">
        <v>7000</v>
      </c>
      <c r="K139" s="287"/>
      <c r="L139" s="287"/>
      <c r="M139" s="335">
        <v>7000</v>
      </c>
      <c r="N139" s="335">
        <v>7000</v>
      </c>
      <c r="O139" s="287"/>
      <c r="P139" s="287"/>
      <c r="Q139" s="335">
        <f t="shared" si="10"/>
        <v>3500</v>
      </c>
      <c r="R139" s="335">
        <v>3500</v>
      </c>
      <c r="S139" s="287"/>
      <c r="T139" s="287"/>
      <c r="U139" s="287"/>
    </row>
    <row r="140" spans="1:21" s="288" customFormat="1" ht="31.5">
      <c r="A140" s="242" t="s">
        <v>69</v>
      </c>
      <c r="B140" s="451" t="s">
        <v>1671</v>
      </c>
      <c r="C140" s="289"/>
      <c r="D140" s="286"/>
      <c r="E140" s="334">
        <v>14000</v>
      </c>
      <c r="F140" s="334">
        <v>14000</v>
      </c>
      <c r="G140" s="287"/>
      <c r="H140" s="287"/>
      <c r="I140" s="335">
        <v>14000</v>
      </c>
      <c r="J140" s="335">
        <v>14000</v>
      </c>
      <c r="K140" s="287"/>
      <c r="L140" s="287"/>
      <c r="M140" s="335">
        <v>14000</v>
      </c>
      <c r="N140" s="335">
        <v>14000</v>
      </c>
      <c r="O140" s="287"/>
      <c r="P140" s="287"/>
      <c r="Q140" s="335">
        <f t="shared" si="10"/>
        <v>7000</v>
      </c>
      <c r="R140" s="335">
        <v>7000</v>
      </c>
      <c r="S140" s="287"/>
      <c r="T140" s="287"/>
      <c r="U140" s="287"/>
    </row>
    <row r="141" spans="1:21" s="288" customFormat="1">
      <c r="A141" s="242" t="s">
        <v>71</v>
      </c>
      <c r="B141" s="302" t="s">
        <v>1672</v>
      </c>
      <c r="C141" s="289"/>
      <c r="D141" s="286"/>
      <c r="E141" s="334">
        <v>3200</v>
      </c>
      <c r="F141" s="334">
        <v>3200</v>
      </c>
      <c r="G141" s="287"/>
      <c r="H141" s="287"/>
      <c r="I141" s="335">
        <v>3200</v>
      </c>
      <c r="J141" s="335">
        <v>3200</v>
      </c>
      <c r="K141" s="287"/>
      <c r="L141" s="287"/>
      <c r="M141" s="335">
        <v>3200</v>
      </c>
      <c r="N141" s="335">
        <v>3200</v>
      </c>
      <c r="O141" s="287"/>
      <c r="P141" s="287"/>
      <c r="Q141" s="335"/>
      <c r="R141" s="335"/>
      <c r="S141" s="287"/>
      <c r="T141" s="287"/>
      <c r="U141" s="287"/>
    </row>
    <row r="142" spans="1:21" s="288" customFormat="1" ht="31.5">
      <c r="A142" s="242" t="s">
        <v>73</v>
      </c>
      <c r="B142" s="302" t="s">
        <v>1673</v>
      </c>
      <c r="C142" s="289"/>
      <c r="D142" s="286"/>
      <c r="E142" s="334">
        <v>10500</v>
      </c>
      <c r="F142" s="334">
        <v>10500</v>
      </c>
      <c r="G142" s="287"/>
      <c r="H142" s="287"/>
      <c r="I142" s="335">
        <v>10500</v>
      </c>
      <c r="J142" s="335">
        <v>10500</v>
      </c>
      <c r="K142" s="287"/>
      <c r="L142" s="287"/>
      <c r="M142" s="335">
        <v>10500</v>
      </c>
      <c r="N142" s="335">
        <v>10500</v>
      </c>
      <c r="O142" s="287"/>
      <c r="P142" s="287"/>
      <c r="Q142" s="335"/>
      <c r="R142" s="335"/>
      <c r="S142" s="287"/>
      <c r="T142" s="287"/>
      <c r="U142" s="287"/>
    </row>
    <row r="143" spans="1:21" s="288" customFormat="1" ht="31.5">
      <c r="A143" s="242" t="s">
        <v>75</v>
      </c>
      <c r="B143" s="302" t="s">
        <v>1674</v>
      </c>
      <c r="C143" s="289"/>
      <c r="D143" s="286"/>
      <c r="E143" s="334">
        <v>10000</v>
      </c>
      <c r="F143" s="334">
        <v>10000</v>
      </c>
      <c r="G143" s="287"/>
      <c r="H143" s="287"/>
      <c r="I143" s="335">
        <v>10000</v>
      </c>
      <c r="J143" s="335">
        <v>10000</v>
      </c>
      <c r="K143" s="287"/>
      <c r="L143" s="287"/>
      <c r="M143" s="335">
        <v>10000</v>
      </c>
      <c r="N143" s="335">
        <v>10000</v>
      </c>
      <c r="O143" s="287"/>
      <c r="P143" s="287"/>
      <c r="Q143" s="335"/>
      <c r="R143" s="335"/>
      <c r="S143" s="287"/>
      <c r="T143" s="287"/>
      <c r="U143" s="287"/>
    </row>
    <row r="144" spans="1:21" s="288" customFormat="1" ht="31.5">
      <c r="A144" s="242" t="s">
        <v>77</v>
      </c>
      <c r="B144" s="451" t="s">
        <v>1675</v>
      </c>
      <c r="C144" s="289"/>
      <c r="D144" s="286"/>
      <c r="E144" s="334">
        <v>7500</v>
      </c>
      <c r="F144" s="334">
        <v>7500</v>
      </c>
      <c r="G144" s="287"/>
      <c r="H144" s="287"/>
      <c r="I144" s="335">
        <v>7500</v>
      </c>
      <c r="J144" s="335">
        <v>7500</v>
      </c>
      <c r="K144" s="287"/>
      <c r="L144" s="287"/>
      <c r="M144" s="335">
        <v>7500</v>
      </c>
      <c r="N144" s="335">
        <v>7500</v>
      </c>
      <c r="O144" s="287"/>
      <c r="P144" s="287"/>
      <c r="Q144" s="335"/>
      <c r="R144" s="335"/>
      <c r="S144" s="287"/>
      <c r="T144" s="287"/>
      <c r="U144" s="287"/>
    </row>
    <row r="145" spans="1:23" s="288" customFormat="1" ht="31.5">
      <c r="A145" s="242" t="s">
        <v>79</v>
      </c>
      <c r="B145" s="451" t="s">
        <v>1676</v>
      </c>
      <c r="C145" s="289"/>
      <c r="D145" s="286"/>
      <c r="E145" s="334">
        <v>6600</v>
      </c>
      <c r="F145" s="334">
        <v>6600</v>
      </c>
      <c r="G145" s="287"/>
      <c r="H145" s="287"/>
      <c r="I145" s="335">
        <v>6600</v>
      </c>
      <c r="J145" s="335">
        <v>6600</v>
      </c>
      <c r="K145" s="287"/>
      <c r="L145" s="287"/>
      <c r="M145" s="335">
        <v>6600</v>
      </c>
      <c r="N145" s="335">
        <v>6600</v>
      </c>
      <c r="O145" s="287"/>
      <c r="P145" s="287"/>
      <c r="Q145" s="335"/>
      <c r="R145" s="335"/>
      <c r="S145" s="287"/>
      <c r="T145" s="287"/>
      <c r="U145" s="287"/>
    </row>
    <row r="146" spans="1:23" s="288" customFormat="1" ht="31.5">
      <c r="A146" s="242" t="s">
        <v>81</v>
      </c>
      <c r="B146" s="173" t="s">
        <v>1677</v>
      </c>
      <c r="C146" s="289"/>
      <c r="D146" s="286"/>
      <c r="E146" s="334">
        <v>11000</v>
      </c>
      <c r="F146" s="334">
        <v>11000</v>
      </c>
      <c r="G146" s="287"/>
      <c r="H146" s="287"/>
      <c r="I146" s="335">
        <v>11000</v>
      </c>
      <c r="J146" s="335">
        <v>11000</v>
      </c>
      <c r="K146" s="287"/>
      <c r="L146" s="287"/>
      <c r="M146" s="335">
        <v>11000</v>
      </c>
      <c r="N146" s="335">
        <v>11000</v>
      </c>
      <c r="O146" s="287"/>
      <c r="P146" s="287"/>
      <c r="Q146" s="335"/>
      <c r="R146" s="335"/>
      <c r="S146" s="287"/>
      <c r="T146" s="287"/>
      <c r="U146" s="287"/>
    </row>
    <row r="147" spans="1:23" s="282" customFormat="1" ht="31.5">
      <c r="A147" s="242" t="s">
        <v>83</v>
      </c>
      <c r="B147" s="173" t="s">
        <v>1678</v>
      </c>
      <c r="C147" s="289"/>
      <c r="D147" s="286"/>
      <c r="E147" s="334">
        <v>14900</v>
      </c>
      <c r="F147" s="334">
        <v>14900</v>
      </c>
      <c r="G147" s="287"/>
      <c r="H147" s="287"/>
      <c r="I147" s="335">
        <v>14900</v>
      </c>
      <c r="J147" s="335">
        <v>14900</v>
      </c>
      <c r="K147" s="287"/>
      <c r="L147" s="287"/>
      <c r="M147" s="335">
        <v>14900</v>
      </c>
      <c r="N147" s="335">
        <v>14900</v>
      </c>
      <c r="O147" s="287"/>
      <c r="P147" s="287"/>
      <c r="Q147" s="335"/>
      <c r="R147" s="335"/>
      <c r="S147" s="287"/>
      <c r="T147" s="287"/>
      <c r="U147" s="287"/>
      <c r="V147" s="172" t="s">
        <v>972</v>
      </c>
      <c r="W147" s="282">
        <f>231050-N147</f>
        <v>216150</v>
      </c>
    </row>
    <row r="148" spans="1:23" ht="31.5">
      <c r="A148" s="242" t="s">
        <v>481</v>
      </c>
      <c r="B148" s="173" t="s">
        <v>1679</v>
      </c>
      <c r="C148" s="289"/>
      <c r="D148" s="286"/>
      <c r="E148" s="334">
        <v>18000</v>
      </c>
      <c r="F148" s="334">
        <v>18000</v>
      </c>
      <c r="G148" s="287"/>
      <c r="H148" s="287"/>
      <c r="I148" s="335">
        <v>18000</v>
      </c>
      <c r="J148" s="335">
        <v>18000</v>
      </c>
      <c r="K148" s="287"/>
      <c r="L148" s="287"/>
      <c r="M148" s="335">
        <v>18000</v>
      </c>
      <c r="N148" s="335">
        <v>18000</v>
      </c>
      <c r="O148" s="287"/>
      <c r="P148" s="287"/>
      <c r="Q148" s="335"/>
      <c r="R148" s="335"/>
      <c r="S148" s="287"/>
      <c r="T148" s="287"/>
      <c r="U148" s="287"/>
      <c r="V148" s="288"/>
    </row>
    <row r="149" spans="1:23" s="288" customFormat="1" ht="31.5">
      <c r="A149" s="242" t="s">
        <v>482</v>
      </c>
      <c r="B149" s="173" t="s">
        <v>1680</v>
      </c>
      <c r="C149" s="289"/>
      <c r="D149" s="286"/>
      <c r="E149" s="334">
        <v>19000</v>
      </c>
      <c r="F149" s="334">
        <v>19000</v>
      </c>
      <c r="G149" s="287"/>
      <c r="H149" s="287"/>
      <c r="I149" s="335">
        <v>19000</v>
      </c>
      <c r="J149" s="335">
        <v>19000</v>
      </c>
      <c r="K149" s="287"/>
      <c r="L149" s="287"/>
      <c r="M149" s="335">
        <v>19000</v>
      </c>
      <c r="N149" s="335">
        <v>19000</v>
      </c>
      <c r="O149" s="287"/>
      <c r="P149" s="287"/>
      <c r="Q149" s="335"/>
      <c r="R149" s="335"/>
      <c r="S149" s="287"/>
      <c r="T149" s="287"/>
      <c r="U149" s="287"/>
    </row>
    <row r="150" spans="1:23" s="288" customFormat="1" ht="31.5">
      <c r="A150" s="242" t="s">
        <v>483</v>
      </c>
      <c r="B150" s="173" t="s">
        <v>1681</v>
      </c>
      <c r="C150" s="289"/>
      <c r="D150" s="286"/>
      <c r="E150" s="334">
        <v>18000</v>
      </c>
      <c r="F150" s="334">
        <v>18000</v>
      </c>
      <c r="G150" s="287"/>
      <c r="H150" s="287"/>
      <c r="I150" s="335">
        <v>18000</v>
      </c>
      <c r="J150" s="335">
        <v>18000</v>
      </c>
      <c r="K150" s="287"/>
      <c r="L150" s="287"/>
      <c r="M150" s="335">
        <v>18000</v>
      </c>
      <c r="N150" s="335">
        <f>18000-1918</f>
        <v>16082</v>
      </c>
      <c r="O150" s="287"/>
      <c r="P150" s="287"/>
      <c r="Q150" s="335"/>
      <c r="R150" s="335"/>
      <c r="S150" s="287"/>
      <c r="T150" s="287"/>
      <c r="U150" s="287"/>
    </row>
    <row r="151" spans="1:23" s="288" customFormat="1" ht="47.25">
      <c r="A151" s="242" t="s">
        <v>484</v>
      </c>
      <c r="B151" s="173" t="s">
        <v>1682</v>
      </c>
      <c r="C151" s="289"/>
      <c r="D151" s="286"/>
      <c r="E151" s="334">
        <v>14000</v>
      </c>
      <c r="F151" s="334">
        <v>14000</v>
      </c>
      <c r="G151" s="287"/>
      <c r="H151" s="287"/>
      <c r="I151" s="335">
        <v>14000</v>
      </c>
      <c r="J151" s="335">
        <v>14000</v>
      </c>
      <c r="K151" s="287"/>
      <c r="L151" s="287"/>
      <c r="M151" s="335">
        <v>14000</v>
      </c>
      <c r="N151" s="335">
        <v>14000</v>
      </c>
      <c r="O151" s="287"/>
      <c r="P151" s="287"/>
      <c r="Q151" s="335"/>
      <c r="R151" s="335"/>
      <c r="S151" s="287"/>
      <c r="T151" s="287"/>
      <c r="U151" s="287"/>
    </row>
    <row r="152" spans="1:23" s="288" customFormat="1" ht="25.5" customHeight="1">
      <c r="A152" s="242" t="s">
        <v>1627</v>
      </c>
      <c r="B152" s="173" t="s">
        <v>1683</v>
      </c>
      <c r="C152" s="289"/>
      <c r="D152" s="286"/>
      <c r="E152" s="334">
        <v>6500</v>
      </c>
      <c r="F152" s="334">
        <v>6500</v>
      </c>
      <c r="G152" s="287"/>
      <c r="H152" s="287"/>
      <c r="I152" s="335">
        <v>6500</v>
      </c>
      <c r="J152" s="335">
        <v>6500</v>
      </c>
      <c r="K152" s="287"/>
      <c r="L152" s="287"/>
      <c r="M152" s="335">
        <v>6500</v>
      </c>
      <c r="N152" s="335">
        <v>6500</v>
      </c>
      <c r="O152" s="287"/>
      <c r="P152" s="287"/>
      <c r="Q152" s="335"/>
      <c r="R152" s="335"/>
      <c r="S152" s="287"/>
      <c r="T152" s="287"/>
      <c r="U152" s="287"/>
    </row>
    <row r="153" spans="1:23" s="288" customFormat="1" ht="47.25">
      <c r="A153" s="242" t="s">
        <v>1629</v>
      </c>
      <c r="B153" s="368" t="s">
        <v>1684</v>
      </c>
      <c r="C153" s="289"/>
      <c r="D153" s="286"/>
      <c r="E153" s="334">
        <v>6500</v>
      </c>
      <c r="F153" s="334">
        <v>6500</v>
      </c>
      <c r="G153" s="287"/>
      <c r="H153" s="287"/>
      <c r="I153" s="335">
        <v>6500</v>
      </c>
      <c r="J153" s="335">
        <v>6500</v>
      </c>
      <c r="K153" s="287"/>
      <c r="L153" s="287"/>
      <c r="M153" s="335">
        <v>6500</v>
      </c>
      <c r="N153" s="335">
        <v>6500</v>
      </c>
      <c r="O153" s="287"/>
      <c r="P153" s="287"/>
      <c r="Q153" s="335"/>
      <c r="R153" s="335"/>
      <c r="S153" s="287"/>
      <c r="T153" s="287"/>
      <c r="U153" s="287"/>
    </row>
    <row r="154" spans="1:23" s="288" customFormat="1" ht="47.25">
      <c r="A154" s="242" t="s">
        <v>1631</v>
      </c>
      <c r="B154" s="173" t="s">
        <v>1685</v>
      </c>
      <c r="C154" s="289"/>
      <c r="D154" s="286"/>
      <c r="E154" s="334">
        <v>7500</v>
      </c>
      <c r="F154" s="334">
        <v>7500</v>
      </c>
      <c r="G154" s="287"/>
      <c r="H154" s="287"/>
      <c r="I154" s="335">
        <v>7500</v>
      </c>
      <c r="J154" s="335">
        <v>7500</v>
      </c>
      <c r="K154" s="287"/>
      <c r="L154" s="287"/>
      <c r="M154" s="335">
        <v>0</v>
      </c>
      <c r="N154" s="335">
        <v>0</v>
      </c>
      <c r="O154" s="287"/>
      <c r="P154" s="287"/>
      <c r="Q154" s="335"/>
      <c r="R154" s="335"/>
      <c r="S154" s="287"/>
      <c r="T154" s="287"/>
      <c r="U154" s="287"/>
    </row>
    <row r="155" spans="1:23" s="288" customFormat="1">
      <c r="A155" s="352"/>
      <c r="B155" s="326"/>
      <c r="C155" s="289"/>
      <c r="D155" s="286"/>
      <c r="E155" s="287"/>
      <c r="F155" s="287"/>
      <c r="G155" s="287"/>
      <c r="H155" s="287"/>
      <c r="I155" s="335"/>
      <c r="J155" s="335"/>
      <c r="K155" s="335"/>
      <c r="L155" s="335"/>
      <c r="M155" s="335"/>
      <c r="N155" s="335"/>
      <c r="O155" s="287"/>
      <c r="P155" s="287"/>
      <c r="Q155" s="287"/>
      <c r="R155" s="287"/>
      <c r="S155" s="287"/>
      <c r="T155" s="287"/>
      <c r="U155" s="286"/>
    </row>
    <row r="156" spans="1:23" s="288" customFormat="1">
      <c r="A156" s="169" t="s">
        <v>1659</v>
      </c>
      <c r="B156" s="293" t="s">
        <v>905</v>
      </c>
      <c r="C156" s="291"/>
      <c r="D156" s="329"/>
      <c r="E156" s="329">
        <f>E157</f>
        <v>233500</v>
      </c>
      <c r="F156" s="329">
        <f t="shared" ref="F156:R156" si="11">F157</f>
        <v>231050</v>
      </c>
      <c r="G156" s="329">
        <f t="shared" si="11"/>
        <v>0</v>
      </c>
      <c r="H156" s="329">
        <f t="shared" si="11"/>
        <v>0</v>
      </c>
      <c r="I156" s="329">
        <f t="shared" si="11"/>
        <v>248000</v>
      </c>
      <c r="J156" s="329">
        <f t="shared" si="11"/>
        <v>275010</v>
      </c>
      <c r="K156" s="329">
        <f t="shared" si="11"/>
        <v>0</v>
      </c>
      <c r="L156" s="329">
        <f t="shared" si="11"/>
        <v>0</v>
      </c>
      <c r="M156" s="329">
        <f t="shared" si="11"/>
        <v>248000</v>
      </c>
      <c r="N156" s="329">
        <f t="shared" si="11"/>
        <v>245550</v>
      </c>
      <c r="O156" s="329">
        <f t="shared" si="11"/>
        <v>0</v>
      </c>
      <c r="P156" s="329">
        <f t="shared" si="11"/>
        <v>0</v>
      </c>
      <c r="Q156" s="329">
        <f t="shared" si="11"/>
        <v>46200</v>
      </c>
      <c r="R156" s="329">
        <f t="shared" si="11"/>
        <v>46200</v>
      </c>
      <c r="S156" s="329"/>
      <c r="T156" s="329"/>
      <c r="U156" s="163"/>
    </row>
    <row r="157" spans="1:23" s="288" customFormat="1" ht="31.5">
      <c r="A157" s="452"/>
      <c r="B157" s="170" t="s">
        <v>466</v>
      </c>
      <c r="C157" s="353"/>
      <c r="D157" s="332"/>
      <c r="E157" s="332">
        <f>SUM(E159:E189)</f>
        <v>233500</v>
      </c>
      <c r="F157" s="332">
        <f t="shared" ref="F157:R157" si="12">SUM(F159:F189)</f>
        <v>231050</v>
      </c>
      <c r="G157" s="332">
        <f t="shared" si="12"/>
        <v>0</v>
      </c>
      <c r="H157" s="332">
        <f t="shared" si="12"/>
        <v>0</v>
      </c>
      <c r="I157" s="332">
        <f>SUM(I159:I190)</f>
        <v>248000</v>
      </c>
      <c r="J157" s="332">
        <f>SUM(J159:J195)</f>
        <v>275010</v>
      </c>
      <c r="K157" s="332">
        <f>SUM(K159:K190)</f>
        <v>0</v>
      </c>
      <c r="L157" s="332">
        <f>SUM(L159:L190)</f>
        <v>0</v>
      </c>
      <c r="M157" s="332">
        <f>SUM(M159:M190)</f>
        <v>248000</v>
      </c>
      <c r="N157" s="332">
        <f>SUM(N159:N190)</f>
        <v>245550</v>
      </c>
      <c r="O157" s="332">
        <f t="shared" si="12"/>
        <v>0</v>
      </c>
      <c r="P157" s="332">
        <f t="shared" si="12"/>
        <v>0</v>
      </c>
      <c r="Q157" s="332">
        <f t="shared" si="12"/>
        <v>46200</v>
      </c>
      <c r="R157" s="332">
        <f t="shared" si="12"/>
        <v>46200</v>
      </c>
      <c r="S157" s="168"/>
      <c r="T157" s="168"/>
      <c r="U157" s="167"/>
    </row>
    <row r="158" spans="1:23" s="288" customFormat="1" ht="31.5">
      <c r="A158" s="284"/>
      <c r="B158" s="289" t="s">
        <v>1126</v>
      </c>
      <c r="C158" s="289"/>
      <c r="D158" s="286"/>
      <c r="E158" s="345"/>
      <c r="F158" s="345"/>
      <c r="G158" s="345"/>
      <c r="H158" s="345"/>
      <c r="I158" s="345"/>
      <c r="J158" s="345"/>
      <c r="K158" s="345"/>
      <c r="L158" s="345"/>
      <c r="M158" s="345"/>
      <c r="N158" s="345"/>
      <c r="O158" s="345"/>
      <c r="P158" s="345"/>
      <c r="Q158" s="345"/>
      <c r="R158" s="345"/>
      <c r="S158" s="287"/>
      <c r="T158" s="287"/>
      <c r="U158" s="286"/>
    </row>
    <row r="159" spans="1:23" s="288" customFormat="1" ht="31.5">
      <c r="A159" s="163">
        <v>1</v>
      </c>
      <c r="B159" s="302" t="s">
        <v>1686</v>
      </c>
      <c r="C159" s="289"/>
      <c r="D159" s="335"/>
      <c r="E159" s="335">
        <v>7500</v>
      </c>
      <c r="F159" s="335">
        <v>7490</v>
      </c>
      <c r="G159" s="287"/>
      <c r="H159" s="287"/>
      <c r="I159" s="335">
        <v>7500</v>
      </c>
      <c r="J159" s="335">
        <v>7490</v>
      </c>
      <c r="K159" s="335"/>
      <c r="L159" s="335"/>
      <c r="M159" s="335">
        <v>7500</v>
      </c>
      <c r="N159" s="335">
        <v>7490</v>
      </c>
      <c r="O159" s="287"/>
      <c r="P159" s="287"/>
      <c r="Q159" s="335">
        <v>3500</v>
      </c>
      <c r="R159" s="335">
        <v>3500</v>
      </c>
      <c r="S159" s="287"/>
      <c r="T159" s="287"/>
      <c r="U159" s="286"/>
    </row>
    <row r="160" spans="1:23" s="288" customFormat="1" ht="31.5">
      <c r="A160" s="163">
        <v>2</v>
      </c>
      <c r="B160" s="302" t="s">
        <v>1687</v>
      </c>
      <c r="C160" s="289"/>
      <c r="D160" s="335"/>
      <c r="E160" s="335">
        <v>5000</v>
      </c>
      <c r="F160" s="335">
        <v>4990</v>
      </c>
      <c r="G160" s="287"/>
      <c r="H160" s="287"/>
      <c r="I160" s="335">
        <v>5000</v>
      </c>
      <c r="J160" s="335">
        <v>4990</v>
      </c>
      <c r="K160" s="335"/>
      <c r="L160" s="335"/>
      <c r="M160" s="335">
        <v>5000</v>
      </c>
      <c r="N160" s="335">
        <v>4990</v>
      </c>
      <c r="O160" s="287"/>
      <c r="P160" s="287"/>
      <c r="Q160" s="335"/>
      <c r="R160" s="335"/>
      <c r="S160" s="287"/>
      <c r="T160" s="287"/>
      <c r="U160" s="286"/>
    </row>
    <row r="161" spans="1:21" s="288" customFormat="1" ht="31.5">
      <c r="A161" s="163">
        <v>3</v>
      </c>
      <c r="B161" s="302" t="s">
        <v>1688</v>
      </c>
      <c r="C161" s="289"/>
      <c r="D161" s="335"/>
      <c r="E161" s="335">
        <v>5000</v>
      </c>
      <c r="F161" s="335">
        <v>4990</v>
      </c>
      <c r="G161" s="287"/>
      <c r="H161" s="287"/>
      <c r="I161" s="335">
        <v>5000</v>
      </c>
      <c r="J161" s="335">
        <v>4990</v>
      </c>
      <c r="K161" s="335"/>
      <c r="L161" s="335"/>
      <c r="M161" s="335">
        <v>5000</v>
      </c>
      <c r="N161" s="335">
        <v>4990</v>
      </c>
      <c r="O161" s="287"/>
      <c r="P161" s="287"/>
      <c r="Q161" s="335">
        <v>2200</v>
      </c>
      <c r="R161" s="335">
        <v>2200</v>
      </c>
      <c r="S161" s="287"/>
      <c r="T161" s="287"/>
      <c r="U161" s="286"/>
    </row>
    <row r="162" spans="1:21" s="288" customFormat="1" ht="31.5">
      <c r="A162" s="163">
        <v>4</v>
      </c>
      <c r="B162" s="302" t="s">
        <v>1689</v>
      </c>
      <c r="C162" s="289"/>
      <c r="D162" s="335"/>
      <c r="E162" s="335">
        <v>5000</v>
      </c>
      <c r="F162" s="335">
        <v>4990</v>
      </c>
      <c r="G162" s="287"/>
      <c r="H162" s="287"/>
      <c r="I162" s="335">
        <v>5000</v>
      </c>
      <c r="J162" s="335">
        <v>4990</v>
      </c>
      <c r="K162" s="335"/>
      <c r="L162" s="335"/>
      <c r="M162" s="335">
        <v>5000</v>
      </c>
      <c r="N162" s="335">
        <v>4990</v>
      </c>
      <c r="O162" s="287"/>
      <c r="P162" s="287"/>
      <c r="Q162" s="335"/>
      <c r="R162" s="335"/>
      <c r="S162" s="287"/>
      <c r="T162" s="287"/>
      <c r="U162" s="286"/>
    </row>
    <row r="163" spans="1:21" s="288" customFormat="1" ht="31.5">
      <c r="A163" s="163">
        <v>5</v>
      </c>
      <c r="B163" s="368" t="s">
        <v>1690</v>
      </c>
      <c r="C163" s="289"/>
      <c r="D163" s="335"/>
      <c r="E163" s="335">
        <v>5500</v>
      </c>
      <c r="F163" s="335">
        <v>5490</v>
      </c>
      <c r="G163" s="287"/>
      <c r="H163" s="287"/>
      <c r="I163" s="335">
        <v>5500</v>
      </c>
      <c r="J163" s="335">
        <v>5490</v>
      </c>
      <c r="K163" s="335"/>
      <c r="L163" s="335"/>
      <c r="M163" s="335">
        <v>5500</v>
      </c>
      <c r="N163" s="335">
        <v>5490</v>
      </c>
      <c r="O163" s="287"/>
      <c r="P163" s="287"/>
      <c r="Q163" s="335"/>
      <c r="R163" s="335"/>
      <c r="S163" s="287"/>
      <c r="T163" s="287"/>
      <c r="U163" s="286"/>
    </row>
    <row r="164" spans="1:21" s="288" customFormat="1" ht="31.5">
      <c r="A164" s="163">
        <v>6</v>
      </c>
      <c r="B164" s="302" t="s">
        <v>1691</v>
      </c>
      <c r="C164" s="289"/>
      <c r="D164" s="335"/>
      <c r="E164" s="335">
        <v>5000</v>
      </c>
      <c r="F164" s="335">
        <v>4990</v>
      </c>
      <c r="G164" s="287"/>
      <c r="H164" s="287"/>
      <c r="I164" s="335">
        <v>5000</v>
      </c>
      <c r="J164" s="335">
        <v>4990</v>
      </c>
      <c r="K164" s="335"/>
      <c r="L164" s="335"/>
      <c r="M164" s="335">
        <v>5000</v>
      </c>
      <c r="N164" s="335">
        <v>4990</v>
      </c>
      <c r="O164" s="287"/>
      <c r="P164" s="287"/>
      <c r="Q164" s="335"/>
      <c r="R164" s="335"/>
      <c r="S164" s="287"/>
      <c r="T164" s="287"/>
      <c r="U164" s="286"/>
    </row>
    <row r="165" spans="1:21" s="288" customFormat="1" ht="31.5">
      <c r="A165" s="163">
        <v>7</v>
      </c>
      <c r="B165" s="302" t="s">
        <v>1692</v>
      </c>
      <c r="C165" s="289"/>
      <c r="D165" s="335"/>
      <c r="E165" s="335">
        <v>5000</v>
      </c>
      <c r="F165" s="335">
        <v>4990</v>
      </c>
      <c r="G165" s="287"/>
      <c r="H165" s="287"/>
      <c r="I165" s="335">
        <v>5000</v>
      </c>
      <c r="J165" s="335">
        <v>4990</v>
      </c>
      <c r="K165" s="335"/>
      <c r="L165" s="335"/>
      <c r="M165" s="335">
        <v>5000</v>
      </c>
      <c r="N165" s="335">
        <v>4990</v>
      </c>
      <c r="O165" s="287"/>
      <c r="P165" s="287"/>
      <c r="Q165" s="335"/>
      <c r="R165" s="335"/>
      <c r="S165" s="287"/>
      <c r="T165" s="287"/>
      <c r="U165" s="286"/>
    </row>
    <row r="166" spans="1:21" s="288" customFormat="1" ht="31.5">
      <c r="A166" s="163">
        <v>8</v>
      </c>
      <c r="B166" s="302" t="s">
        <v>1693</v>
      </c>
      <c r="C166" s="289"/>
      <c r="D166" s="335"/>
      <c r="E166" s="335">
        <v>6000</v>
      </c>
      <c r="F166" s="335">
        <v>5990</v>
      </c>
      <c r="G166" s="287"/>
      <c r="H166" s="287"/>
      <c r="I166" s="335">
        <v>6000</v>
      </c>
      <c r="J166" s="335">
        <v>5990</v>
      </c>
      <c r="K166" s="335"/>
      <c r="L166" s="335"/>
      <c r="M166" s="335">
        <v>6000</v>
      </c>
      <c r="N166" s="335">
        <v>5990</v>
      </c>
      <c r="O166" s="287"/>
      <c r="P166" s="287"/>
      <c r="Q166" s="335">
        <v>2500</v>
      </c>
      <c r="R166" s="335">
        <v>2500</v>
      </c>
      <c r="S166" s="287"/>
      <c r="T166" s="287"/>
      <c r="U166" s="286"/>
    </row>
    <row r="167" spans="1:21" s="288" customFormat="1" ht="26.25" customHeight="1">
      <c r="A167" s="163">
        <v>9</v>
      </c>
      <c r="B167" s="302" t="s">
        <v>1694</v>
      </c>
      <c r="C167" s="289"/>
      <c r="D167" s="335"/>
      <c r="E167" s="335">
        <v>5000</v>
      </c>
      <c r="F167" s="335">
        <v>4990</v>
      </c>
      <c r="G167" s="287"/>
      <c r="H167" s="287"/>
      <c r="I167" s="335">
        <v>5000</v>
      </c>
      <c r="J167" s="335">
        <v>4990</v>
      </c>
      <c r="K167" s="335"/>
      <c r="L167" s="335"/>
      <c r="M167" s="335">
        <v>5000</v>
      </c>
      <c r="N167" s="335">
        <v>4990</v>
      </c>
      <c r="O167" s="287"/>
      <c r="P167" s="287"/>
      <c r="Q167" s="335">
        <v>2000</v>
      </c>
      <c r="R167" s="335">
        <v>2000</v>
      </c>
      <c r="S167" s="287"/>
      <c r="T167" s="287"/>
      <c r="U167" s="286"/>
    </row>
    <row r="168" spans="1:21" s="288" customFormat="1" ht="31.5">
      <c r="A168" s="163">
        <v>10</v>
      </c>
      <c r="B168" s="302" t="s">
        <v>1695</v>
      </c>
      <c r="C168" s="289"/>
      <c r="D168" s="335"/>
      <c r="E168" s="335">
        <v>10000</v>
      </c>
      <c r="F168" s="335">
        <v>9990</v>
      </c>
      <c r="G168" s="287"/>
      <c r="H168" s="287"/>
      <c r="I168" s="335">
        <v>10000</v>
      </c>
      <c r="J168" s="335">
        <v>9990</v>
      </c>
      <c r="K168" s="335"/>
      <c r="L168" s="335"/>
      <c r="M168" s="335">
        <v>10000</v>
      </c>
      <c r="N168" s="335">
        <v>9990</v>
      </c>
      <c r="O168" s="287"/>
      <c r="P168" s="287"/>
      <c r="Q168" s="335">
        <v>2500</v>
      </c>
      <c r="R168" s="335">
        <v>2500</v>
      </c>
      <c r="S168" s="287"/>
      <c r="T168" s="287"/>
      <c r="U168" s="286"/>
    </row>
    <row r="169" spans="1:21" s="288" customFormat="1" ht="36" customHeight="1">
      <c r="A169" s="163">
        <v>11</v>
      </c>
      <c r="B169" s="302" t="s">
        <v>1696</v>
      </c>
      <c r="C169" s="289"/>
      <c r="D169" s="335"/>
      <c r="E169" s="335">
        <v>6500</v>
      </c>
      <c r="F169" s="335">
        <v>6490</v>
      </c>
      <c r="G169" s="287"/>
      <c r="H169" s="287"/>
      <c r="I169" s="335">
        <v>6500</v>
      </c>
      <c r="J169" s="335">
        <v>6490</v>
      </c>
      <c r="K169" s="335"/>
      <c r="L169" s="335"/>
      <c r="M169" s="335">
        <v>6500</v>
      </c>
      <c r="N169" s="335">
        <v>6490</v>
      </c>
      <c r="O169" s="287"/>
      <c r="P169" s="287"/>
      <c r="Q169" s="335"/>
      <c r="R169" s="335"/>
      <c r="S169" s="287"/>
      <c r="T169" s="287"/>
      <c r="U169" s="286"/>
    </row>
    <row r="170" spans="1:21" s="288" customFormat="1" ht="31.5">
      <c r="A170" s="163">
        <v>12</v>
      </c>
      <c r="B170" s="302" t="s">
        <v>1697</v>
      </c>
      <c r="C170" s="289"/>
      <c r="D170" s="335"/>
      <c r="E170" s="335">
        <v>5000</v>
      </c>
      <c r="F170" s="335">
        <v>4990</v>
      </c>
      <c r="G170" s="287"/>
      <c r="H170" s="287"/>
      <c r="I170" s="335">
        <v>5000</v>
      </c>
      <c r="J170" s="335">
        <v>4990</v>
      </c>
      <c r="K170" s="335"/>
      <c r="L170" s="335"/>
      <c r="M170" s="335">
        <v>5000</v>
      </c>
      <c r="N170" s="335">
        <v>4990</v>
      </c>
      <c r="O170" s="287"/>
      <c r="P170" s="287"/>
      <c r="Q170" s="335"/>
      <c r="R170" s="335"/>
      <c r="S170" s="287"/>
      <c r="T170" s="287"/>
      <c r="U170" s="286"/>
    </row>
    <row r="171" spans="1:21" s="288" customFormat="1" ht="31.5">
      <c r="A171" s="163">
        <v>13</v>
      </c>
      <c r="B171" s="302" t="s">
        <v>1698</v>
      </c>
      <c r="C171" s="289"/>
      <c r="D171" s="335"/>
      <c r="E171" s="335">
        <v>14000</v>
      </c>
      <c r="F171" s="335">
        <v>13990</v>
      </c>
      <c r="G171" s="287"/>
      <c r="H171" s="287"/>
      <c r="I171" s="335">
        <v>14000</v>
      </c>
      <c r="J171" s="335">
        <v>13990</v>
      </c>
      <c r="K171" s="335"/>
      <c r="L171" s="335"/>
      <c r="M171" s="335">
        <v>14000</v>
      </c>
      <c r="N171" s="335">
        <v>13990</v>
      </c>
      <c r="O171" s="287"/>
      <c r="P171" s="287"/>
      <c r="Q171" s="335">
        <v>3000</v>
      </c>
      <c r="R171" s="335">
        <v>3000</v>
      </c>
      <c r="S171" s="287"/>
      <c r="T171" s="287"/>
      <c r="U171" s="286"/>
    </row>
    <row r="172" spans="1:21" s="288" customFormat="1" ht="31.5" customHeight="1">
      <c r="A172" s="163">
        <v>14</v>
      </c>
      <c r="B172" s="302" t="s">
        <v>1699</v>
      </c>
      <c r="C172" s="289"/>
      <c r="D172" s="335"/>
      <c r="E172" s="335">
        <v>6000</v>
      </c>
      <c r="F172" s="335">
        <v>5990</v>
      </c>
      <c r="G172" s="287"/>
      <c r="H172" s="287"/>
      <c r="I172" s="335">
        <v>6000</v>
      </c>
      <c r="J172" s="335">
        <v>5990</v>
      </c>
      <c r="K172" s="335"/>
      <c r="L172" s="335"/>
      <c r="M172" s="335">
        <v>6000</v>
      </c>
      <c r="N172" s="335">
        <v>5990</v>
      </c>
      <c r="O172" s="287"/>
      <c r="P172" s="287"/>
      <c r="Q172" s="335"/>
      <c r="R172" s="335"/>
      <c r="S172" s="287"/>
      <c r="T172" s="287"/>
      <c r="U172" s="286"/>
    </row>
    <row r="173" spans="1:21" s="288" customFormat="1" ht="31.5">
      <c r="A173" s="163">
        <v>15</v>
      </c>
      <c r="B173" s="302" t="s">
        <v>1700</v>
      </c>
      <c r="C173" s="289"/>
      <c r="D173" s="335"/>
      <c r="E173" s="335">
        <v>6000</v>
      </c>
      <c r="F173" s="335">
        <v>5990</v>
      </c>
      <c r="G173" s="287"/>
      <c r="H173" s="287"/>
      <c r="I173" s="335">
        <v>6000</v>
      </c>
      <c r="J173" s="335">
        <v>5990</v>
      </c>
      <c r="K173" s="335"/>
      <c r="L173" s="335"/>
      <c r="M173" s="335">
        <v>6000</v>
      </c>
      <c r="N173" s="335">
        <v>5990</v>
      </c>
      <c r="O173" s="287"/>
      <c r="P173" s="287"/>
      <c r="Q173" s="335"/>
      <c r="R173" s="335"/>
      <c r="S173" s="287"/>
      <c r="T173" s="287"/>
      <c r="U173" s="286"/>
    </row>
    <row r="174" spans="1:21" s="288" customFormat="1" ht="31.5">
      <c r="A174" s="163">
        <v>16</v>
      </c>
      <c r="B174" s="302" t="s">
        <v>1701</v>
      </c>
      <c r="C174" s="289"/>
      <c r="D174" s="335"/>
      <c r="E174" s="335">
        <v>8000</v>
      </c>
      <c r="F174" s="335">
        <v>7990</v>
      </c>
      <c r="G174" s="287"/>
      <c r="H174" s="287"/>
      <c r="I174" s="335">
        <v>8000</v>
      </c>
      <c r="J174" s="335">
        <v>7990</v>
      </c>
      <c r="K174" s="335"/>
      <c r="L174" s="335"/>
      <c r="M174" s="335">
        <v>8000</v>
      </c>
      <c r="N174" s="335">
        <v>7990</v>
      </c>
      <c r="O174" s="287"/>
      <c r="P174" s="287"/>
      <c r="Q174" s="335">
        <v>3000</v>
      </c>
      <c r="R174" s="335">
        <v>3000</v>
      </c>
      <c r="S174" s="287"/>
      <c r="T174" s="287"/>
      <c r="U174" s="286"/>
    </row>
    <row r="175" spans="1:21" s="288" customFormat="1" ht="31.5">
      <c r="A175" s="163">
        <v>17</v>
      </c>
      <c r="B175" s="302" t="s">
        <v>1702</v>
      </c>
      <c r="C175" s="289"/>
      <c r="D175" s="335"/>
      <c r="E175" s="335">
        <v>7000</v>
      </c>
      <c r="F175" s="335">
        <v>6990</v>
      </c>
      <c r="G175" s="287"/>
      <c r="H175" s="287"/>
      <c r="I175" s="335">
        <v>7000</v>
      </c>
      <c r="J175" s="335">
        <v>6990</v>
      </c>
      <c r="K175" s="335"/>
      <c r="L175" s="335"/>
      <c r="M175" s="335">
        <v>7000</v>
      </c>
      <c r="N175" s="335">
        <v>6990</v>
      </c>
      <c r="O175" s="287"/>
      <c r="P175" s="287"/>
      <c r="Q175" s="335"/>
      <c r="R175" s="335"/>
      <c r="S175" s="287"/>
      <c r="T175" s="287"/>
      <c r="U175" s="286"/>
    </row>
    <row r="176" spans="1:21" s="288" customFormat="1" ht="31.5">
      <c r="A176" s="163">
        <v>18</v>
      </c>
      <c r="B176" s="453" t="s">
        <v>1703</v>
      </c>
      <c r="C176" s="289"/>
      <c r="D176" s="335"/>
      <c r="E176" s="335">
        <v>5000</v>
      </c>
      <c r="F176" s="335">
        <v>4990</v>
      </c>
      <c r="G176" s="287"/>
      <c r="H176" s="287"/>
      <c r="I176" s="335">
        <v>5000</v>
      </c>
      <c r="J176" s="335">
        <v>4990</v>
      </c>
      <c r="K176" s="335"/>
      <c r="L176" s="335"/>
      <c r="M176" s="335">
        <v>5000</v>
      </c>
      <c r="N176" s="335">
        <v>4990</v>
      </c>
      <c r="O176" s="287"/>
      <c r="P176" s="287"/>
      <c r="Q176" s="335"/>
      <c r="R176" s="335"/>
      <c r="S176" s="287"/>
      <c r="T176" s="287"/>
      <c r="U176" s="286"/>
    </row>
    <row r="177" spans="1:24" s="288" customFormat="1" ht="31.5">
      <c r="A177" s="163">
        <v>19</v>
      </c>
      <c r="B177" s="302" t="s">
        <v>1704</v>
      </c>
      <c r="C177" s="289"/>
      <c r="D177" s="335"/>
      <c r="E177" s="335">
        <v>6000</v>
      </c>
      <c r="F177" s="335">
        <v>5990</v>
      </c>
      <c r="G177" s="287"/>
      <c r="H177" s="287"/>
      <c r="I177" s="335">
        <v>6000</v>
      </c>
      <c r="J177" s="335">
        <v>5990</v>
      </c>
      <c r="K177" s="335"/>
      <c r="L177" s="335"/>
      <c r="M177" s="335">
        <v>6000</v>
      </c>
      <c r="N177" s="335">
        <v>5990</v>
      </c>
      <c r="O177" s="287"/>
      <c r="P177" s="287"/>
      <c r="Q177" s="335">
        <v>2500</v>
      </c>
      <c r="R177" s="335">
        <v>2500</v>
      </c>
      <c r="S177" s="287"/>
      <c r="T177" s="287"/>
      <c r="U177" s="286"/>
    </row>
    <row r="178" spans="1:24" s="288" customFormat="1">
      <c r="A178" s="163">
        <v>20</v>
      </c>
      <c r="B178" s="302" t="s">
        <v>1705</v>
      </c>
      <c r="C178" s="289"/>
      <c r="D178" s="335"/>
      <c r="E178" s="335">
        <v>5000</v>
      </c>
      <c r="F178" s="335">
        <v>4990</v>
      </c>
      <c r="G178" s="287"/>
      <c r="H178" s="287"/>
      <c r="I178" s="335">
        <v>5000</v>
      </c>
      <c r="J178" s="335">
        <v>4990</v>
      </c>
      <c r="K178" s="335"/>
      <c r="L178" s="335"/>
      <c r="M178" s="335">
        <v>5000</v>
      </c>
      <c r="N178" s="335">
        <v>4990</v>
      </c>
      <c r="O178" s="287"/>
      <c r="P178" s="287"/>
      <c r="Q178" s="335">
        <v>2000</v>
      </c>
      <c r="R178" s="335">
        <v>2000</v>
      </c>
      <c r="S178" s="287"/>
      <c r="T178" s="287"/>
      <c r="U178" s="286"/>
    </row>
    <row r="179" spans="1:24" s="288" customFormat="1" ht="31.5">
      <c r="A179" s="163">
        <v>21</v>
      </c>
      <c r="B179" s="302" t="s">
        <v>1706</v>
      </c>
      <c r="C179" s="289"/>
      <c r="D179" s="335"/>
      <c r="E179" s="335">
        <v>8000</v>
      </c>
      <c r="F179" s="335">
        <v>7990</v>
      </c>
      <c r="G179" s="287"/>
      <c r="H179" s="287"/>
      <c r="I179" s="335">
        <v>8000</v>
      </c>
      <c r="J179" s="335">
        <v>7990</v>
      </c>
      <c r="K179" s="335"/>
      <c r="L179" s="335"/>
      <c r="M179" s="335">
        <v>8000</v>
      </c>
      <c r="N179" s="335">
        <v>7990</v>
      </c>
      <c r="O179" s="287"/>
      <c r="P179" s="287"/>
      <c r="Q179" s="335"/>
      <c r="R179" s="335"/>
      <c r="S179" s="287"/>
      <c r="T179" s="287"/>
      <c r="U179" s="286"/>
    </row>
    <row r="180" spans="1:24" s="288" customFormat="1">
      <c r="A180" s="163">
        <v>22</v>
      </c>
      <c r="B180" s="302" t="s">
        <v>1707</v>
      </c>
      <c r="C180" s="289"/>
      <c r="D180" s="335"/>
      <c r="E180" s="335">
        <v>10000</v>
      </c>
      <c r="F180" s="335">
        <v>9990</v>
      </c>
      <c r="G180" s="287"/>
      <c r="H180" s="287"/>
      <c r="I180" s="335">
        <v>10000</v>
      </c>
      <c r="J180" s="335">
        <v>9990</v>
      </c>
      <c r="K180" s="335"/>
      <c r="L180" s="335"/>
      <c r="M180" s="335">
        <v>10000</v>
      </c>
      <c r="N180" s="335">
        <v>9990</v>
      </c>
      <c r="O180" s="287"/>
      <c r="P180" s="287"/>
      <c r="Q180" s="335"/>
      <c r="R180" s="335"/>
      <c r="S180" s="287"/>
      <c r="T180" s="287"/>
      <c r="U180" s="286"/>
    </row>
    <row r="181" spans="1:24" s="288" customFormat="1" ht="31.5">
      <c r="A181" s="163">
        <v>23</v>
      </c>
      <c r="B181" s="368" t="s">
        <v>1708</v>
      </c>
      <c r="C181" s="289"/>
      <c r="D181" s="335"/>
      <c r="E181" s="335">
        <v>14000</v>
      </c>
      <c r="F181" s="335">
        <v>13990</v>
      </c>
      <c r="G181" s="287"/>
      <c r="H181" s="287"/>
      <c r="I181" s="335">
        <v>14000</v>
      </c>
      <c r="J181" s="335">
        <v>13990</v>
      </c>
      <c r="K181" s="335"/>
      <c r="L181" s="335"/>
      <c r="M181" s="335">
        <v>14000</v>
      </c>
      <c r="N181" s="335">
        <v>13990</v>
      </c>
      <c r="O181" s="287"/>
      <c r="P181" s="287"/>
      <c r="Q181" s="335">
        <v>5000</v>
      </c>
      <c r="R181" s="335">
        <v>5000</v>
      </c>
      <c r="S181" s="287"/>
      <c r="T181" s="287"/>
      <c r="U181" s="286"/>
    </row>
    <row r="182" spans="1:24" s="312" customFormat="1" ht="47.25" hidden="1">
      <c r="A182" s="163">
        <v>24</v>
      </c>
      <c r="B182" s="302" t="s">
        <v>1709</v>
      </c>
      <c r="C182" s="289"/>
      <c r="D182" s="335"/>
      <c r="E182" s="335">
        <v>6000</v>
      </c>
      <c r="F182" s="335">
        <v>5990</v>
      </c>
      <c r="G182" s="287"/>
      <c r="H182" s="287"/>
      <c r="I182" s="335">
        <v>6000</v>
      </c>
      <c r="J182" s="335">
        <v>5990</v>
      </c>
      <c r="K182" s="335"/>
      <c r="L182" s="335"/>
      <c r="M182" s="335">
        <v>6000</v>
      </c>
      <c r="N182" s="335">
        <v>5990</v>
      </c>
      <c r="O182" s="287"/>
      <c r="P182" s="287"/>
      <c r="Q182" s="335"/>
      <c r="R182" s="335"/>
      <c r="S182" s="287"/>
      <c r="T182" s="287"/>
      <c r="U182" s="286"/>
    </row>
    <row r="183" spans="1:24" s="288" customFormat="1" ht="20.25" customHeight="1">
      <c r="A183" s="163">
        <v>25</v>
      </c>
      <c r="B183" s="368" t="s">
        <v>1710</v>
      </c>
      <c r="C183" s="289"/>
      <c r="D183" s="335"/>
      <c r="E183" s="335">
        <v>5000</v>
      </c>
      <c r="F183" s="335">
        <v>4990</v>
      </c>
      <c r="G183" s="287"/>
      <c r="H183" s="287"/>
      <c r="I183" s="335">
        <v>5000</v>
      </c>
      <c r="J183" s="335">
        <v>4990</v>
      </c>
      <c r="K183" s="335"/>
      <c r="L183" s="335"/>
      <c r="M183" s="335">
        <v>5000</v>
      </c>
      <c r="N183" s="335">
        <v>4990</v>
      </c>
      <c r="O183" s="287"/>
      <c r="P183" s="287"/>
      <c r="Q183" s="335"/>
      <c r="R183" s="335"/>
      <c r="S183" s="287"/>
      <c r="T183" s="287"/>
      <c r="U183" s="286"/>
    </row>
    <row r="184" spans="1:24" s="288" customFormat="1" ht="31.5">
      <c r="A184" s="163">
        <v>26</v>
      </c>
      <c r="B184" s="368" t="s">
        <v>1711</v>
      </c>
      <c r="C184" s="289"/>
      <c r="D184" s="335"/>
      <c r="E184" s="335">
        <v>5000</v>
      </c>
      <c r="F184" s="335">
        <v>4990</v>
      </c>
      <c r="G184" s="287"/>
      <c r="H184" s="287"/>
      <c r="I184" s="335">
        <v>5000</v>
      </c>
      <c r="J184" s="335">
        <v>4990</v>
      </c>
      <c r="K184" s="335"/>
      <c r="L184" s="335"/>
      <c r="M184" s="335">
        <v>5000</v>
      </c>
      <c r="N184" s="335">
        <v>4990</v>
      </c>
      <c r="O184" s="287"/>
      <c r="P184" s="287"/>
      <c r="Q184" s="335"/>
      <c r="R184" s="335"/>
      <c r="S184" s="287"/>
      <c r="T184" s="287"/>
      <c r="U184" s="286"/>
    </row>
    <row r="185" spans="1:24" s="288" customFormat="1" ht="31.5">
      <c r="A185" s="163">
        <v>27</v>
      </c>
      <c r="B185" s="302" t="s">
        <v>1712</v>
      </c>
      <c r="C185" s="289"/>
      <c r="D185" s="335"/>
      <c r="E185" s="335">
        <v>6000</v>
      </c>
      <c r="F185" s="335">
        <v>5990</v>
      </c>
      <c r="G185" s="287"/>
      <c r="H185" s="287"/>
      <c r="I185" s="335">
        <v>6000</v>
      </c>
      <c r="J185" s="335">
        <v>5990</v>
      </c>
      <c r="K185" s="335"/>
      <c r="L185" s="335"/>
      <c r="M185" s="335">
        <v>6000</v>
      </c>
      <c r="N185" s="335">
        <v>5990</v>
      </c>
      <c r="O185" s="287"/>
      <c r="P185" s="287"/>
      <c r="Q185" s="335"/>
      <c r="R185" s="335"/>
      <c r="S185" s="287"/>
      <c r="T185" s="287"/>
      <c r="U185" s="286"/>
    </row>
    <row r="186" spans="1:24" s="288" customFormat="1" ht="31.5">
      <c r="A186" s="163">
        <v>28</v>
      </c>
      <c r="B186" s="302" t="s">
        <v>1713</v>
      </c>
      <c r="C186" s="289"/>
      <c r="D186" s="335"/>
      <c r="E186" s="335">
        <v>6000</v>
      </c>
      <c r="F186" s="335">
        <v>5990</v>
      </c>
      <c r="G186" s="287"/>
      <c r="H186" s="287"/>
      <c r="I186" s="335">
        <v>6000</v>
      </c>
      <c r="J186" s="335">
        <v>5990</v>
      </c>
      <c r="K186" s="335"/>
      <c r="L186" s="335"/>
      <c r="M186" s="335">
        <v>6000</v>
      </c>
      <c r="N186" s="335">
        <v>5990</v>
      </c>
      <c r="O186" s="287"/>
      <c r="P186" s="287"/>
      <c r="Q186" s="335"/>
      <c r="R186" s="335"/>
      <c r="S186" s="287"/>
      <c r="T186" s="287"/>
      <c r="U186" s="286"/>
    </row>
    <row r="187" spans="1:24" s="282" customFormat="1" ht="31.5">
      <c r="A187" s="163">
        <v>29</v>
      </c>
      <c r="B187" s="302" t="s">
        <v>1714</v>
      </c>
      <c r="C187" s="289"/>
      <c r="D187" s="335"/>
      <c r="E187" s="335">
        <v>15000</v>
      </c>
      <c r="F187" s="335">
        <v>14990</v>
      </c>
      <c r="G187" s="287"/>
      <c r="H187" s="287"/>
      <c r="I187" s="335">
        <v>15000</v>
      </c>
      <c r="J187" s="335">
        <v>14990</v>
      </c>
      <c r="K187" s="335"/>
      <c r="L187" s="335"/>
      <c r="M187" s="335">
        <v>15000</v>
      </c>
      <c r="N187" s="335">
        <v>14990</v>
      </c>
      <c r="O187" s="287"/>
      <c r="P187" s="287"/>
      <c r="Q187" s="335">
        <v>5000</v>
      </c>
      <c r="R187" s="335">
        <v>5000</v>
      </c>
      <c r="S187" s="287"/>
      <c r="T187" s="287"/>
      <c r="U187" s="286"/>
      <c r="V187" s="359"/>
      <c r="W187" s="359"/>
      <c r="X187" s="359"/>
    </row>
    <row r="188" spans="1:24" s="282" customFormat="1" ht="31.5">
      <c r="A188" s="163">
        <v>30</v>
      </c>
      <c r="B188" s="302" t="s">
        <v>1715</v>
      </c>
      <c r="C188" s="289"/>
      <c r="D188" s="335"/>
      <c r="E188" s="335">
        <v>15000</v>
      </c>
      <c r="F188" s="335">
        <v>14990</v>
      </c>
      <c r="G188" s="287"/>
      <c r="H188" s="287"/>
      <c r="I188" s="335">
        <v>15000</v>
      </c>
      <c r="J188" s="335">
        <v>14990</v>
      </c>
      <c r="K188" s="335"/>
      <c r="L188" s="335"/>
      <c r="M188" s="335">
        <v>15000</v>
      </c>
      <c r="N188" s="335">
        <v>14990</v>
      </c>
      <c r="O188" s="287"/>
      <c r="P188" s="287"/>
      <c r="Q188" s="335">
        <v>5000</v>
      </c>
      <c r="R188" s="335">
        <v>5000</v>
      </c>
      <c r="S188" s="287"/>
      <c r="T188" s="287"/>
      <c r="U188" s="286"/>
      <c r="V188" s="359"/>
      <c r="W188" s="359"/>
      <c r="X188" s="359"/>
    </row>
    <row r="189" spans="1:24" s="172" customFormat="1" ht="31.5">
      <c r="A189" s="163">
        <v>31</v>
      </c>
      <c r="B189" s="302" t="s">
        <v>1716</v>
      </c>
      <c r="C189" s="289"/>
      <c r="D189" s="335"/>
      <c r="E189" s="335">
        <v>16000</v>
      </c>
      <c r="F189" s="335">
        <f>16000-2150</f>
        <v>13850</v>
      </c>
      <c r="G189" s="287"/>
      <c r="H189" s="287"/>
      <c r="I189" s="335">
        <v>16000</v>
      </c>
      <c r="J189" s="335">
        <f>16000-2150</f>
        <v>13850</v>
      </c>
      <c r="K189" s="335"/>
      <c r="L189" s="335"/>
      <c r="M189" s="335">
        <v>16000</v>
      </c>
      <c r="N189" s="335">
        <f>16000-2150</f>
        <v>13850</v>
      </c>
      <c r="O189" s="287"/>
      <c r="P189" s="287"/>
      <c r="Q189" s="335">
        <v>8000</v>
      </c>
      <c r="R189" s="335">
        <v>8000</v>
      </c>
      <c r="S189" s="287"/>
      <c r="T189" s="287"/>
      <c r="U189" s="286"/>
      <c r="V189" s="355"/>
      <c r="W189" s="355"/>
      <c r="X189" s="355"/>
    </row>
    <row r="190" spans="1:24" s="312" customFormat="1" ht="47.25">
      <c r="A190" s="163">
        <v>32</v>
      </c>
      <c r="B190" s="302" t="s">
        <v>2953</v>
      </c>
      <c r="C190" s="289"/>
      <c r="D190" s="335"/>
      <c r="E190" s="335">
        <v>14500</v>
      </c>
      <c r="F190" s="335">
        <v>14500</v>
      </c>
      <c r="G190" s="287"/>
      <c r="H190" s="287"/>
      <c r="I190" s="335">
        <v>14500</v>
      </c>
      <c r="J190" s="335">
        <v>14500</v>
      </c>
      <c r="K190" s="335"/>
      <c r="L190" s="335"/>
      <c r="M190" s="335">
        <v>14500</v>
      </c>
      <c r="N190" s="335">
        <v>14500</v>
      </c>
      <c r="O190" s="287"/>
      <c r="P190" s="287"/>
      <c r="Q190" s="335"/>
      <c r="R190" s="335"/>
      <c r="S190" s="287"/>
      <c r="T190" s="287"/>
      <c r="U190" s="286"/>
      <c r="V190" s="356"/>
      <c r="W190" s="356"/>
      <c r="X190" s="356"/>
    </row>
    <row r="191" spans="1:24">
      <c r="A191" s="304" t="s">
        <v>1658</v>
      </c>
      <c r="B191" s="337" t="s">
        <v>1478</v>
      </c>
      <c r="C191" s="289"/>
      <c r="D191" s="333"/>
      <c r="E191" s="333"/>
      <c r="F191" s="333"/>
      <c r="G191" s="333"/>
      <c r="H191" s="333"/>
      <c r="I191" s="333"/>
      <c r="J191" s="333"/>
      <c r="K191" s="333"/>
      <c r="L191" s="333"/>
      <c r="M191" s="333"/>
      <c r="N191" s="333"/>
      <c r="O191" s="333"/>
      <c r="P191" s="333"/>
      <c r="Q191" s="333"/>
      <c r="R191" s="333"/>
      <c r="S191" s="311"/>
      <c r="T191" s="311"/>
      <c r="U191" s="309"/>
      <c r="V191" s="357"/>
      <c r="W191" s="357"/>
      <c r="X191" s="357"/>
    </row>
    <row r="192" spans="1:24">
      <c r="A192" s="163">
        <v>33</v>
      </c>
      <c r="B192" s="302" t="s">
        <v>1717</v>
      </c>
      <c r="C192" s="289"/>
      <c r="D192" s="335"/>
      <c r="E192" s="335">
        <v>5000</v>
      </c>
      <c r="F192" s="335">
        <v>4990</v>
      </c>
      <c r="G192" s="287"/>
      <c r="H192" s="287"/>
      <c r="I192" s="335">
        <v>5000</v>
      </c>
      <c r="J192" s="335">
        <v>4990</v>
      </c>
      <c r="K192" s="335"/>
      <c r="L192" s="335"/>
      <c r="M192" s="335"/>
      <c r="N192" s="335"/>
      <c r="O192" s="287"/>
      <c r="P192" s="287"/>
      <c r="Q192" s="335"/>
      <c r="R192" s="335"/>
      <c r="S192" s="287"/>
      <c r="T192" s="287"/>
      <c r="U192" s="286"/>
      <c r="V192" s="357"/>
      <c r="W192" s="357"/>
      <c r="X192" s="357"/>
    </row>
    <row r="193" spans="1:24">
      <c r="A193" s="163">
        <v>34</v>
      </c>
      <c r="B193" s="368" t="s">
        <v>1718</v>
      </c>
      <c r="C193" s="289"/>
      <c r="D193" s="335"/>
      <c r="E193" s="335">
        <v>7000</v>
      </c>
      <c r="F193" s="335">
        <v>6990</v>
      </c>
      <c r="G193" s="287"/>
      <c r="H193" s="287"/>
      <c r="I193" s="335">
        <v>7000</v>
      </c>
      <c r="J193" s="335">
        <v>6990</v>
      </c>
      <c r="K193" s="335"/>
      <c r="L193" s="335"/>
      <c r="M193" s="335"/>
      <c r="N193" s="335"/>
      <c r="O193" s="287"/>
      <c r="P193" s="287"/>
      <c r="Q193" s="335"/>
      <c r="R193" s="335"/>
      <c r="S193" s="287"/>
      <c r="T193" s="287"/>
      <c r="U193" s="286"/>
      <c r="V193" s="357"/>
      <c r="W193" s="357"/>
      <c r="X193" s="357"/>
    </row>
    <row r="194" spans="1:24" ht="31.5">
      <c r="A194" s="163">
        <v>35</v>
      </c>
      <c r="B194" s="302" t="s">
        <v>1719</v>
      </c>
      <c r="C194" s="289"/>
      <c r="D194" s="335"/>
      <c r="E194" s="335">
        <v>7500</v>
      </c>
      <c r="F194" s="335">
        <v>7490</v>
      </c>
      <c r="G194" s="287"/>
      <c r="H194" s="287"/>
      <c r="I194" s="335">
        <v>7500</v>
      </c>
      <c r="J194" s="335">
        <v>7490</v>
      </c>
      <c r="K194" s="335"/>
      <c r="L194" s="335"/>
      <c r="M194" s="335"/>
      <c r="N194" s="335"/>
      <c r="O194" s="287"/>
      <c r="P194" s="287"/>
      <c r="Q194" s="335"/>
      <c r="R194" s="335"/>
      <c r="S194" s="287"/>
      <c r="T194" s="287"/>
      <c r="U194" s="286"/>
      <c r="V194" s="357"/>
      <c r="W194" s="357"/>
      <c r="X194" s="357"/>
    </row>
    <row r="195" spans="1:24" ht="31.5">
      <c r="A195" s="163">
        <v>36</v>
      </c>
      <c r="B195" s="372" t="s">
        <v>1720</v>
      </c>
      <c r="C195" s="289"/>
      <c r="D195" s="335"/>
      <c r="E195" s="335">
        <v>10000</v>
      </c>
      <c r="F195" s="335">
        <v>9990</v>
      </c>
      <c r="G195" s="287"/>
      <c r="H195" s="287"/>
      <c r="I195" s="335">
        <v>10000</v>
      </c>
      <c r="J195" s="335">
        <v>9990</v>
      </c>
      <c r="K195" s="335"/>
      <c r="L195" s="335"/>
      <c r="M195" s="335"/>
      <c r="N195" s="335"/>
      <c r="O195" s="287"/>
      <c r="P195" s="287"/>
      <c r="Q195" s="335"/>
      <c r="R195" s="335"/>
      <c r="S195" s="287"/>
      <c r="T195" s="287"/>
      <c r="U195" s="286"/>
      <c r="V195" s="357"/>
      <c r="W195" s="357"/>
      <c r="X195" s="357"/>
    </row>
    <row r="196" spans="1:24">
      <c r="A196" s="163" t="s">
        <v>113</v>
      </c>
      <c r="B196" s="454" t="s">
        <v>1721</v>
      </c>
      <c r="C196" s="283"/>
      <c r="D196" s="163"/>
      <c r="E196" s="329">
        <f>E197+E238</f>
        <v>423710</v>
      </c>
      <c r="F196" s="329">
        <f>F197+F238</f>
        <v>422560</v>
      </c>
      <c r="G196" s="315"/>
      <c r="H196" s="315"/>
      <c r="I196" s="329">
        <f>I197+I238</f>
        <v>423710</v>
      </c>
      <c r="J196" s="329">
        <f>J197+J238</f>
        <v>422560</v>
      </c>
      <c r="K196" s="315"/>
      <c r="L196" s="315"/>
      <c r="M196" s="329">
        <f>M197+M238</f>
        <v>423710</v>
      </c>
      <c r="N196" s="329">
        <f>N197+N238</f>
        <v>422560</v>
      </c>
      <c r="O196" s="315"/>
      <c r="P196" s="315"/>
      <c r="Q196" s="329">
        <f>Q197+Q238</f>
        <v>54200</v>
      </c>
      <c r="R196" s="329">
        <f>R197+R238</f>
        <v>54095</v>
      </c>
      <c r="S196" s="163"/>
      <c r="T196" s="432"/>
      <c r="U196" s="163"/>
      <c r="V196" s="357"/>
      <c r="W196" s="357"/>
      <c r="X196" s="357"/>
    </row>
    <row r="197" spans="1:24">
      <c r="A197" s="169" t="s">
        <v>1722</v>
      </c>
      <c r="B197" s="293" t="s">
        <v>571</v>
      </c>
      <c r="C197" s="454"/>
      <c r="D197" s="454"/>
      <c r="E197" s="361">
        <f>+E198+E199</f>
        <v>227710</v>
      </c>
      <c r="F197" s="361">
        <f t="shared" ref="F197:T197" si="13">+F198+F199</f>
        <v>226560</v>
      </c>
      <c r="G197" s="361">
        <f t="shared" si="13"/>
        <v>0</v>
      </c>
      <c r="H197" s="361">
        <f t="shared" si="13"/>
        <v>0</v>
      </c>
      <c r="I197" s="361">
        <f t="shared" si="13"/>
        <v>227710</v>
      </c>
      <c r="J197" s="361">
        <f t="shared" si="13"/>
        <v>226560</v>
      </c>
      <c r="K197" s="361">
        <f t="shared" si="13"/>
        <v>0</v>
      </c>
      <c r="L197" s="361">
        <f t="shared" si="13"/>
        <v>0</v>
      </c>
      <c r="M197" s="361">
        <f t="shared" si="13"/>
        <v>227710</v>
      </c>
      <c r="N197" s="361">
        <f t="shared" si="13"/>
        <v>226560</v>
      </c>
      <c r="O197" s="361">
        <f t="shared" si="13"/>
        <v>0</v>
      </c>
      <c r="P197" s="361">
        <f t="shared" si="13"/>
        <v>0</v>
      </c>
      <c r="Q197" s="361">
        <f t="shared" si="13"/>
        <v>37700</v>
      </c>
      <c r="R197" s="361">
        <f t="shared" si="13"/>
        <v>37595</v>
      </c>
      <c r="S197" s="362">
        <f t="shared" si="13"/>
        <v>0</v>
      </c>
      <c r="T197" s="595">
        <f t="shared" si="13"/>
        <v>0</v>
      </c>
      <c r="U197" s="454"/>
      <c r="V197" s="357"/>
      <c r="W197" s="357"/>
      <c r="X197" s="357"/>
    </row>
    <row r="198" spans="1:24">
      <c r="A198" s="292" t="s">
        <v>46</v>
      </c>
      <c r="B198" s="293" t="s">
        <v>271</v>
      </c>
      <c r="C198" s="293"/>
      <c r="D198" s="163"/>
      <c r="E198" s="168"/>
      <c r="F198" s="168"/>
      <c r="G198" s="168"/>
      <c r="H198" s="168"/>
      <c r="I198" s="168"/>
      <c r="J198" s="168"/>
      <c r="K198" s="168"/>
      <c r="L198" s="168"/>
      <c r="M198" s="168"/>
      <c r="N198" s="168"/>
      <c r="O198" s="168"/>
      <c r="P198" s="168"/>
      <c r="Q198" s="168"/>
      <c r="R198" s="168"/>
      <c r="S198" s="354"/>
      <c r="T198" s="596"/>
      <c r="U198" s="455"/>
      <c r="V198" s="357"/>
      <c r="W198" s="357"/>
      <c r="X198" s="357"/>
    </row>
    <row r="199" spans="1:24" s="172" customFormat="1">
      <c r="A199" s="292" t="s">
        <v>48</v>
      </c>
      <c r="B199" s="293" t="s">
        <v>272</v>
      </c>
      <c r="C199" s="293"/>
      <c r="D199" s="163"/>
      <c r="E199" s="361">
        <f t="shared" ref="E199:T199" si="14">+E200+E208</f>
        <v>227710</v>
      </c>
      <c r="F199" s="361">
        <f t="shared" si="14"/>
        <v>226560</v>
      </c>
      <c r="G199" s="361">
        <f t="shared" si="14"/>
        <v>0</v>
      </c>
      <c r="H199" s="361">
        <f t="shared" si="14"/>
        <v>0</v>
      </c>
      <c r="I199" s="361">
        <f t="shared" si="14"/>
        <v>227710</v>
      </c>
      <c r="J199" s="361">
        <f t="shared" si="14"/>
        <v>226560</v>
      </c>
      <c r="K199" s="361">
        <f t="shared" si="14"/>
        <v>0</v>
      </c>
      <c r="L199" s="361">
        <f t="shared" si="14"/>
        <v>0</v>
      </c>
      <c r="M199" s="361">
        <f t="shared" si="14"/>
        <v>227710</v>
      </c>
      <c r="N199" s="361">
        <f t="shared" si="14"/>
        <v>226560</v>
      </c>
      <c r="O199" s="361">
        <f t="shared" si="14"/>
        <v>0</v>
      </c>
      <c r="P199" s="361">
        <f t="shared" si="14"/>
        <v>0</v>
      </c>
      <c r="Q199" s="361">
        <f t="shared" si="14"/>
        <v>37700</v>
      </c>
      <c r="R199" s="361">
        <f t="shared" si="14"/>
        <v>37595</v>
      </c>
      <c r="S199" s="362">
        <f t="shared" si="14"/>
        <v>0</v>
      </c>
      <c r="T199" s="595">
        <f t="shared" si="14"/>
        <v>0</v>
      </c>
      <c r="U199" s="455"/>
      <c r="V199" s="355"/>
      <c r="W199" s="355"/>
      <c r="X199" s="355"/>
    </row>
    <row r="200" spans="1:24" s="288" customFormat="1" ht="47.25">
      <c r="A200" s="284" t="s">
        <v>346</v>
      </c>
      <c r="B200" s="285" t="s">
        <v>1135</v>
      </c>
      <c r="C200" s="285"/>
      <c r="D200" s="285"/>
      <c r="E200" s="361">
        <f>+E201+E202+E205</f>
        <v>0</v>
      </c>
      <c r="F200" s="361">
        <f>+F201+F202+F205</f>
        <v>0</v>
      </c>
      <c r="G200" s="361">
        <f>+G201+G202+G205</f>
        <v>0</v>
      </c>
      <c r="H200" s="361">
        <f>+H201+H202+H205</f>
        <v>0</v>
      </c>
      <c r="I200" s="361">
        <f>I201+I202+I205</f>
        <v>0</v>
      </c>
      <c r="J200" s="361">
        <f t="shared" ref="J200:R200" si="15">J201+J202+J205</f>
        <v>0</v>
      </c>
      <c r="K200" s="361">
        <f t="shared" si="15"/>
        <v>0</v>
      </c>
      <c r="L200" s="361">
        <f t="shared" si="15"/>
        <v>0</v>
      </c>
      <c r="M200" s="361">
        <f t="shared" si="15"/>
        <v>0</v>
      </c>
      <c r="N200" s="361">
        <f t="shared" si="15"/>
        <v>0</v>
      </c>
      <c r="O200" s="361">
        <f t="shared" si="15"/>
        <v>0</v>
      </c>
      <c r="P200" s="361">
        <f t="shared" si="15"/>
        <v>0</v>
      </c>
      <c r="Q200" s="361">
        <f t="shared" si="15"/>
        <v>0</v>
      </c>
      <c r="R200" s="361">
        <f t="shared" si="15"/>
        <v>0</v>
      </c>
      <c r="S200" s="362">
        <f>+S201+S202+S205</f>
        <v>0</v>
      </c>
      <c r="T200" s="595">
        <f>+T201+T202+T205</f>
        <v>0</v>
      </c>
      <c r="U200" s="455"/>
      <c r="V200" s="358"/>
      <c r="W200" s="358"/>
      <c r="X200" s="358"/>
    </row>
    <row r="201" spans="1:24" s="288" customFormat="1" ht="31.5">
      <c r="A201" s="284" t="s">
        <v>19</v>
      </c>
      <c r="B201" s="285" t="s">
        <v>1723</v>
      </c>
      <c r="C201" s="285"/>
      <c r="D201" s="285"/>
      <c r="E201" s="168"/>
      <c r="F201" s="168"/>
      <c r="G201" s="168"/>
      <c r="H201" s="168"/>
      <c r="I201" s="168"/>
      <c r="J201" s="168"/>
      <c r="K201" s="168"/>
      <c r="L201" s="168"/>
      <c r="M201" s="168"/>
      <c r="N201" s="168"/>
      <c r="O201" s="168"/>
      <c r="P201" s="168"/>
      <c r="Q201" s="168"/>
      <c r="R201" s="168"/>
      <c r="S201" s="354"/>
      <c r="T201" s="596"/>
      <c r="U201" s="455"/>
      <c r="V201" s="358"/>
      <c r="W201" s="358"/>
      <c r="X201" s="358"/>
    </row>
    <row r="202" spans="1:24" ht="31.5">
      <c r="A202" s="284" t="s">
        <v>24</v>
      </c>
      <c r="B202" s="285" t="s">
        <v>457</v>
      </c>
      <c r="C202" s="285"/>
      <c r="D202" s="285"/>
      <c r="E202" s="168"/>
      <c r="F202" s="168"/>
      <c r="G202" s="168"/>
      <c r="H202" s="168"/>
      <c r="I202" s="168"/>
      <c r="J202" s="168"/>
      <c r="K202" s="168"/>
      <c r="L202" s="168"/>
      <c r="M202" s="168"/>
      <c r="N202" s="168"/>
      <c r="O202" s="168"/>
      <c r="P202" s="168"/>
      <c r="Q202" s="168"/>
      <c r="R202" s="168"/>
      <c r="S202" s="354"/>
      <c r="T202" s="596"/>
      <c r="U202" s="455"/>
      <c r="V202" s="357"/>
      <c r="W202" s="357"/>
      <c r="X202" s="357"/>
    </row>
    <row r="203" spans="1:24" ht="47.25">
      <c r="A203" s="284"/>
      <c r="B203" s="289" t="s">
        <v>458</v>
      </c>
      <c r="C203" s="289"/>
      <c r="D203" s="289"/>
      <c r="E203" s="168"/>
      <c r="F203" s="168"/>
      <c r="G203" s="168"/>
      <c r="H203" s="168"/>
      <c r="I203" s="168"/>
      <c r="J203" s="168"/>
      <c r="K203" s="168"/>
      <c r="L203" s="168"/>
      <c r="M203" s="168"/>
      <c r="N203" s="168"/>
      <c r="O203" s="168"/>
      <c r="P203" s="168"/>
      <c r="Q203" s="168"/>
      <c r="R203" s="168"/>
      <c r="S203" s="354"/>
      <c r="T203" s="596"/>
      <c r="U203" s="455"/>
      <c r="V203" s="357"/>
      <c r="W203" s="357"/>
      <c r="X203" s="357"/>
    </row>
    <row r="204" spans="1:24" ht="39" customHeight="1">
      <c r="A204" s="284"/>
      <c r="B204" s="289" t="s">
        <v>1724</v>
      </c>
      <c r="C204" s="289"/>
      <c r="D204" s="289"/>
      <c r="E204" s="168"/>
      <c r="F204" s="168"/>
      <c r="G204" s="168"/>
      <c r="H204" s="168"/>
      <c r="I204" s="168"/>
      <c r="J204" s="168"/>
      <c r="K204" s="168"/>
      <c r="L204" s="168"/>
      <c r="M204" s="168"/>
      <c r="N204" s="168"/>
      <c r="O204" s="168"/>
      <c r="P204" s="168"/>
      <c r="Q204" s="168"/>
      <c r="R204" s="168"/>
      <c r="S204" s="354"/>
      <c r="T204" s="596"/>
      <c r="U204" s="455"/>
      <c r="V204" s="357"/>
      <c r="W204" s="357"/>
      <c r="X204" s="357"/>
    </row>
    <row r="205" spans="1:24" ht="47.25">
      <c r="A205" s="284" t="s">
        <v>430</v>
      </c>
      <c r="B205" s="285" t="s">
        <v>1725</v>
      </c>
      <c r="C205" s="285"/>
      <c r="D205" s="285"/>
      <c r="E205" s="361">
        <f>+E206+E207</f>
        <v>0</v>
      </c>
      <c r="F205" s="361">
        <f>+F206+F207</f>
        <v>0</v>
      </c>
      <c r="G205" s="361">
        <f>+G206+G207</f>
        <v>0</v>
      </c>
      <c r="H205" s="361">
        <f>+H206+H207</f>
        <v>0</v>
      </c>
      <c r="I205" s="361">
        <f t="shared" ref="I205:R205" si="16">I206+I207</f>
        <v>0</v>
      </c>
      <c r="J205" s="361">
        <f t="shared" si="16"/>
        <v>0</v>
      </c>
      <c r="K205" s="361">
        <f t="shared" si="16"/>
        <v>0</v>
      </c>
      <c r="L205" s="361">
        <f t="shared" si="16"/>
        <v>0</v>
      </c>
      <c r="M205" s="361">
        <f t="shared" si="16"/>
        <v>0</v>
      </c>
      <c r="N205" s="361">
        <f t="shared" si="16"/>
        <v>0</v>
      </c>
      <c r="O205" s="361">
        <f t="shared" si="16"/>
        <v>0</v>
      </c>
      <c r="P205" s="361">
        <f t="shared" si="16"/>
        <v>0</v>
      </c>
      <c r="Q205" s="361">
        <f t="shared" si="16"/>
        <v>0</v>
      </c>
      <c r="R205" s="361">
        <f t="shared" si="16"/>
        <v>0</v>
      </c>
      <c r="S205" s="362">
        <f>+S206+S207</f>
        <v>0</v>
      </c>
      <c r="T205" s="595">
        <f>+T206+T207</f>
        <v>0</v>
      </c>
      <c r="U205" s="455"/>
      <c r="V205" s="357"/>
      <c r="W205" s="357"/>
      <c r="X205" s="357"/>
    </row>
    <row r="206" spans="1:24" ht="31.5">
      <c r="A206" s="284"/>
      <c r="B206" s="289" t="s">
        <v>106</v>
      </c>
      <c r="C206" s="289"/>
      <c r="D206" s="289"/>
      <c r="E206" s="361">
        <v>0</v>
      </c>
      <c r="F206" s="361">
        <v>0</v>
      </c>
      <c r="G206" s="361">
        <v>0</v>
      </c>
      <c r="H206" s="361">
        <v>0</v>
      </c>
      <c r="I206" s="361">
        <v>0</v>
      </c>
      <c r="J206" s="361">
        <v>0</v>
      </c>
      <c r="K206" s="361">
        <v>0</v>
      </c>
      <c r="L206" s="361">
        <v>0</v>
      </c>
      <c r="M206" s="361">
        <v>0</v>
      </c>
      <c r="N206" s="361">
        <v>0</v>
      </c>
      <c r="O206" s="361">
        <v>0</v>
      </c>
      <c r="P206" s="361">
        <v>0</v>
      </c>
      <c r="Q206" s="361">
        <v>0</v>
      </c>
      <c r="R206" s="361">
        <v>0</v>
      </c>
      <c r="S206" s="362">
        <v>0</v>
      </c>
      <c r="T206" s="595">
        <v>0</v>
      </c>
      <c r="U206" s="455"/>
      <c r="V206" s="357"/>
      <c r="W206" s="357"/>
      <c r="X206" s="357"/>
    </row>
    <row r="207" spans="1:24">
      <c r="A207" s="284"/>
      <c r="B207" s="289" t="s">
        <v>108</v>
      </c>
      <c r="C207" s="289"/>
      <c r="D207" s="289"/>
      <c r="E207" s="168"/>
      <c r="F207" s="168"/>
      <c r="G207" s="168"/>
      <c r="H207" s="168"/>
      <c r="I207" s="168"/>
      <c r="J207" s="168"/>
      <c r="K207" s="168"/>
      <c r="L207" s="168"/>
      <c r="M207" s="168"/>
      <c r="N207" s="168"/>
      <c r="O207" s="168"/>
      <c r="P207" s="168"/>
      <c r="Q207" s="168"/>
      <c r="R207" s="168"/>
      <c r="S207" s="354"/>
      <c r="T207" s="596"/>
      <c r="U207" s="455"/>
      <c r="V207" s="357"/>
      <c r="W207" s="357"/>
      <c r="X207" s="357"/>
    </row>
    <row r="208" spans="1:24" ht="31.5">
      <c r="A208" s="290" t="s">
        <v>347</v>
      </c>
      <c r="B208" s="170" t="s">
        <v>466</v>
      </c>
      <c r="C208" s="170"/>
      <c r="D208" s="170"/>
      <c r="E208" s="361">
        <f>E209</f>
        <v>227710</v>
      </c>
      <c r="F208" s="361">
        <f>F209</f>
        <v>226560</v>
      </c>
      <c r="G208" s="361">
        <f>+G209+G238</f>
        <v>0</v>
      </c>
      <c r="H208" s="361">
        <f>+H209+H238</f>
        <v>0</v>
      </c>
      <c r="I208" s="361">
        <f>I209</f>
        <v>227710</v>
      </c>
      <c r="J208" s="361">
        <f>J209</f>
        <v>226560</v>
      </c>
      <c r="K208" s="361">
        <f>+K209+K238</f>
        <v>0</v>
      </c>
      <c r="L208" s="361">
        <f>+L209+L238</f>
        <v>0</v>
      </c>
      <c r="M208" s="361">
        <f>M209</f>
        <v>227710</v>
      </c>
      <c r="N208" s="361">
        <f>N209</f>
        <v>226560</v>
      </c>
      <c r="O208" s="361">
        <f>+O209+O238</f>
        <v>0</v>
      </c>
      <c r="P208" s="361">
        <f>+P209+P238</f>
        <v>0</v>
      </c>
      <c r="Q208" s="361">
        <f>Q209</f>
        <v>37700</v>
      </c>
      <c r="R208" s="361">
        <f>R209</f>
        <v>37595</v>
      </c>
      <c r="S208" s="362">
        <f>+S209+S238</f>
        <v>0</v>
      </c>
      <c r="T208" s="595">
        <f>+T209+T238</f>
        <v>0</v>
      </c>
      <c r="U208" s="455"/>
      <c r="V208" s="357"/>
      <c r="W208" s="357"/>
      <c r="X208" s="357"/>
    </row>
    <row r="209" spans="1:24" s="288" customFormat="1" ht="31.5">
      <c r="A209" s="284"/>
      <c r="B209" s="289" t="s">
        <v>467</v>
      </c>
      <c r="C209" s="289"/>
      <c r="D209" s="289"/>
      <c r="E209" s="361">
        <f>SUM(E210:E237)</f>
        <v>227710</v>
      </c>
      <c r="F209" s="361">
        <f t="shared" ref="F209:T209" si="17">SUM(F210:F237)</f>
        <v>226560</v>
      </c>
      <c r="G209" s="361">
        <f t="shared" si="17"/>
        <v>0</v>
      </c>
      <c r="H209" s="361">
        <f t="shared" si="17"/>
        <v>0</v>
      </c>
      <c r="I209" s="361">
        <f t="shared" si="17"/>
        <v>227710</v>
      </c>
      <c r="J209" s="361">
        <f t="shared" si="17"/>
        <v>226560</v>
      </c>
      <c r="K209" s="361">
        <f t="shared" si="17"/>
        <v>0</v>
      </c>
      <c r="L209" s="361">
        <f t="shared" si="17"/>
        <v>0</v>
      </c>
      <c r="M209" s="361">
        <f t="shared" si="17"/>
        <v>227710</v>
      </c>
      <c r="N209" s="361">
        <f t="shared" si="17"/>
        <v>226560</v>
      </c>
      <c r="O209" s="361">
        <f t="shared" si="17"/>
        <v>0</v>
      </c>
      <c r="P209" s="361">
        <f t="shared" si="17"/>
        <v>0</v>
      </c>
      <c r="Q209" s="361">
        <f t="shared" si="17"/>
        <v>37700</v>
      </c>
      <c r="R209" s="361">
        <f t="shared" si="17"/>
        <v>37595</v>
      </c>
      <c r="S209" s="361">
        <f t="shared" si="17"/>
        <v>0</v>
      </c>
      <c r="T209" s="361">
        <f t="shared" si="17"/>
        <v>0</v>
      </c>
      <c r="U209" s="455"/>
      <c r="V209" s="358"/>
      <c r="W209" s="358"/>
      <c r="X209" s="358"/>
    </row>
    <row r="210" spans="1:24" s="288" customFormat="1" ht="52.5" customHeight="1">
      <c r="A210" s="242" t="s">
        <v>46</v>
      </c>
      <c r="B210" s="459" t="s">
        <v>2937</v>
      </c>
      <c r="C210" s="458"/>
      <c r="D210" s="458"/>
      <c r="E210" s="369">
        <v>13500</v>
      </c>
      <c r="F210" s="369">
        <v>13500</v>
      </c>
      <c r="G210" s="168"/>
      <c r="H210" s="168"/>
      <c r="I210" s="369">
        <v>13500</v>
      </c>
      <c r="J210" s="369">
        <v>13500</v>
      </c>
      <c r="K210" s="168"/>
      <c r="L210" s="168"/>
      <c r="M210" s="369">
        <v>13500</v>
      </c>
      <c r="N210" s="369">
        <v>13500</v>
      </c>
      <c r="O210" s="168"/>
      <c r="P210" s="168"/>
      <c r="Q210" s="168">
        <v>5000</v>
      </c>
      <c r="R210" s="168">
        <v>5000</v>
      </c>
      <c r="S210" s="362"/>
      <c r="T210" s="595"/>
      <c r="U210" s="455"/>
      <c r="V210" s="358"/>
      <c r="W210" s="358"/>
      <c r="X210" s="358"/>
    </row>
    <row r="211" spans="1:24" ht="42" customHeight="1">
      <c r="A211" s="242" t="s">
        <v>48</v>
      </c>
      <c r="B211" s="448" t="s">
        <v>1726</v>
      </c>
      <c r="C211" s="241"/>
      <c r="D211" s="455"/>
      <c r="E211" s="456">
        <v>2500</v>
      </c>
      <c r="F211" s="456">
        <f>+E211-20</f>
        <v>2480</v>
      </c>
      <c r="G211" s="361"/>
      <c r="H211" s="361"/>
      <c r="I211" s="456">
        <v>2500</v>
      </c>
      <c r="J211" s="456">
        <f>+I211-20</f>
        <v>2480</v>
      </c>
      <c r="K211" s="361"/>
      <c r="L211" s="361"/>
      <c r="M211" s="456">
        <v>2500</v>
      </c>
      <c r="N211" s="456">
        <f>+M211-20</f>
        <v>2480</v>
      </c>
      <c r="O211" s="361"/>
      <c r="P211" s="361"/>
      <c r="Q211" s="376">
        <v>1500</v>
      </c>
      <c r="R211" s="376">
        <v>1500</v>
      </c>
      <c r="S211" s="362"/>
      <c r="T211" s="595"/>
      <c r="U211" s="455"/>
      <c r="V211" s="598"/>
      <c r="W211" s="168"/>
      <c r="X211" s="168"/>
    </row>
    <row r="212" spans="1:24" s="288" customFormat="1" ht="30.75" customHeight="1">
      <c r="A212" s="242" t="s">
        <v>50</v>
      </c>
      <c r="B212" s="448" t="s">
        <v>1727</v>
      </c>
      <c r="C212" s="448"/>
      <c r="D212" s="455"/>
      <c r="E212" s="456">
        <v>5000</v>
      </c>
      <c r="F212" s="456">
        <f>E212-50</f>
        <v>4950</v>
      </c>
      <c r="G212" s="361"/>
      <c r="H212" s="361"/>
      <c r="I212" s="456">
        <v>5000</v>
      </c>
      <c r="J212" s="456">
        <f>I212-50</f>
        <v>4950</v>
      </c>
      <c r="K212" s="361"/>
      <c r="L212" s="361"/>
      <c r="M212" s="456">
        <v>5000</v>
      </c>
      <c r="N212" s="456">
        <f>M212-50</f>
        <v>4950</v>
      </c>
      <c r="O212" s="361"/>
      <c r="P212" s="361"/>
      <c r="Q212" s="376">
        <v>1500</v>
      </c>
      <c r="R212" s="376">
        <v>1500</v>
      </c>
      <c r="S212" s="362"/>
      <c r="T212" s="595"/>
      <c r="U212" s="455"/>
      <c r="V212" s="358"/>
      <c r="W212" s="358"/>
      <c r="X212" s="358"/>
    </row>
    <row r="213" spans="1:24" s="288" customFormat="1" ht="31.5">
      <c r="A213" s="242" t="s">
        <v>52</v>
      </c>
      <c r="B213" s="448" t="s">
        <v>1729</v>
      </c>
      <c r="C213" s="448"/>
      <c r="D213" s="455"/>
      <c r="E213" s="457">
        <v>4200</v>
      </c>
      <c r="F213" s="457">
        <f>+E213-25</f>
        <v>4175</v>
      </c>
      <c r="G213" s="361"/>
      <c r="H213" s="361"/>
      <c r="I213" s="457">
        <v>4200</v>
      </c>
      <c r="J213" s="457">
        <f>+I213-25</f>
        <v>4175</v>
      </c>
      <c r="K213" s="361"/>
      <c r="L213" s="361"/>
      <c r="M213" s="457">
        <v>4200</v>
      </c>
      <c r="N213" s="457">
        <f>+M213-25</f>
        <v>4175</v>
      </c>
      <c r="O213" s="361"/>
      <c r="P213" s="361"/>
      <c r="Q213" s="376">
        <v>4200</v>
      </c>
      <c r="R213" s="376">
        <v>4175</v>
      </c>
      <c r="S213" s="362"/>
      <c r="T213" s="595"/>
      <c r="U213" s="455"/>
      <c r="V213" s="358"/>
      <c r="W213" s="358"/>
      <c r="X213" s="358"/>
    </row>
    <row r="214" spans="1:24" s="288" customFormat="1" ht="63">
      <c r="A214" s="242" t="s">
        <v>54</v>
      </c>
      <c r="B214" s="368" t="s">
        <v>1730</v>
      </c>
      <c r="C214" s="448"/>
      <c r="D214" s="455"/>
      <c r="E214" s="376">
        <v>6450</v>
      </c>
      <c r="F214" s="376">
        <f>+E214-50</f>
        <v>6400</v>
      </c>
      <c r="G214" s="361"/>
      <c r="H214" s="361"/>
      <c r="I214" s="376">
        <v>6450</v>
      </c>
      <c r="J214" s="376">
        <f>+I214-50</f>
        <v>6400</v>
      </c>
      <c r="K214" s="361"/>
      <c r="L214" s="361"/>
      <c r="M214" s="376">
        <v>6450</v>
      </c>
      <c r="N214" s="376">
        <f>+M214-50</f>
        <v>6400</v>
      </c>
      <c r="O214" s="361"/>
      <c r="P214" s="361"/>
      <c r="Q214" s="376">
        <v>2500</v>
      </c>
      <c r="R214" s="376">
        <v>2500</v>
      </c>
      <c r="S214" s="362"/>
      <c r="T214" s="595"/>
      <c r="U214" s="455"/>
      <c r="V214" s="358"/>
      <c r="W214" s="358"/>
      <c r="X214" s="358"/>
    </row>
    <row r="215" spans="1:24" s="288" customFormat="1">
      <c r="A215" s="242" t="s">
        <v>56</v>
      </c>
      <c r="B215" s="448" t="s">
        <v>1732</v>
      </c>
      <c r="C215" s="458"/>
      <c r="D215" s="458"/>
      <c r="E215" s="376">
        <v>3500</v>
      </c>
      <c r="F215" s="376">
        <f>+E215-20</f>
        <v>3480</v>
      </c>
      <c r="G215" s="168"/>
      <c r="H215" s="168"/>
      <c r="I215" s="376">
        <v>3500</v>
      </c>
      <c r="J215" s="376">
        <f>+I215-20</f>
        <v>3480</v>
      </c>
      <c r="K215" s="168"/>
      <c r="L215" s="168"/>
      <c r="M215" s="376">
        <v>3500</v>
      </c>
      <c r="N215" s="376">
        <f>+M215-20</f>
        <v>3480</v>
      </c>
      <c r="O215" s="168"/>
      <c r="P215" s="168"/>
      <c r="Q215" s="168">
        <v>3500</v>
      </c>
      <c r="R215" s="168">
        <v>3480</v>
      </c>
      <c r="S215" s="362"/>
      <c r="T215" s="595"/>
      <c r="U215" s="455"/>
      <c r="V215" s="358"/>
      <c r="W215" s="358"/>
      <c r="X215" s="358"/>
    </row>
    <row r="216" spans="1:24" s="282" customFormat="1">
      <c r="A216" s="242" t="s">
        <v>29</v>
      </c>
      <c r="B216" s="448" t="s">
        <v>1734</v>
      </c>
      <c r="C216" s="458"/>
      <c r="D216" s="458"/>
      <c r="E216" s="376">
        <v>5500</v>
      </c>
      <c r="F216" s="376">
        <f>E216-60</f>
        <v>5440</v>
      </c>
      <c r="G216" s="168"/>
      <c r="H216" s="168"/>
      <c r="I216" s="376">
        <v>5500</v>
      </c>
      <c r="J216" s="376">
        <f>I216-60</f>
        <v>5440</v>
      </c>
      <c r="K216" s="168"/>
      <c r="L216" s="168"/>
      <c r="M216" s="376">
        <v>5500</v>
      </c>
      <c r="N216" s="376">
        <f>M216-60</f>
        <v>5440</v>
      </c>
      <c r="O216" s="168"/>
      <c r="P216" s="168"/>
      <c r="Q216" s="168">
        <v>5500</v>
      </c>
      <c r="R216" s="168">
        <v>5440</v>
      </c>
      <c r="S216" s="362"/>
      <c r="T216" s="595"/>
      <c r="U216" s="455"/>
      <c r="V216" s="359"/>
      <c r="W216" s="359"/>
      <c r="X216" s="359"/>
    </row>
    <row r="217" spans="1:24" s="282" customFormat="1" ht="31.5">
      <c r="A217" s="242" t="s">
        <v>59</v>
      </c>
      <c r="B217" s="448" t="s">
        <v>1736</v>
      </c>
      <c r="C217" s="458"/>
      <c r="D217" s="458"/>
      <c r="E217" s="376">
        <v>5000</v>
      </c>
      <c r="F217" s="376">
        <f>+E217-50</f>
        <v>4950</v>
      </c>
      <c r="G217" s="168"/>
      <c r="H217" s="168"/>
      <c r="I217" s="376">
        <v>5000</v>
      </c>
      <c r="J217" s="376">
        <f>+I217-50</f>
        <v>4950</v>
      </c>
      <c r="K217" s="168"/>
      <c r="L217" s="168"/>
      <c r="M217" s="376">
        <v>5000</v>
      </c>
      <c r="N217" s="376">
        <f>+M217-50</f>
        <v>4950</v>
      </c>
      <c r="O217" s="168"/>
      <c r="P217" s="168"/>
      <c r="Q217" s="168">
        <v>1500</v>
      </c>
      <c r="R217" s="168">
        <v>1500</v>
      </c>
      <c r="S217" s="362"/>
      <c r="T217" s="595"/>
      <c r="U217" s="455"/>
      <c r="V217" s="359"/>
      <c r="W217" s="359"/>
      <c r="X217" s="359"/>
    </row>
    <row r="218" spans="1:24" ht="31.5">
      <c r="A218" s="242" t="s">
        <v>61</v>
      </c>
      <c r="B218" s="448" t="s">
        <v>1738</v>
      </c>
      <c r="C218" s="458"/>
      <c r="D218" s="458"/>
      <c r="E218" s="376">
        <v>5500</v>
      </c>
      <c r="F218" s="376">
        <f>E218-50</f>
        <v>5450</v>
      </c>
      <c r="G218" s="168"/>
      <c r="H218" s="168"/>
      <c r="I218" s="376">
        <v>5500</v>
      </c>
      <c r="J218" s="376">
        <f>I218-50</f>
        <v>5450</v>
      </c>
      <c r="K218" s="168"/>
      <c r="L218" s="168"/>
      <c r="M218" s="376">
        <v>5500</v>
      </c>
      <c r="N218" s="376">
        <f>M218-50</f>
        <v>5450</v>
      </c>
      <c r="O218" s="168"/>
      <c r="P218" s="168"/>
      <c r="Q218" s="168">
        <v>1500</v>
      </c>
      <c r="R218" s="168">
        <v>1500</v>
      </c>
      <c r="S218" s="362"/>
      <c r="T218" s="595"/>
      <c r="U218" s="455"/>
      <c r="V218" s="357"/>
      <c r="W218" s="357"/>
      <c r="X218" s="357"/>
    </row>
    <row r="219" spans="1:24" ht="31.5">
      <c r="A219" s="242" t="s">
        <v>63</v>
      </c>
      <c r="B219" s="368" t="s">
        <v>1740</v>
      </c>
      <c r="C219" s="458"/>
      <c r="D219" s="458"/>
      <c r="E219" s="369">
        <v>20610</v>
      </c>
      <c r="F219" s="376">
        <f>+E219-100</f>
        <v>20510</v>
      </c>
      <c r="G219" s="168"/>
      <c r="H219" s="168"/>
      <c r="I219" s="369">
        <v>20610</v>
      </c>
      <c r="J219" s="376">
        <f>+I219-100</f>
        <v>20510</v>
      </c>
      <c r="K219" s="168"/>
      <c r="L219" s="168"/>
      <c r="M219" s="369">
        <v>20610</v>
      </c>
      <c r="N219" s="376">
        <f>+M219-100</f>
        <v>20510</v>
      </c>
      <c r="O219" s="168"/>
      <c r="P219" s="168"/>
      <c r="Q219" s="168">
        <v>5500</v>
      </c>
      <c r="R219" s="168">
        <v>5500</v>
      </c>
      <c r="S219" s="362"/>
      <c r="T219" s="595"/>
      <c r="U219" s="455"/>
      <c r="V219" s="360"/>
      <c r="W219" s="360"/>
      <c r="X219" s="360"/>
    </row>
    <row r="220" spans="1:24">
      <c r="A220" s="242" t="s">
        <v>65</v>
      </c>
      <c r="V220" s="360"/>
      <c r="W220" s="360"/>
      <c r="X220" s="360"/>
    </row>
    <row r="221" spans="1:24" ht="31.5">
      <c r="A221" s="242" t="s">
        <v>67</v>
      </c>
      <c r="B221" s="460" t="s">
        <v>2950</v>
      </c>
      <c r="C221" s="163"/>
      <c r="D221" s="163"/>
      <c r="E221" s="395">
        <v>25000</v>
      </c>
      <c r="F221" s="395">
        <v>25000</v>
      </c>
      <c r="G221" s="315"/>
      <c r="H221" s="315"/>
      <c r="I221" s="395">
        <v>25000</v>
      </c>
      <c r="J221" s="395">
        <v>25000</v>
      </c>
      <c r="K221" s="315"/>
      <c r="L221" s="315"/>
      <c r="M221" s="395">
        <v>25000</v>
      </c>
      <c r="N221" s="395">
        <v>25000</v>
      </c>
      <c r="O221" s="163"/>
      <c r="P221" s="163"/>
      <c r="Q221" s="163"/>
      <c r="R221" s="163"/>
      <c r="S221" s="163"/>
      <c r="T221" s="432"/>
      <c r="U221" s="168"/>
      <c r="V221" s="360"/>
      <c r="W221" s="360"/>
      <c r="X221" s="360"/>
    </row>
    <row r="222" spans="1:24" ht="31.5">
      <c r="A222" s="242" t="s">
        <v>69</v>
      </c>
      <c r="B222" s="302" t="s">
        <v>1742</v>
      </c>
      <c r="C222" s="458"/>
      <c r="D222" s="458"/>
      <c r="E222" s="369">
        <v>20000</v>
      </c>
      <c r="F222" s="376">
        <f>+E222-50</f>
        <v>19950</v>
      </c>
      <c r="G222" s="168"/>
      <c r="H222" s="168"/>
      <c r="I222" s="369">
        <v>20000</v>
      </c>
      <c r="J222" s="376">
        <f>+I222-50</f>
        <v>19950</v>
      </c>
      <c r="K222" s="168"/>
      <c r="L222" s="168"/>
      <c r="M222" s="369">
        <v>20000</v>
      </c>
      <c r="N222" s="376">
        <f>+M222-50</f>
        <v>19950</v>
      </c>
      <c r="O222" s="168"/>
      <c r="P222" s="168"/>
      <c r="Q222" s="168">
        <v>5500</v>
      </c>
      <c r="R222" s="168">
        <v>5500</v>
      </c>
      <c r="S222" s="362"/>
      <c r="T222" s="595"/>
      <c r="U222" s="455"/>
      <c r="V222" s="360"/>
      <c r="W222" s="360"/>
      <c r="X222" s="360"/>
    </row>
    <row r="223" spans="1:24" ht="31.5">
      <c r="A223" s="242" t="s">
        <v>71</v>
      </c>
      <c r="B223" s="448" t="s">
        <v>1744</v>
      </c>
      <c r="C223" s="448"/>
      <c r="D223" s="455"/>
      <c r="E223" s="456">
        <v>2500</v>
      </c>
      <c r="F223" s="456">
        <f>+E223-20</f>
        <v>2480</v>
      </c>
      <c r="G223" s="361"/>
      <c r="H223" s="361"/>
      <c r="I223" s="456">
        <v>2500</v>
      </c>
      <c r="J223" s="456">
        <f>+I223-20</f>
        <v>2480</v>
      </c>
      <c r="K223" s="361"/>
      <c r="L223" s="361"/>
      <c r="M223" s="456">
        <v>2500</v>
      </c>
      <c r="N223" s="456">
        <f>+M223-20</f>
        <v>2480</v>
      </c>
      <c r="O223" s="361"/>
      <c r="P223" s="361"/>
      <c r="Q223" s="361"/>
      <c r="R223" s="361"/>
      <c r="S223" s="362"/>
      <c r="T223" s="595"/>
      <c r="U223" s="455"/>
      <c r="V223" s="360"/>
      <c r="W223" s="360"/>
      <c r="X223" s="360"/>
    </row>
    <row r="224" spans="1:24">
      <c r="A224" s="242" t="s">
        <v>73</v>
      </c>
      <c r="B224" s="448" t="s">
        <v>1746</v>
      </c>
      <c r="C224" s="448"/>
      <c r="D224" s="455"/>
      <c r="E224" s="456">
        <v>4500</v>
      </c>
      <c r="F224" s="456">
        <f>E224-30</f>
        <v>4470</v>
      </c>
      <c r="G224" s="361"/>
      <c r="H224" s="361"/>
      <c r="I224" s="456">
        <v>4500</v>
      </c>
      <c r="J224" s="456">
        <f>I224-30</f>
        <v>4470</v>
      </c>
      <c r="K224" s="361"/>
      <c r="L224" s="361"/>
      <c r="M224" s="456">
        <v>4500</v>
      </c>
      <c r="N224" s="456">
        <f>M224-30</f>
        <v>4470</v>
      </c>
      <c r="O224" s="361"/>
      <c r="P224" s="361"/>
      <c r="Q224" s="361"/>
      <c r="R224" s="361"/>
      <c r="S224" s="362"/>
      <c r="T224" s="595"/>
      <c r="U224" s="455"/>
      <c r="V224" s="360"/>
      <c r="W224" s="360"/>
      <c r="X224" s="360"/>
    </row>
    <row r="225" spans="1:24">
      <c r="A225" s="242" t="s">
        <v>75</v>
      </c>
      <c r="B225" s="448" t="s">
        <v>1748</v>
      </c>
      <c r="C225" s="448"/>
      <c r="D225" s="455"/>
      <c r="E225" s="457">
        <v>3500</v>
      </c>
      <c r="F225" s="457">
        <v>3480</v>
      </c>
      <c r="G225" s="361"/>
      <c r="H225" s="361"/>
      <c r="I225" s="457">
        <v>3500</v>
      </c>
      <c r="J225" s="457">
        <v>3480</v>
      </c>
      <c r="K225" s="361"/>
      <c r="L225" s="361"/>
      <c r="M225" s="457">
        <v>3500</v>
      </c>
      <c r="N225" s="457">
        <v>3480</v>
      </c>
      <c r="O225" s="361"/>
      <c r="P225" s="361"/>
      <c r="Q225" s="376"/>
      <c r="R225" s="376"/>
      <c r="S225" s="362"/>
      <c r="T225" s="595"/>
      <c r="U225" s="455"/>
      <c r="V225" s="360"/>
      <c r="W225" s="360"/>
      <c r="X225" s="360"/>
    </row>
    <row r="226" spans="1:24">
      <c r="A226" s="242" t="s">
        <v>77</v>
      </c>
      <c r="B226" s="448" t="s">
        <v>1750</v>
      </c>
      <c r="C226" s="448"/>
      <c r="D226" s="455"/>
      <c r="E226" s="457">
        <v>3500</v>
      </c>
      <c r="F226" s="457">
        <v>3480</v>
      </c>
      <c r="G226" s="361"/>
      <c r="H226" s="361"/>
      <c r="I226" s="457">
        <v>3500</v>
      </c>
      <c r="J226" s="457">
        <v>3480</v>
      </c>
      <c r="K226" s="361"/>
      <c r="L226" s="361"/>
      <c r="M226" s="457">
        <v>3500</v>
      </c>
      <c r="N226" s="457">
        <v>3480</v>
      </c>
      <c r="O226" s="361"/>
      <c r="P226" s="361"/>
      <c r="Q226" s="376"/>
      <c r="R226" s="376"/>
      <c r="S226" s="362"/>
      <c r="T226" s="595"/>
      <c r="U226" s="455"/>
      <c r="V226" s="360"/>
      <c r="W226" s="360"/>
      <c r="X226" s="360"/>
    </row>
    <row r="227" spans="1:24">
      <c r="A227" s="242" t="s">
        <v>79</v>
      </c>
      <c r="B227" s="448" t="s">
        <v>1752</v>
      </c>
      <c r="C227" s="458"/>
      <c r="D227" s="458"/>
      <c r="E227" s="376">
        <v>4000</v>
      </c>
      <c r="F227" s="376">
        <f>E227-30</f>
        <v>3970</v>
      </c>
      <c r="G227" s="168"/>
      <c r="H227" s="168"/>
      <c r="I227" s="376">
        <v>4000</v>
      </c>
      <c r="J227" s="376">
        <f>I227-30</f>
        <v>3970</v>
      </c>
      <c r="K227" s="168"/>
      <c r="L227" s="168"/>
      <c r="M227" s="376">
        <v>4000</v>
      </c>
      <c r="N227" s="376">
        <f>M227-30</f>
        <v>3970</v>
      </c>
      <c r="O227" s="168"/>
      <c r="P227" s="361"/>
      <c r="Q227" s="376"/>
      <c r="R227" s="376"/>
      <c r="S227" s="362"/>
      <c r="T227" s="595"/>
      <c r="U227" s="455"/>
      <c r="V227" s="360"/>
      <c r="W227" s="360"/>
      <c r="X227" s="360"/>
    </row>
    <row r="228" spans="1:24" ht="47.25">
      <c r="A228" s="242" t="s">
        <v>81</v>
      </c>
      <c r="B228" s="448" t="s">
        <v>1754</v>
      </c>
      <c r="C228" s="458"/>
      <c r="D228" s="458"/>
      <c r="E228" s="376">
        <v>6000</v>
      </c>
      <c r="F228" s="376">
        <v>5950</v>
      </c>
      <c r="G228" s="168"/>
      <c r="H228" s="168"/>
      <c r="I228" s="376">
        <v>6000</v>
      </c>
      <c r="J228" s="376">
        <v>5950</v>
      </c>
      <c r="K228" s="168"/>
      <c r="L228" s="168"/>
      <c r="M228" s="376">
        <v>6000</v>
      </c>
      <c r="N228" s="376">
        <v>5950</v>
      </c>
      <c r="O228" s="168"/>
      <c r="P228" s="168"/>
      <c r="Q228" s="168"/>
      <c r="R228" s="168"/>
      <c r="S228" s="354"/>
      <c r="T228" s="596"/>
      <c r="U228" s="455"/>
      <c r="V228" s="360"/>
      <c r="W228" s="360"/>
      <c r="X228" s="360"/>
    </row>
    <row r="229" spans="1:24" s="282" customFormat="1">
      <c r="A229" s="242" t="s">
        <v>83</v>
      </c>
      <c r="B229" s="448" t="s">
        <v>1756</v>
      </c>
      <c r="C229" s="458"/>
      <c r="D229" s="458"/>
      <c r="E229" s="376">
        <v>3000</v>
      </c>
      <c r="F229" s="376">
        <f>+E229-20</f>
        <v>2980</v>
      </c>
      <c r="G229" s="168"/>
      <c r="H229" s="168"/>
      <c r="I229" s="376">
        <v>3000</v>
      </c>
      <c r="J229" s="376">
        <f>+I229-20</f>
        <v>2980</v>
      </c>
      <c r="K229" s="168"/>
      <c r="L229" s="168"/>
      <c r="M229" s="376">
        <v>3000</v>
      </c>
      <c r="N229" s="376">
        <f>+M229-20</f>
        <v>2980</v>
      </c>
      <c r="O229" s="168"/>
      <c r="P229" s="168"/>
      <c r="Q229" s="168"/>
      <c r="R229" s="168"/>
      <c r="S229" s="354"/>
      <c r="T229" s="596"/>
      <c r="U229" s="455"/>
      <c r="V229" s="359"/>
      <c r="W229" s="359"/>
      <c r="X229" s="359"/>
    </row>
    <row r="230" spans="1:24" s="172" customFormat="1" ht="31.5">
      <c r="A230" s="242" t="s">
        <v>481</v>
      </c>
      <c r="B230" s="448" t="s">
        <v>1758</v>
      </c>
      <c r="C230" s="458"/>
      <c r="D230" s="458"/>
      <c r="E230" s="376">
        <v>14800</v>
      </c>
      <c r="F230" s="376">
        <f>E230-80</f>
        <v>14720</v>
      </c>
      <c r="G230" s="168"/>
      <c r="H230" s="168"/>
      <c r="I230" s="376">
        <v>14800</v>
      </c>
      <c r="J230" s="376">
        <f>I230-80</f>
        <v>14720</v>
      </c>
      <c r="K230" s="168"/>
      <c r="L230" s="168"/>
      <c r="M230" s="376">
        <v>14800</v>
      </c>
      <c r="N230" s="376">
        <f>M230-80</f>
        <v>14720</v>
      </c>
      <c r="O230" s="168"/>
      <c r="P230" s="168"/>
      <c r="Q230" s="168"/>
      <c r="R230" s="168"/>
      <c r="S230" s="354"/>
      <c r="T230" s="596"/>
      <c r="U230" s="455"/>
      <c r="V230" s="355"/>
      <c r="W230" s="355"/>
      <c r="X230" s="355"/>
    </row>
    <row r="231" spans="1:24" s="312" customFormat="1" ht="31.5">
      <c r="A231" s="242" t="s">
        <v>482</v>
      </c>
      <c r="B231" s="448" t="s">
        <v>1760</v>
      </c>
      <c r="C231" s="458"/>
      <c r="D231" s="458"/>
      <c r="E231" s="376">
        <v>12100</v>
      </c>
      <c r="F231" s="376">
        <f>+E231-65</f>
        <v>12035</v>
      </c>
      <c r="G231" s="168"/>
      <c r="H231" s="168"/>
      <c r="I231" s="376">
        <v>12100</v>
      </c>
      <c r="J231" s="376">
        <f>+I231-65</f>
        <v>12035</v>
      </c>
      <c r="K231" s="168"/>
      <c r="L231" s="168"/>
      <c r="M231" s="376">
        <v>12100</v>
      </c>
      <c r="N231" s="376">
        <f>+M231-65</f>
        <v>12035</v>
      </c>
      <c r="O231" s="168"/>
      <c r="P231" s="168"/>
      <c r="Q231" s="168"/>
      <c r="R231" s="168"/>
      <c r="S231" s="354"/>
      <c r="T231" s="596"/>
      <c r="U231" s="455"/>
      <c r="V231" s="356"/>
      <c r="W231" s="356"/>
      <c r="X231" s="356"/>
    </row>
    <row r="232" spans="1:24" ht="31.5">
      <c r="A232" s="242" t="s">
        <v>483</v>
      </c>
      <c r="B232" s="448" t="s">
        <v>1762</v>
      </c>
      <c r="C232" s="458"/>
      <c r="D232" s="458"/>
      <c r="E232" s="376">
        <v>6550</v>
      </c>
      <c r="F232" s="376">
        <v>6500</v>
      </c>
      <c r="G232" s="168"/>
      <c r="H232" s="168"/>
      <c r="I232" s="376">
        <v>6550</v>
      </c>
      <c r="J232" s="376">
        <v>6500</v>
      </c>
      <c r="K232" s="168"/>
      <c r="L232" s="168"/>
      <c r="M232" s="376">
        <v>6550</v>
      </c>
      <c r="N232" s="376">
        <v>6500</v>
      </c>
      <c r="O232" s="168"/>
      <c r="P232" s="168"/>
      <c r="Q232" s="168"/>
      <c r="R232" s="168"/>
      <c r="S232" s="354"/>
      <c r="T232" s="596"/>
      <c r="U232" s="455"/>
      <c r="V232" s="357"/>
      <c r="W232" s="357"/>
      <c r="X232" s="357"/>
    </row>
    <row r="233" spans="1:24" ht="31.5">
      <c r="A233" s="242" t="s">
        <v>484</v>
      </c>
      <c r="B233" s="448" t="s">
        <v>1764</v>
      </c>
      <c r="C233" s="458"/>
      <c r="D233" s="458"/>
      <c r="E233" s="376">
        <v>11500</v>
      </c>
      <c r="F233" s="376">
        <f>E233-50</f>
        <v>11450</v>
      </c>
      <c r="G233" s="168"/>
      <c r="H233" s="168"/>
      <c r="I233" s="376">
        <v>11500</v>
      </c>
      <c r="J233" s="376">
        <f>I233-50</f>
        <v>11450</v>
      </c>
      <c r="K233" s="168"/>
      <c r="L233" s="168"/>
      <c r="M233" s="376">
        <v>11500</v>
      </c>
      <c r="N233" s="376">
        <f>M233-50</f>
        <v>11450</v>
      </c>
      <c r="O233" s="168"/>
      <c r="P233" s="168"/>
      <c r="Q233" s="168"/>
      <c r="R233" s="168"/>
      <c r="S233" s="354"/>
      <c r="T233" s="596"/>
      <c r="U233" s="455"/>
      <c r="V233" s="357"/>
      <c r="W233" s="357"/>
      <c r="X233" s="357"/>
    </row>
    <row r="234" spans="1:24" ht="31.5">
      <c r="A234" s="242" t="s">
        <v>1627</v>
      </c>
      <c r="B234" s="368" t="s">
        <v>1766</v>
      </c>
      <c r="C234" s="458"/>
      <c r="D234" s="458"/>
      <c r="E234" s="376">
        <v>21000</v>
      </c>
      <c r="F234" s="376">
        <f>+E234-100</f>
        <v>20900</v>
      </c>
      <c r="G234" s="376"/>
      <c r="H234" s="376"/>
      <c r="I234" s="376">
        <v>21000</v>
      </c>
      <c r="J234" s="376">
        <f>+I234-100</f>
        <v>20900</v>
      </c>
      <c r="K234" s="376"/>
      <c r="L234" s="376"/>
      <c r="M234" s="376">
        <v>21000</v>
      </c>
      <c r="N234" s="376">
        <f>+M234-100</f>
        <v>20900</v>
      </c>
      <c r="O234" s="168"/>
      <c r="P234" s="168"/>
      <c r="Q234" s="168"/>
      <c r="R234" s="168"/>
      <c r="S234" s="354"/>
      <c r="T234" s="596"/>
      <c r="U234" s="455"/>
      <c r="V234" s="357"/>
      <c r="W234" s="357"/>
      <c r="X234" s="357"/>
    </row>
    <row r="235" spans="1:24" ht="31.5">
      <c r="A235" s="242" t="s">
        <v>1629</v>
      </c>
      <c r="B235" s="368" t="s">
        <v>1768</v>
      </c>
      <c r="C235" s="458"/>
      <c r="D235" s="458"/>
      <c r="E235" s="369">
        <v>5000</v>
      </c>
      <c r="F235" s="376">
        <f>+E235-50</f>
        <v>4950</v>
      </c>
      <c r="G235" s="168"/>
      <c r="H235" s="168"/>
      <c r="I235" s="369">
        <v>5000</v>
      </c>
      <c r="J235" s="376">
        <f>+I235-50</f>
        <v>4950</v>
      </c>
      <c r="K235" s="168"/>
      <c r="L235" s="168"/>
      <c r="M235" s="369">
        <v>5000</v>
      </c>
      <c r="N235" s="376">
        <f>+M235-50</f>
        <v>4950</v>
      </c>
      <c r="O235" s="168"/>
      <c r="P235" s="168"/>
      <c r="Q235" s="168"/>
      <c r="R235" s="168"/>
      <c r="S235" s="354"/>
      <c r="T235" s="596"/>
      <c r="U235" s="455"/>
      <c r="V235" s="357"/>
      <c r="W235" s="357"/>
      <c r="X235" s="357"/>
    </row>
    <row r="236" spans="1:24">
      <c r="A236" s="242" t="s">
        <v>1631</v>
      </c>
      <c r="B236" s="368" t="s">
        <v>1770</v>
      </c>
      <c r="C236" s="458"/>
      <c r="D236" s="458"/>
      <c r="E236" s="376">
        <v>5000</v>
      </c>
      <c r="F236" s="376">
        <f>+E236-40</f>
        <v>4960</v>
      </c>
      <c r="G236" s="168"/>
      <c r="H236" s="168"/>
      <c r="I236" s="376">
        <v>5000</v>
      </c>
      <c r="J236" s="376">
        <f>+I236-40</f>
        <v>4960</v>
      </c>
      <c r="K236" s="168"/>
      <c r="L236" s="168"/>
      <c r="M236" s="376">
        <v>5000</v>
      </c>
      <c r="N236" s="376">
        <f>+M236-40</f>
        <v>4960</v>
      </c>
      <c r="O236" s="168"/>
      <c r="P236" s="168"/>
      <c r="Q236" s="168"/>
      <c r="R236" s="168"/>
      <c r="S236" s="354"/>
      <c r="T236" s="596"/>
      <c r="U236" s="455"/>
      <c r="V236" s="357"/>
      <c r="W236" s="357"/>
      <c r="X236" s="357"/>
    </row>
    <row r="237" spans="1:24" ht="31.5">
      <c r="A237" s="242" t="s">
        <v>1633</v>
      </c>
      <c r="B237" s="368" t="s">
        <v>1772</v>
      </c>
      <c r="C237" s="458"/>
      <c r="D237" s="458"/>
      <c r="E237" s="376">
        <v>8000</v>
      </c>
      <c r="F237" s="376">
        <f>+E237-50</f>
        <v>7950</v>
      </c>
      <c r="G237" s="168"/>
      <c r="H237" s="168"/>
      <c r="I237" s="376">
        <v>8000</v>
      </c>
      <c r="J237" s="376">
        <f>+I237-50</f>
        <v>7950</v>
      </c>
      <c r="K237" s="168"/>
      <c r="L237" s="168"/>
      <c r="M237" s="376">
        <v>8000</v>
      </c>
      <c r="N237" s="376">
        <f>+M237-50</f>
        <v>7950</v>
      </c>
      <c r="O237" s="168"/>
      <c r="P237" s="168"/>
      <c r="Q237" s="168"/>
      <c r="R237" s="168"/>
      <c r="S237" s="354"/>
      <c r="T237" s="596"/>
      <c r="U237" s="455"/>
      <c r="V237" s="357"/>
      <c r="W237" s="357"/>
      <c r="X237" s="357"/>
    </row>
    <row r="238" spans="1:24">
      <c r="A238" s="169" t="s">
        <v>1773</v>
      </c>
      <c r="B238" s="293" t="s">
        <v>513</v>
      </c>
      <c r="C238" s="454"/>
      <c r="D238" s="454"/>
      <c r="E238" s="361">
        <f>+E239+E240</f>
        <v>196000</v>
      </c>
      <c r="F238" s="361">
        <f t="shared" ref="F238:T238" si="18">+F239+F240</f>
        <v>196000</v>
      </c>
      <c r="G238" s="361">
        <f t="shared" si="18"/>
        <v>0</v>
      </c>
      <c r="H238" s="361">
        <f t="shared" si="18"/>
        <v>0</v>
      </c>
      <c r="I238" s="361">
        <f t="shared" si="18"/>
        <v>196000</v>
      </c>
      <c r="J238" s="361">
        <f t="shared" si="18"/>
        <v>196000</v>
      </c>
      <c r="K238" s="361">
        <f t="shared" si="18"/>
        <v>0</v>
      </c>
      <c r="L238" s="361">
        <f t="shared" si="18"/>
        <v>0</v>
      </c>
      <c r="M238" s="361">
        <f t="shared" si="18"/>
        <v>196000</v>
      </c>
      <c r="N238" s="361">
        <f t="shared" si="18"/>
        <v>196000</v>
      </c>
      <c r="O238" s="361">
        <f t="shared" si="18"/>
        <v>0</v>
      </c>
      <c r="P238" s="361">
        <f t="shared" si="18"/>
        <v>0</v>
      </c>
      <c r="Q238" s="361">
        <f t="shared" si="18"/>
        <v>16500</v>
      </c>
      <c r="R238" s="361">
        <f t="shared" si="18"/>
        <v>16500</v>
      </c>
      <c r="S238" s="362">
        <f t="shared" si="18"/>
        <v>0</v>
      </c>
      <c r="T238" s="595">
        <f t="shared" si="18"/>
        <v>0</v>
      </c>
      <c r="U238" s="454"/>
      <c r="V238" s="357"/>
      <c r="W238" s="357"/>
      <c r="X238" s="357"/>
    </row>
    <row r="239" spans="1:24" ht="63" customHeight="1">
      <c r="A239" s="292" t="s">
        <v>46</v>
      </c>
      <c r="B239" s="293" t="s">
        <v>271</v>
      </c>
      <c r="C239" s="293"/>
      <c r="D239" s="163"/>
      <c r="E239" s="168"/>
      <c r="F239" s="168"/>
      <c r="G239" s="168"/>
      <c r="H239" s="168"/>
      <c r="I239" s="168"/>
      <c r="J239" s="168"/>
      <c r="K239" s="168"/>
      <c r="L239" s="168"/>
      <c r="M239" s="168"/>
      <c r="N239" s="168"/>
      <c r="O239" s="168"/>
      <c r="P239" s="168"/>
      <c r="Q239" s="168"/>
      <c r="R239" s="168"/>
      <c r="S239" s="354"/>
      <c r="T239" s="596"/>
      <c r="U239" s="455"/>
      <c r="V239" s="357"/>
      <c r="W239" s="357"/>
      <c r="X239" s="357"/>
    </row>
    <row r="240" spans="1:24" s="172" customFormat="1">
      <c r="A240" s="292" t="s">
        <v>48</v>
      </c>
      <c r="B240" s="293" t="s">
        <v>272</v>
      </c>
      <c r="C240" s="293"/>
      <c r="D240" s="163"/>
      <c r="E240" s="361">
        <f t="shared" ref="E240:T240" si="19">+E241+E249</f>
        <v>196000</v>
      </c>
      <c r="F240" s="361">
        <f t="shared" si="19"/>
        <v>196000</v>
      </c>
      <c r="G240" s="361">
        <f t="shared" si="19"/>
        <v>0</v>
      </c>
      <c r="H240" s="361">
        <f t="shared" si="19"/>
        <v>0</v>
      </c>
      <c r="I240" s="361">
        <f t="shared" si="19"/>
        <v>196000</v>
      </c>
      <c r="J240" s="361">
        <f t="shared" si="19"/>
        <v>196000</v>
      </c>
      <c r="K240" s="361">
        <f t="shared" si="19"/>
        <v>0</v>
      </c>
      <c r="L240" s="361">
        <f t="shared" si="19"/>
        <v>0</v>
      </c>
      <c r="M240" s="361">
        <f t="shared" si="19"/>
        <v>196000</v>
      </c>
      <c r="N240" s="361">
        <f t="shared" si="19"/>
        <v>196000</v>
      </c>
      <c r="O240" s="361">
        <f t="shared" si="19"/>
        <v>0</v>
      </c>
      <c r="P240" s="361">
        <f t="shared" si="19"/>
        <v>0</v>
      </c>
      <c r="Q240" s="361">
        <f t="shared" si="19"/>
        <v>16500</v>
      </c>
      <c r="R240" s="361">
        <f t="shared" si="19"/>
        <v>16500</v>
      </c>
      <c r="S240" s="362">
        <f t="shared" si="19"/>
        <v>0</v>
      </c>
      <c r="T240" s="595">
        <f t="shared" si="19"/>
        <v>0</v>
      </c>
      <c r="U240" s="455"/>
      <c r="V240" s="355"/>
      <c r="W240" s="355"/>
      <c r="X240" s="355"/>
    </row>
    <row r="241" spans="1:24" s="288" customFormat="1" ht="47.25">
      <c r="A241" s="284" t="s">
        <v>346</v>
      </c>
      <c r="B241" s="285" t="s">
        <v>1135</v>
      </c>
      <c r="C241" s="285"/>
      <c r="D241" s="285"/>
      <c r="E241" s="361">
        <f>+E242+E243+E246</f>
        <v>0</v>
      </c>
      <c r="F241" s="361">
        <f>+F242+F243+F246</f>
        <v>0</v>
      </c>
      <c r="G241" s="361">
        <f>+G242+G243+G246</f>
        <v>0</v>
      </c>
      <c r="H241" s="361">
        <f>+H242+H243+H246</f>
        <v>0</v>
      </c>
      <c r="I241" s="361">
        <f>I242+I243+I246</f>
        <v>0</v>
      </c>
      <c r="J241" s="361">
        <f t="shared" ref="J241:R241" si="20">J242+J243+J246</f>
        <v>0</v>
      </c>
      <c r="K241" s="361">
        <f t="shared" si="20"/>
        <v>0</v>
      </c>
      <c r="L241" s="361">
        <f t="shared" si="20"/>
        <v>0</v>
      </c>
      <c r="M241" s="361">
        <f t="shared" si="20"/>
        <v>0</v>
      </c>
      <c r="N241" s="361">
        <f t="shared" si="20"/>
        <v>0</v>
      </c>
      <c r="O241" s="361">
        <f t="shared" si="20"/>
        <v>0</v>
      </c>
      <c r="P241" s="361">
        <f t="shared" si="20"/>
        <v>0</v>
      </c>
      <c r="Q241" s="361">
        <f t="shared" si="20"/>
        <v>0</v>
      </c>
      <c r="R241" s="361">
        <f t="shared" si="20"/>
        <v>0</v>
      </c>
      <c r="S241" s="362">
        <f>+S242+S243+S246</f>
        <v>0</v>
      </c>
      <c r="T241" s="595">
        <f>+T242+T243+T246</f>
        <v>0</v>
      </c>
      <c r="U241" s="455"/>
      <c r="V241" s="358"/>
      <c r="W241" s="358"/>
      <c r="X241" s="358"/>
    </row>
    <row r="242" spans="1:24" s="288" customFormat="1" ht="31.5">
      <c r="A242" s="284" t="s">
        <v>19</v>
      </c>
      <c r="B242" s="285" t="s">
        <v>1723</v>
      </c>
      <c r="C242" s="285"/>
      <c r="D242" s="285"/>
      <c r="E242" s="168"/>
      <c r="F242" s="168"/>
      <c r="G242" s="168"/>
      <c r="H242" s="168"/>
      <c r="I242" s="168"/>
      <c r="J242" s="168"/>
      <c r="K242" s="168"/>
      <c r="L242" s="168"/>
      <c r="M242" s="168"/>
      <c r="N242" s="168"/>
      <c r="O242" s="168"/>
      <c r="P242" s="168"/>
      <c r="Q242" s="168"/>
      <c r="R242" s="168"/>
      <c r="S242" s="354"/>
      <c r="T242" s="596"/>
      <c r="U242" s="455"/>
      <c r="V242" s="358"/>
      <c r="W242" s="358"/>
      <c r="X242" s="358"/>
    </row>
    <row r="243" spans="1:24" ht="31.5">
      <c r="A243" s="284" t="s">
        <v>24</v>
      </c>
      <c r="B243" s="285" t="s">
        <v>457</v>
      </c>
      <c r="C243" s="285"/>
      <c r="D243" s="285"/>
      <c r="E243" s="168"/>
      <c r="F243" s="168"/>
      <c r="G243" s="168"/>
      <c r="H243" s="168"/>
      <c r="I243" s="168"/>
      <c r="J243" s="168"/>
      <c r="K243" s="168"/>
      <c r="L243" s="168"/>
      <c r="M243" s="168"/>
      <c r="N243" s="168"/>
      <c r="O243" s="168"/>
      <c r="P243" s="168"/>
      <c r="Q243" s="168"/>
      <c r="R243" s="168"/>
      <c r="S243" s="354"/>
      <c r="T243" s="596"/>
      <c r="U243" s="455"/>
      <c r="V243" s="357"/>
      <c r="W243" s="357"/>
      <c r="X243" s="357"/>
    </row>
    <row r="244" spans="1:24" ht="47.25">
      <c r="A244" s="284"/>
      <c r="B244" s="289" t="s">
        <v>458</v>
      </c>
      <c r="C244" s="289"/>
      <c r="D244" s="289"/>
      <c r="E244" s="168"/>
      <c r="F244" s="168"/>
      <c r="G244" s="168"/>
      <c r="H244" s="168"/>
      <c r="I244" s="168"/>
      <c r="J244" s="168"/>
      <c r="K244" s="168"/>
      <c r="L244" s="168"/>
      <c r="M244" s="168"/>
      <c r="N244" s="168"/>
      <c r="O244" s="168"/>
      <c r="P244" s="168"/>
      <c r="Q244" s="168"/>
      <c r="R244" s="168"/>
      <c r="S244" s="354"/>
      <c r="T244" s="596"/>
      <c r="U244" s="455"/>
      <c r="V244" s="357"/>
      <c r="W244" s="357"/>
      <c r="X244" s="357"/>
    </row>
    <row r="245" spans="1:24" ht="31.5">
      <c r="A245" s="284"/>
      <c r="B245" s="289" t="s">
        <v>1724</v>
      </c>
      <c r="C245" s="289"/>
      <c r="D245" s="289"/>
      <c r="E245" s="168"/>
      <c r="F245" s="168"/>
      <c r="G245" s="168"/>
      <c r="H245" s="168"/>
      <c r="I245" s="168"/>
      <c r="J245" s="168"/>
      <c r="K245" s="168"/>
      <c r="L245" s="168"/>
      <c r="M245" s="168"/>
      <c r="N245" s="168"/>
      <c r="O245" s="168"/>
      <c r="P245" s="168"/>
      <c r="Q245" s="168"/>
      <c r="R245" s="168"/>
      <c r="S245" s="354"/>
      <c r="T245" s="596"/>
      <c r="U245" s="455"/>
      <c r="V245" s="357"/>
      <c r="W245" s="357"/>
      <c r="X245" s="357"/>
    </row>
    <row r="246" spans="1:24" ht="47.25">
      <c r="A246" s="284" t="s">
        <v>430</v>
      </c>
      <c r="B246" s="285" t="s">
        <v>1725</v>
      </c>
      <c r="C246" s="285"/>
      <c r="D246" s="285"/>
      <c r="E246" s="361">
        <f>+E247+E248</f>
        <v>0</v>
      </c>
      <c r="F246" s="361">
        <f>+F247+F248</f>
        <v>0</v>
      </c>
      <c r="G246" s="361">
        <f>+G247+G248</f>
        <v>0</v>
      </c>
      <c r="H246" s="361">
        <f>+H247+H248</f>
        <v>0</v>
      </c>
      <c r="I246" s="361">
        <f t="shared" ref="I246:R246" si="21">I247+I248</f>
        <v>0</v>
      </c>
      <c r="J246" s="361">
        <f t="shared" si="21"/>
        <v>0</v>
      </c>
      <c r="K246" s="361">
        <f t="shared" si="21"/>
        <v>0</v>
      </c>
      <c r="L246" s="361">
        <f t="shared" si="21"/>
        <v>0</v>
      </c>
      <c r="M246" s="361">
        <f t="shared" si="21"/>
        <v>0</v>
      </c>
      <c r="N246" s="361">
        <f t="shared" si="21"/>
        <v>0</v>
      </c>
      <c r="O246" s="361">
        <f t="shared" si="21"/>
        <v>0</v>
      </c>
      <c r="P246" s="361">
        <f t="shared" si="21"/>
        <v>0</v>
      </c>
      <c r="Q246" s="361">
        <f t="shared" si="21"/>
        <v>0</v>
      </c>
      <c r="R246" s="361">
        <f t="shared" si="21"/>
        <v>0</v>
      </c>
      <c r="S246" s="362">
        <f>+S247+S248</f>
        <v>0</v>
      </c>
      <c r="T246" s="595">
        <f>+T247+T248</f>
        <v>0</v>
      </c>
      <c r="U246" s="455"/>
      <c r="V246" s="357"/>
      <c r="W246" s="357"/>
      <c r="X246" s="357"/>
    </row>
    <row r="247" spans="1:24" ht="31.5">
      <c r="A247" s="284"/>
      <c r="B247" s="289" t="s">
        <v>106</v>
      </c>
      <c r="C247" s="289"/>
      <c r="D247" s="289"/>
      <c r="E247" s="361">
        <v>0</v>
      </c>
      <c r="F247" s="361">
        <v>0</v>
      </c>
      <c r="G247" s="361">
        <v>0</v>
      </c>
      <c r="H247" s="361">
        <v>0</v>
      </c>
      <c r="I247" s="361">
        <v>0</v>
      </c>
      <c r="J247" s="361">
        <v>0</v>
      </c>
      <c r="K247" s="361">
        <v>0</v>
      </c>
      <c r="L247" s="361">
        <v>0</v>
      </c>
      <c r="M247" s="361">
        <v>0</v>
      </c>
      <c r="N247" s="361">
        <v>0</v>
      </c>
      <c r="O247" s="361">
        <v>0</v>
      </c>
      <c r="P247" s="361">
        <v>0</v>
      </c>
      <c r="Q247" s="361">
        <v>0</v>
      </c>
      <c r="R247" s="361">
        <v>0</v>
      </c>
      <c r="S247" s="362">
        <v>0</v>
      </c>
      <c r="T247" s="595">
        <v>0</v>
      </c>
      <c r="U247" s="455"/>
      <c r="V247" s="357"/>
      <c r="W247" s="357"/>
      <c r="X247" s="357"/>
    </row>
    <row r="248" spans="1:24">
      <c r="A248" s="284"/>
      <c r="B248" s="289" t="s">
        <v>108</v>
      </c>
      <c r="C248" s="289"/>
      <c r="D248" s="289"/>
      <c r="E248" s="168"/>
      <c r="F248" s="168"/>
      <c r="G248" s="168"/>
      <c r="H248" s="168"/>
      <c r="I248" s="168"/>
      <c r="J248" s="168"/>
      <c r="K248" s="168"/>
      <c r="L248" s="168"/>
      <c r="M248" s="168"/>
      <c r="N248" s="168"/>
      <c r="O248" s="168"/>
      <c r="P248" s="168"/>
      <c r="Q248" s="168"/>
      <c r="R248" s="168"/>
      <c r="S248" s="354"/>
      <c r="T248" s="596"/>
      <c r="U248" s="455"/>
      <c r="V248" s="357"/>
      <c r="W248" s="357"/>
      <c r="X248" s="357"/>
    </row>
    <row r="249" spans="1:24" ht="31.5">
      <c r="A249" s="290" t="s">
        <v>347</v>
      </c>
      <c r="B249" s="170" t="s">
        <v>466</v>
      </c>
      <c r="C249" s="170"/>
      <c r="D249" s="170"/>
      <c r="E249" s="361">
        <f t="shared" ref="E249:T249" si="22">+E250+E270</f>
        <v>196000</v>
      </c>
      <c r="F249" s="361">
        <f t="shared" si="22"/>
        <v>196000</v>
      </c>
      <c r="G249" s="361">
        <f t="shared" si="22"/>
        <v>0</v>
      </c>
      <c r="H249" s="361">
        <f t="shared" si="22"/>
        <v>0</v>
      </c>
      <c r="I249" s="361">
        <f t="shared" si="22"/>
        <v>196000</v>
      </c>
      <c r="J249" s="361">
        <f t="shared" si="22"/>
        <v>196000</v>
      </c>
      <c r="K249" s="361">
        <f t="shared" si="22"/>
        <v>0</v>
      </c>
      <c r="L249" s="361">
        <f t="shared" si="22"/>
        <v>0</v>
      </c>
      <c r="M249" s="361">
        <f t="shared" si="22"/>
        <v>196000</v>
      </c>
      <c r="N249" s="361">
        <f t="shared" si="22"/>
        <v>196000</v>
      </c>
      <c r="O249" s="361">
        <f t="shared" si="22"/>
        <v>0</v>
      </c>
      <c r="P249" s="361">
        <f t="shared" si="22"/>
        <v>0</v>
      </c>
      <c r="Q249" s="361">
        <f t="shared" si="22"/>
        <v>16500</v>
      </c>
      <c r="R249" s="361">
        <f t="shared" si="22"/>
        <v>16500</v>
      </c>
      <c r="S249" s="362">
        <f t="shared" si="22"/>
        <v>0</v>
      </c>
      <c r="T249" s="595">
        <f t="shared" si="22"/>
        <v>0</v>
      </c>
      <c r="U249" s="455"/>
      <c r="V249" s="357"/>
      <c r="W249" s="357"/>
      <c r="X249" s="357"/>
    </row>
    <row r="250" spans="1:24" s="288" customFormat="1" ht="31.5">
      <c r="A250" s="284"/>
      <c r="B250" s="289" t="s">
        <v>467</v>
      </c>
      <c r="C250" s="289"/>
      <c r="D250" s="289"/>
      <c r="E250" s="361">
        <f t="shared" ref="E250:T250" si="23">SUM(E251:E269)</f>
        <v>196000</v>
      </c>
      <c r="F250" s="361">
        <f t="shared" si="23"/>
        <v>196000</v>
      </c>
      <c r="G250" s="361">
        <f t="shared" si="23"/>
        <v>0</v>
      </c>
      <c r="H250" s="361">
        <f t="shared" si="23"/>
        <v>0</v>
      </c>
      <c r="I250" s="361">
        <f t="shared" si="23"/>
        <v>196000</v>
      </c>
      <c r="J250" s="361">
        <f t="shared" si="23"/>
        <v>196000</v>
      </c>
      <c r="K250" s="361">
        <f t="shared" si="23"/>
        <v>0</v>
      </c>
      <c r="L250" s="361">
        <f t="shared" si="23"/>
        <v>0</v>
      </c>
      <c r="M250" s="361">
        <f t="shared" si="23"/>
        <v>196000</v>
      </c>
      <c r="N250" s="361">
        <f t="shared" si="23"/>
        <v>196000</v>
      </c>
      <c r="O250" s="361">
        <f t="shared" si="23"/>
        <v>0</v>
      </c>
      <c r="P250" s="361">
        <f t="shared" si="23"/>
        <v>0</v>
      </c>
      <c r="Q250" s="361">
        <f t="shared" si="23"/>
        <v>16500</v>
      </c>
      <c r="R250" s="361">
        <f t="shared" si="23"/>
        <v>16500</v>
      </c>
      <c r="S250" s="361">
        <f t="shared" si="23"/>
        <v>0</v>
      </c>
      <c r="T250" s="597">
        <f t="shared" si="23"/>
        <v>0</v>
      </c>
      <c r="U250" s="455"/>
      <c r="V250" s="358"/>
      <c r="W250" s="358"/>
      <c r="X250" s="358"/>
    </row>
    <row r="251" spans="1:24" s="288" customFormat="1" ht="18.75">
      <c r="A251" s="371" t="s">
        <v>97</v>
      </c>
      <c r="B251" s="302" t="s">
        <v>1774</v>
      </c>
      <c r="C251" s="241"/>
      <c r="D251" s="455"/>
      <c r="E251" s="363">
        <v>2000</v>
      </c>
      <c r="F251" s="363">
        <v>2000</v>
      </c>
      <c r="G251" s="361"/>
      <c r="H251" s="361"/>
      <c r="I251" s="363">
        <v>2000</v>
      </c>
      <c r="J251" s="363">
        <v>2000</v>
      </c>
      <c r="K251" s="361"/>
      <c r="L251" s="361"/>
      <c r="M251" s="363">
        <v>2000</v>
      </c>
      <c r="N251" s="363">
        <v>2000</v>
      </c>
      <c r="O251" s="361"/>
      <c r="P251" s="361"/>
      <c r="Q251" s="363">
        <v>1000</v>
      </c>
      <c r="R251" s="363">
        <v>1000</v>
      </c>
      <c r="S251" s="362"/>
      <c r="T251" s="595"/>
      <c r="U251" s="455"/>
      <c r="V251" s="358"/>
      <c r="W251" s="358"/>
      <c r="X251" s="358"/>
    </row>
    <row r="252" spans="1:24" s="288" customFormat="1" ht="31.5">
      <c r="A252" s="242" t="s">
        <v>183</v>
      </c>
      <c r="B252" s="302" t="s">
        <v>1775</v>
      </c>
      <c r="C252" s="448"/>
      <c r="D252" s="455"/>
      <c r="E252" s="363">
        <v>21000</v>
      </c>
      <c r="F252" s="363">
        <v>21000</v>
      </c>
      <c r="G252" s="361"/>
      <c r="H252" s="361"/>
      <c r="I252" s="363">
        <v>21000</v>
      </c>
      <c r="J252" s="363">
        <v>21000</v>
      </c>
      <c r="K252" s="361"/>
      <c r="L252" s="361"/>
      <c r="M252" s="363">
        <v>21000</v>
      </c>
      <c r="N252" s="363">
        <v>21000</v>
      </c>
      <c r="O252" s="361"/>
      <c r="P252" s="361"/>
      <c r="Q252" s="363">
        <v>4500</v>
      </c>
      <c r="R252" s="363">
        <v>4500</v>
      </c>
      <c r="S252" s="362"/>
      <c r="T252" s="595"/>
      <c r="U252" s="455"/>
      <c r="V252" s="358"/>
      <c r="W252" s="358"/>
      <c r="X252" s="358"/>
    </row>
    <row r="253" spans="1:24" s="288" customFormat="1">
      <c r="A253" s="242" t="s">
        <v>1728</v>
      </c>
      <c r="B253" s="320" t="s">
        <v>1776</v>
      </c>
      <c r="C253" s="448"/>
      <c r="D253" s="455"/>
      <c r="E253" s="364">
        <v>2500</v>
      </c>
      <c r="F253" s="364">
        <v>2500</v>
      </c>
      <c r="G253" s="361"/>
      <c r="H253" s="361"/>
      <c r="I253" s="364">
        <v>2500</v>
      </c>
      <c r="J253" s="364">
        <v>2500</v>
      </c>
      <c r="K253" s="361"/>
      <c r="L253" s="361"/>
      <c r="M253" s="364">
        <v>2500</v>
      </c>
      <c r="N253" s="364">
        <v>2500</v>
      </c>
      <c r="O253" s="361"/>
      <c r="P253" s="361"/>
      <c r="Q253" s="364"/>
      <c r="R253" s="364"/>
      <c r="S253" s="362"/>
      <c r="T253" s="595"/>
      <c r="U253" s="455"/>
      <c r="V253" s="358"/>
      <c r="W253" s="358"/>
      <c r="X253" s="358"/>
    </row>
    <row r="254" spans="1:24" s="282" customFormat="1">
      <c r="A254" s="242" t="s">
        <v>186</v>
      </c>
      <c r="B254" s="302" t="s">
        <v>1777</v>
      </c>
      <c r="C254" s="448"/>
      <c r="D254" s="455"/>
      <c r="E254" s="363">
        <v>2500</v>
      </c>
      <c r="F254" s="363">
        <v>2500</v>
      </c>
      <c r="G254" s="361"/>
      <c r="H254" s="361"/>
      <c r="I254" s="363">
        <v>2500</v>
      </c>
      <c r="J254" s="363">
        <v>2500</v>
      </c>
      <c r="K254" s="361"/>
      <c r="L254" s="361"/>
      <c r="M254" s="363">
        <v>2500</v>
      </c>
      <c r="N254" s="363">
        <v>2500</v>
      </c>
      <c r="O254" s="361"/>
      <c r="P254" s="361"/>
      <c r="Q254" s="363"/>
      <c r="R254" s="363"/>
      <c r="S254" s="362"/>
      <c r="T254" s="595"/>
      <c r="U254" s="455"/>
      <c r="V254" s="359"/>
      <c r="W254" s="359"/>
      <c r="X254" s="359"/>
    </row>
    <row r="255" spans="1:24" s="282" customFormat="1">
      <c r="A255" s="371" t="s">
        <v>1731</v>
      </c>
      <c r="B255" s="320" t="s">
        <v>1778</v>
      </c>
      <c r="C255" s="458"/>
      <c r="D255" s="458"/>
      <c r="E255" s="364">
        <v>9000</v>
      </c>
      <c r="F255" s="364">
        <v>9000</v>
      </c>
      <c r="G255" s="168"/>
      <c r="H255" s="168"/>
      <c r="I255" s="364">
        <v>9000</v>
      </c>
      <c r="J255" s="364">
        <v>9000</v>
      </c>
      <c r="K255" s="168"/>
      <c r="L255" s="168"/>
      <c r="M255" s="364">
        <v>9000</v>
      </c>
      <c r="N255" s="364">
        <v>9000</v>
      </c>
      <c r="O255" s="168"/>
      <c r="P255" s="168"/>
      <c r="Q255" s="364"/>
      <c r="R255" s="364"/>
      <c r="S255" s="362"/>
      <c r="T255" s="595"/>
      <c r="U255" s="455"/>
      <c r="V255" s="359"/>
      <c r="W255" s="359"/>
      <c r="X255" s="359"/>
    </row>
    <row r="256" spans="1:24" ht="31.5">
      <c r="A256" s="371" t="s">
        <v>1733</v>
      </c>
      <c r="B256" s="320" t="s">
        <v>1779</v>
      </c>
      <c r="C256" s="458"/>
      <c r="D256" s="458"/>
      <c r="E256" s="365">
        <v>5500</v>
      </c>
      <c r="F256" s="365">
        <v>5500</v>
      </c>
      <c r="G256" s="168"/>
      <c r="H256" s="168"/>
      <c r="I256" s="365">
        <v>5500</v>
      </c>
      <c r="J256" s="365">
        <v>5500</v>
      </c>
      <c r="K256" s="168"/>
      <c r="L256" s="168"/>
      <c r="M256" s="365">
        <v>5500</v>
      </c>
      <c r="N256" s="365">
        <v>5500</v>
      </c>
      <c r="O256" s="168"/>
      <c r="P256" s="168"/>
      <c r="Q256" s="365"/>
      <c r="R256" s="365"/>
      <c r="S256" s="362"/>
      <c r="T256" s="595"/>
      <c r="U256" s="455"/>
      <c r="V256" s="357"/>
      <c r="W256" s="357"/>
      <c r="X256" s="357"/>
    </row>
    <row r="257" spans="1:24">
      <c r="A257" s="371" t="s">
        <v>1735</v>
      </c>
      <c r="B257" s="366" t="s">
        <v>1780</v>
      </c>
      <c r="C257" s="458"/>
      <c r="D257" s="458"/>
      <c r="E257" s="365">
        <v>5500</v>
      </c>
      <c r="F257" s="365">
        <v>5500</v>
      </c>
      <c r="G257" s="168"/>
      <c r="H257" s="168"/>
      <c r="I257" s="365">
        <v>5500</v>
      </c>
      <c r="J257" s="365">
        <v>5500</v>
      </c>
      <c r="K257" s="168"/>
      <c r="L257" s="168"/>
      <c r="M257" s="365">
        <v>5500</v>
      </c>
      <c r="N257" s="365">
        <v>5500</v>
      </c>
      <c r="O257" s="168"/>
      <c r="P257" s="168"/>
      <c r="Q257" s="365"/>
      <c r="R257" s="365"/>
      <c r="S257" s="362"/>
      <c r="T257" s="595"/>
      <c r="U257" s="455"/>
      <c r="V257" s="360"/>
      <c r="W257" s="360"/>
      <c r="X257" s="360"/>
    </row>
    <row r="258" spans="1:24">
      <c r="A258" s="371" t="s">
        <v>1737</v>
      </c>
      <c r="B258" s="302" t="s">
        <v>1781</v>
      </c>
      <c r="C258" s="458"/>
      <c r="D258" s="458"/>
      <c r="E258" s="363">
        <v>10000</v>
      </c>
      <c r="F258" s="363">
        <v>10000</v>
      </c>
      <c r="G258" s="168"/>
      <c r="H258" s="168"/>
      <c r="I258" s="363">
        <v>10000</v>
      </c>
      <c r="J258" s="363">
        <v>10000</v>
      </c>
      <c r="K258" s="168"/>
      <c r="L258" s="168"/>
      <c r="M258" s="363">
        <v>10000</v>
      </c>
      <c r="N258" s="363">
        <v>10000</v>
      </c>
      <c r="O258" s="168"/>
      <c r="P258" s="168"/>
      <c r="Q258" s="363">
        <v>3000</v>
      </c>
      <c r="R258" s="363">
        <v>3000</v>
      </c>
      <c r="S258" s="362"/>
      <c r="T258" s="595"/>
      <c r="U258" s="455"/>
      <c r="V258" s="360"/>
      <c r="W258" s="360"/>
      <c r="X258" s="360"/>
    </row>
    <row r="259" spans="1:24" ht="31.5">
      <c r="A259" s="371" t="s">
        <v>1739</v>
      </c>
      <c r="B259" s="302" t="s">
        <v>1782</v>
      </c>
      <c r="C259" s="458"/>
      <c r="D259" s="458"/>
      <c r="E259" s="318">
        <v>14900</v>
      </c>
      <c r="F259" s="318">
        <v>14900</v>
      </c>
      <c r="G259" s="168"/>
      <c r="H259" s="168"/>
      <c r="I259" s="318">
        <v>14900</v>
      </c>
      <c r="J259" s="318">
        <v>14900</v>
      </c>
      <c r="K259" s="168"/>
      <c r="L259" s="168"/>
      <c r="M259" s="318">
        <v>14900</v>
      </c>
      <c r="N259" s="318">
        <v>14900</v>
      </c>
      <c r="O259" s="168"/>
      <c r="P259" s="168"/>
      <c r="Q259" s="318">
        <v>1000</v>
      </c>
      <c r="R259" s="318">
        <v>1000</v>
      </c>
      <c r="S259" s="362"/>
      <c r="T259" s="595"/>
      <c r="U259" s="455"/>
      <c r="V259" s="360"/>
      <c r="W259" s="360"/>
      <c r="X259" s="360"/>
    </row>
    <row r="260" spans="1:24" ht="31.5">
      <c r="A260" s="242" t="s">
        <v>1741</v>
      </c>
      <c r="B260" s="320" t="s">
        <v>1783</v>
      </c>
      <c r="C260" s="458"/>
      <c r="D260" s="458"/>
      <c r="E260" s="365">
        <v>13000</v>
      </c>
      <c r="F260" s="365">
        <v>13000</v>
      </c>
      <c r="G260" s="168"/>
      <c r="H260" s="168"/>
      <c r="I260" s="365">
        <v>13000</v>
      </c>
      <c r="J260" s="365">
        <v>13000</v>
      </c>
      <c r="K260" s="168"/>
      <c r="L260" s="168"/>
      <c r="M260" s="365">
        <v>13000</v>
      </c>
      <c r="N260" s="365">
        <v>13000</v>
      </c>
      <c r="O260" s="168"/>
      <c r="P260" s="168"/>
      <c r="Q260" s="365"/>
      <c r="R260" s="365"/>
      <c r="S260" s="362"/>
      <c r="T260" s="595"/>
      <c r="U260" s="455"/>
      <c r="V260" s="360"/>
      <c r="W260" s="360"/>
      <c r="X260" s="360"/>
    </row>
    <row r="261" spans="1:24">
      <c r="A261" s="242" t="s">
        <v>1743</v>
      </c>
      <c r="B261" s="320" t="s">
        <v>1784</v>
      </c>
      <c r="C261" s="448"/>
      <c r="D261" s="455"/>
      <c r="E261" s="365">
        <v>12500</v>
      </c>
      <c r="F261" s="365">
        <v>12500</v>
      </c>
      <c r="G261" s="361"/>
      <c r="H261" s="361"/>
      <c r="I261" s="365">
        <v>12500</v>
      </c>
      <c r="J261" s="365">
        <v>12500</v>
      </c>
      <c r="K261" s="361"/>
      <c r="L261" s="361"/>
      <c r="M261" s="365">
        <v>12500</v>
      </c>
      <c r="N261" s="365">
        <v>12500</v>
      </c>
      <c r="O261" s="361"/>
      <c r="P261" s="361"/>
      <c r="Q261" s="365"/>
      <c r="R261" s="365"/>
      <c r="S261" s="362"/>
      <c r="T261" s="595"/>
      <c r="U261" s="455"/>
      <c r="V261" s="288"/>
    </row>
    <row r="262" spans="1:24" ht="47.25">
      <c r="A262" s="371" t="s">
        <v>1745</v>
      </c>
      <c r="B262" s="302" t="s">
        <v>1785</v>
      </c>
      <c r="C262" s="448"/>
      <c r="D262" s="455"/>
      <c r="E262" s="363">
        <v>6500</v>
      </c>
      <c r="F262" s="363">
        <v>6500</v>
      </c>
      <c r="G262" s="361"/>
      <c r="H262" s="361"/>
      <c r="I262" s="363">
        <v>6500</v>
      </c>
      <c r="J262" s="363">
        <v>6500</v>
      </c>
      <c r="K262" s="361"/>
      <c r="L262" s="361"/>
      <c r="M262" s="363">
        <v>6500</v>
      </c>
      <c r="N262" s="363">
        <v>6500</v>
      </c>
      <c r="O262" s="361"/>
      <c r="P262" s="361"/>
      <c r="Q262" s="363"/>
      <c r="R262" s="363"/>
      <c r="S262" s="362"/>
      <c r="T262" s="595"/>
      <c r="U262" s="455"/>
      <c r="V262" s="288"/>
    </row>
    <row r="263" spans="1:24">
      <c r="A263" s="371" t="s">
        <v>1747</v>
      </c>
      <c r="B263" s="320" t="s">
        <v>1786</v>
      </c>
      <c r="C263" s="448"/>
      <c r="D263" s="455"/>
      <c r="E263" s="365">
        <v>5500</v>
      </c>
      <c r="F263" s="365">
        <v>5500</v>
      </c>
      <c r="G263" s="361"/>
      <c r="H263" s="361"/>
      <c r="I263" s="365">
        <v>5500</v>
      </c>
      <c r="J263" s="365">
        <v>5500</v>
      </c>
      <c r="K263" s="361"/>
      <c r="L263" s="361"/>
      <c r="M263" s="365">
        <v>5500</v>
      </c>
      <c r="N263" s="365">
        <v>5500</v>
      </c>
      <c r="O263" s="361"/>
      <c r="P263" s="361"/>
      <c r="Q263" s="365"/>
      <c r="R263" s="365"/>
      <c r="S263" s="362"/>
      <c r="T263" s="595"/>
      <c r="U263" s="455"/>
      <c r="V263" s="288"/>
    </row>
    <row r="264" spans="1:24" ht="47.25" customHeight="1">
      <c r="A264" s="371" t="s">
        <v>1749</v>
      </c>
      <c r="B264" s="320" t="s">
        <v>1787</v>
      </c>
      <c r="C264" s="448"/>
      <c r="D264" s="455"/>
      <c r="E264" s="365">
        <v>10500</v>
      </c>
      <c r="F264" s="365">
        <v>10500</v>
      </c>
      <c r="G264" s="361"/>
      <c r="H264" s="361"/>
      <c r="I264" s="365">
        <v>10500</v>
      </c>
      <c r="J264" s="365">
        <v>10500</v>
      </c>
      <c r="K264" s="361"/>
      <c r="L264" s="361"/>
      <c r="M264" s="365">
        <v>10500</v>
      </c>
      <c r="N264" s="365">
        <v>10500</v>
      </c>
      <c r="O264" s="361"/>
      <c r="P264" s="361"/>
      <c r="Q264" s="365"/>
      <c r="R264" s="365"/>
      <c r="S264" s="362"/>
      <c r="T264" s="595"/>
      <c r="U264" s="455"/>
      <c r="V264" s="288"/>
    </row>
    <row r="265" spans="1:24">
      <c r="A265" s="371" t="s">
        <v>1751</v>
      </c>
      <c r="B265" s="320" t="s">
        <v>1788</v>
      </c>
      <c r="C265" s="458"/>
      <c r="D265" s="458"/>
      <c r="E265" s="365">
        <v>11000</v>
      </c>
      <c r="F265" s="365">
        <v>11000</v>
      </c>
      <c r="G265" s="168"/>
      <c r="H265" s="168"/>
      <c r="I265" s="365">
        <v>11000</v>
      </c>
      <c r="J265" s="365">
        <v>11000</v>
      </c>
      <c r="K265" s="168"/>
      <c r="L265" s="168"/>
      <c r="M265" s="365">
        <v>11000</v>
      </c>
      <c r="N265" s="365">
        <v>11000</v>
      </c>
      <c r="O265" s="168"/>
      <c r="P265" s="361"/>
      <c r="Q265" s="365"/>
      <c r="R265" s="365"/>
      <c r="S265" s="362"/>
      <c r="T265" s="595"/>
      <c r="U265" s="455"/>
      <c r="V265" s="288"/>
    </row>
    <row r="266" spans="1:24" ht="31.5">
      <c r="A266" s="371" t="s">
        <v>1753</v>
      </c>
      <c r="B266" s="320" t="s">
        <v>1789</v>
      </c>
      <c r="C266" s="458"/>
      <c r="D266" s="458"/>
      <c r="E266" s="365">
        <v>14950</v>
      </c>
      <c r="F266" s="365">
        <v>14950</v>
      </c>
      <c r="G266" s="168"/>
      <c r="H266" s="168"/>
      <c r="I266" s="365">
        <v>14950</v>
      </c>
      <c r="J266" s="365">
        <v>14950</v>
      </c>
      <c r="K266" s="168"/>
      <c r="L266" s="168"/>
      <c r="M266" s="365">
        <v>14950</v>
      </c>
      <c r="N266" s="365">
        <v>14950</v>
      </c>
      <c r="O266" s="168"/>
      <c r="P266" s="168"/>
      <c r="Q266" s="365">
        <v>5000</v>
      </c>
      <c r="R266" s="365">
        <v>5000</v>
      </c>
      <c r="S266" s="354"/>
      <c r="T266" s="596"/>
      <c r="U266" s="455"/>
      <c r="V266" s="288"/>
    </row>
    <row r="267" spans="1:24" ht="31.5">
      <c r="A267" s="371" t="s">
        <v>1755</v>
      </c>
      <c r="B267" s="302" t="s">
        <v>1790</v>
      </c>
      <c r="C267" s="458"/>
      <c r="D267" s="458"/>
      <c r="E267" s="365">
        <v>14500</v>
      </c>
      <c r="F267" s="365">
        <v>14500</v>
      </c>
      <c r="G267" s="168"/>
      <c r="H267" s="168"/>
      <c r="I267" s="365">
        <v>14500</v>
      </c>
      <c r="J267" s="365">
        <v>14500</v>
      </c>
      <c r="K267" s="168"/>
      <c r="L267" s="168"/>
      <c r="M267" s="365">
        <v>14500</v>
      </c>
      <c r="N267" s="365">
        <v>14500</v>
      </c>
      <c r="O267" s="168"/>
      <c r="P267" s="168"/>
      <c r="Q267" s="365">
        <v>1000</v>
      </c>
      <c r="R267" s="365">
        <v>1000</v>
      </c>
      <c r="S267" s="354"/>
      <c r="T267" s="596"/>
      <c r="U267" s="455"/>
      <c r="V267" s="288"/>
    </row>
    <row r="268" spans="1:24" ht="31.5">
      <c r="A268" s="371" t="s">
        <v>1757</v>
      </c>
      <c r="B268" s="320" t="s">
        <v>1791</v>
      </c>
      <c r="C268" s="458"/>
      <c r="D268" s="458"/>
      <c r="E268" s="365">
        <v>29650</v>
      </c>
      <c r="F268" s="365">
        <v>29650</v>
      </c>
      <c r="G268" s="168"/>
      <c r="H268" s="168"/>
      <c r="I268" s="365">
        <v>29650</v>
      </c>
      <c r="J268" s="365">
        <v>29650</v>
      </c>
      <c r="K268" s="168"/>
      <c r="L268" s="168"/>
      <c r="M268" s="365">
        <v>29650</v>
      </c>
      <c r="N268" s="365">
        <v>29650</v>
      </c>
      <c r="O268" s="168"/>
      <c r="P268" s="168"/>
      <c r="Q268" s="365">
        <v>1000</v>
      </c>
      <c r="R268" s="365">
        <v>1000</v>
      </c>
      <c r="S268" s="354"/>
      <c r="T268" s="596"/>
      <c r="U268" s="455"/>
      <c r="V268" s="288"/>
    </row>
    <row r="269" spans="1:24" ht="31.5">
      <c r="A269" s="371" t="s">
        <v>1759</v>
      </c>
      <c r="B269" s="302" t="s">
        <v>1792</v>
      </c>
      <c r="C269" s="458"/>
      <c r="D269" s="458"/>
      <c r="E269" s="363">
        <v>5000</v>
      </c>
      <c r="F269" s="363">
        <v>5000</v>
      </c>
      <c r="G269" s="168"/>
      <c r="H269" s="168"/>
      <c r="I269" s="363">
        <v>5000</v>
      </c>
      <c r="J269" s="363">
        <v>5000</v>
      </c>
      <c r="K269" s="168"/>
      <c r="L269" s="168"/>
      <c r="M269" s="363">
        <v>5000</v>
      </c>
      <c r="N269" s="363">
        <v>5000</v>
      </c>
      <c r="O269" s="168"/>
      <c r="P269" s="168"/>
      <c r="Q269" s="363"/>
      <c r="R269" s="363"/>
      <c r="S269" s="354"/>
      <c r="T269" s="596"/>
      <c r="U269" s="455"/>
      <c r="V269" s="288"/>
    </row>
    <row r="270" spans="1:24">
      <c r="A270" s="160"/>
      <c r="B270" s="160"/>
      <c r="C270" s="160"/>
      <c r="D270" s="160"/>
      <c r="S270" s="160"/>
      <c r="T270" s="160"/>
      <c r="U270" s="160"/>
      <c r="V270" s="288"/>
    </row>
    <row r="271" spans="1:24">
      <c r="A271" s="160"/>
      <c r="B271" s="160"/>
      <c r="C271" s="160"/>
      <c r="D271" s="160"/>
      <c r="S271" s="160"/>
      <c r="T271" s="160"/>
      <c r="U271" s="160"/>
    </row>
    <row r="272" spans="1:24">
      <c r="A272" s="160"/>
      <c r="B272" s="160"/>
      <c r="C272" s="160"/>
      <c r="D272" s="160"/>
      <c r="S272" s="160"/>
      <c r="T272" s="160"/>
      <c r="U272" s="160"/>
    </row>
    <row r="273" spans="1:21">
      <c r="A273" s="160"/>
      <c r="B273" s="160"/>
      <c r="C273" s="160"/>
      <c r="D273" s="160"/>
      <c r="S273" s="160"/>
      <c r="T273" s="160"/>
      <c r="U273" s="160"/>
    </row>
    <row r="274" spans="1:21">
      <c r="A274" s="160"/>
      <c r="B274" s="160"/>
      <c r="C274" s="160"/>
      <c r="D274" s="160"/>
      <c r="S274" s="160"/>
      <c r="T274" s="160"/>
      <c r="U274" s="160"/>
    </row>
    <row r="275" spans="1:21">
      <c r="A275" s="160"/>
      <c r="B275" s="160"/>
      <c r="C275" s="160"/>
      <c r="D275" s="160"/>
      <c r="S275" s="160"/>
      <c r="T275" s="160"/>
      <c r="U275" s="160"/>
    </row>
    <row r="276" spans="1:21">
      <c r="A276" s="160"/>
      <c r="B276" s="160"/>
      <c r="C276" s="160"/>
      <c r="D276" s="160"/>
      <c r="S276" s="160"/>
      <c r="T276" s="160"/>
      <c r="U276" s="160"/>
    </row>
    <row r="277" spans="1:21">
      <c r="A277" s="160"/>
      <c r="B277" s="160"/>
      <c r="C277" s="160"/>
      <c r="D277" s="160"/>
      <c r="S277" s="160"/>
      <c r="T277" s="160"/>
      <c r="U277" s="160"/>
    </row>
    <row r="278" spans="1:21">
      <c r="A278" s="160"/>
      <c r="B278" s="160"/>
      <c r="C278" s="160"/>
      <c r="D278" s="160"/>
      <c r="S278" s="160"/>
      <c r="T278" s="160"/>
      <c r="U278" s="160"/>
    </row>
    <row r="279" spans="1:21">
      <c r="A279" s="160"/>
      <c r="B279" s="160"/>
      <c r="C279" s="160"/>
      <c r="D279" s="160"/>
      <c r="S279" s="160"/>
      <c r="T279" s="160"/>
      <c r="U279" s="160"/>
    </row>
    <row r="280" spans="1:21">
      <c r="A280" s="160"/>
      <c r="B280" s="160"/>
      <c r="C280" s="160"/>
      <c r="D280" s="160"/>
      <c r="S280" s="160"/>
      <c r="T280" s="160"/>
      <c r="U280" s="160"/>
    </row>
    <row r="281" spans="1:21">
      <c r="A281" s="160"/>
      <c r="B281" s="160"/>
      <c r="C281" s="160"/>
      <c r="D281" s="160"/>
      <c r="S281" s="160"/>
      <c r="T281" s="160"/>
      <c r="U281" s="160"/>
    </row>
    <row r="282" spans="1:21">
      <c r="A282" s="160"/>
      <c r="B282" s="160"/>
      <c r="C282" s="160"/>
      <c r="D282" s="160"/>
      <c r="S282" s="160"/>
      <c r="T282" s="160"/>
      <c r="U282" s="160"/>
    </row>
    <row r="283" spans="1:21">
      <c r="A283" s="160"/>
      <c r="B283" s="160"/>
      <c r="C283" s="160"/>
      <c r="D283" s="160"/>
      <c r="S283" s="160"/>
      <c r="T283" s="160"/>
      <c r="U283" s="160"/>
    </row>
    <row r="284" spans="1:21">
      <c r="A284" s="160"/>
      <c r="B284" s="160"/>
      <c r="C284" s="160"/>
      <c r="D284" s="160"/>
      <c r="S284" s="160"/>
      <c r="T284" s="160"/>
      <c r="U284" s="160"/>
    </row>
    <row r="285" spans="1:21">
      <c r="A285" s="160"/>
      <c r="B285" s="160"/>
      <c r="C285" s="160"/>
      <c r="D285" s="160"/>
      <c r="S285" s="160"/>
      <c r="T285" s="160"/>
      <c r="U285" s="160"/>
    </row>
    <row r="286" spans="1:21">
      <c r="A286" s="160"/>
      <c r="B286" s="160"/>
      <c r="C286" s="160"/>
      <c r="D286" s="160"/>
      <c r="S286" s="160"/>
      <c r="T286" s="160"/>
      <c r="U286" s="160"/>
    </row>
    <row r="287" spans="1:21">
      <c r="A287" s="160"/>
      <c r="B287" s="160"/>
      <c r="C287" s="160"/>
      <c r="D287" s="160"/>
      <c r="S287" s="160"/>
      <c r="T287" s="160"/>
      <c r="U287" s="160"/>
    </row>
    <row r="288" spans="1:21">
      <c r="A288" s="160"/>
      <c r="B288" s="160"/>
      <c r="C288" s="160"/>
      <c r="D288" s="160"/>
      <c r="S288" s="160"/>
      <c r="T288" s="160"/>
      <c r="U288" s="160"/>
    </row>
    <row r="289" spans="1:21">
      <c r="A289" s="160"/>
      <c r="B289" s="160"/>
      <c r="C289" s="160"/>
      <c r="D289" s="160"/>
      <c r="S289" s="160"/>
      <c r="T289" s="160"/>
      <c r="U289" s="160"/>
    </row>
    <row r="290" spans="1:21">
      <c r="A290" s="160"/>
      <c r="B290" s="160"/>
      <c r="C290" s="160"/>
      <c r="D290" s="160"/>
      <c r="S290" s="160"/>
      <c r="T290" s="160"/>
      <c r="U290" s="160"/>
    </row>
    <row r="291" spans="1:21">
      <c r="A291" s="160"/>
      <c r="B291" s="160"/>
      <c r="C291" s="160"/>
      <c r="D291" s="160"/>
      <c r="S291" s="160"/>
      <c r="T291" s="160"/>
      <c r="U291" s="160"/>
    </row>
    <row r="292" spans="1:21">
      <c r="A292" s="160"/>
      <c r="B292" s="160"/>
      <c r="C292" s="160"/>
      <c r="D292" s="160"/>
      <c r="S292" s="160"/>
      <c r="T292" s="160"/>
      <c r="U292" s="160"/>
    </row>
    <row r="293" spans="1:21">
      <c r="A293" s="160"/>
      <c r="B293" s="160"/>
      <c r="C293" s="160"/>
      <c r="D293" s="160"/>
      <c r="S293" s="160"/>
      <c r="T293" s="160"/>
      <c r="U293" s="160"/>
    </row>
    <row r="294" spans="1:21">
      <c r="A294" s="160"/>
      <c r="B294" s="160"/>
      <c r="C294" s="160"/>
      <c r="D294" s="160"/>
      <c r="S294" s="160"/>
      <c r="T294" s="160"/>
      <c r="U294" s="160"/>
    </row>
    <row r="295" spans="1:21">
      <c r="A295" s="160"/>
      <c r="B295" s="160"/>
      <c r="C295" s="160"/>
      <c r="D295" s="160"/>
      <c r="S295" s="160"/>
      <c r="T295" s="160"/>
      <c r="U295" s="160"/>
    </row>
    <row r="296" spans="1:21">
      <c r="A296" s="160"/>
      <c r="B296" s="160"/>
      <c r="C296" s="160"/>
      <c r="D296" s="160"/>
      <c r="S296" s="160"/>
      <c r="T296" s="160"/>
      <c r="U296" s="160"/>
    </row>
    <row r="297" spans="1:21">
      <c r="A297" s="160"/>
      <c r="B297" s="160"/>
      <c r="C297" s="160"/>
      <c r="D297" s="160"/>
      <c r="S297" s="160"/>
      <c r="T297" s="160"/>
      <c r="U297" s="160"/>
    </row>
    <row r="298" spans="1:21">
      <c r="A298" s="160"/>
      <c r="B298" s="160"/>
      <c r="C298" s="160"/>
      <c r="D298" s="160"/>
      <c r="S298" s="160"/>
      <c r="T298" s="160"/>
      <c r="U298" s="160"/>
    </row>
    <row r="299" spans="1:21">
      <c r="A299" s="160"/>
      <c r="B299" s="160"/>
      <c r="C299" s="160"/>
      <c r="D299" s="160"/>
      <c r="S299" s="160"/>
      <c r="T299" s="160"/>
      <c r="U299" s="160"/>
    </row>
    <row r="300" spans="1:21">
      <c r="A300" s="160"/>
      <c r="B300" s="160"/>
      <c r="C300" s="160"/>
      <c r="D300" s="160"/>
      <c r="S300" s="160"/>
      <c r="T300" s="160"/>
      <c r="U300" s="160"/>
    </row>
    <row r="301" spans="1:21">
      <c r="A301" s="160"/>
      <c r="B301" s="160"/>
      <c r="C301" s="160"/>
      <c r="D301" s="160"/>
      <c r="S301" s="160"/>
      <c r="T301" s="160"/>
      <c r="U301" s="160"/>
    </row>
    <row r="302" spans="1:21">
      <c r="A302" s="160"/>
      <c r="B302" s="160"/>
      <c r="C302" s="160"/>
      <c r="D302" s="160"/>
      <c r="S302" s="160"/>
      <c r="T302" s="160"/>
      <c r="U302" s="160"/>
    </row>
    <row r="303" spans="1:21">
      <c r="A303" s="160"/>
      <c r="B303" s="160"/>
      <c r="C303" s="160"/>
      <c r="D303" s="160"/>
      <c r="S303" s="160"/>
      <c r="T303" s="160"/>
      <c r="U303" s="160"/>
    </row>
    <row r="304" spans="1:21">
      <c r="A304" s="160"/>
      <c r="B304" s="160"/>
      <c r="C304" s="160"/>
      <c r="D304" s="160"/>
      <c r="S304" s="160"/>
      <c r="T304" s="160"/>
      <c r="U304" s="160"/>
    </row>
    <row r="305" spans="1:21">
      <c r="A305" s="160"/>
      <c r="B305" s="160"/>
      <c r="C305" s="160"/>
      <c r="D305" s="160"/>
      <c r="S305" s="160"/>
      <c r="T305" s="160"/>
      <c r="U305" s="160"/>
    </row>
    <row r="306" spans="1:21">
      <c r="A306" s="160"/>
      <c r="B306" s="160"/>
      <c r="C306" s="160"/>
      <c r="D306" s="160"/>
      <c r="S306" s="160"/>
      <c r="T306" s="160"/>
      <c r="U306" s="160"/>
    </row>
    <row r="307" spans="1:21">
      <c r="A307" s="160"/>
      <c r="B307" s="160"/>
      <c r="C307" s="160"/>
      <c r="D307" s="160"/>
      <c r="S307" s="160"/>
      <c r="T307" s="160"/>
      <c r="U307" s="160"/>
    </row>
    <row r="308" spans="1:21">
      <c r="A308" s="160"/>
      <c r="B308" s="160"/>
      <c r="C308" s="160"/>
      <c r="D308" s="160"/>
      <c r="S308" s="160"/>
      <c r="T308" s="160"/>
      <c r="U308" s="160"/>
    </row>
    <row r="309" spans="1:21">
      <c r="A309" s="160"/>
      <c r="B309" s="160"/>
      <c r="C309" s="160"/>
      <c r="D309" s="160"/>
      <c r="S309" s="160"/>
      <c r="T309" s="160"/>
      <c r="U309" s="160"/>
    </row>
    <row r="310" spans="1:21">
      <c r="A310" s="160"/>
      <c r="B310" s="160"/>
      <c r="C310" s="160"/>
      <c r="D310" s="160"/>
      <c r="S310" s="160"/>
      <c r="T310" s="160"/>
      <c r="U310" s="160"/>
    </row>
    <row r="311" spans="1:21">
      <c r="A311" s="160"/>
      <c r="B311" s="160"/>
      <c r="C311" s="160"/>
      <c r="D311" s="160"/>
      <c r="S311" s="160"/>
      <c r="T311" s="160"/>
      <c r="U311" s="160"/>
    </row>
    <row r="312" spans="1:21">
      <c r="A312" s="160"/>
      <c r="B312" s="160"/>
      <c r="C312" s="160"/>
      <c r="D312" s="160"/>
      <c r="S312" s="160"/>
      <c r="T312" s="160"/>
      <c r="U312" s="160"/>
    </row>
    <row r="313" spans="1:21">
      <c r="A313" s="160"/>
      <c r="B313" s="160"/>
      <c r="C313" s="160"/>
      <c r="D313" s="160"/>
      <c r="S313" s="160"/>
      <c r="T313" s="160"/>
      <c r="U313" s="160"/>
    </row>
    <row r="314" spans="1:21">
      <c r="A314" s="160"/>
      <c r="B314" s="160"/>
      <c r="C314" s="160"/>
      <c r="D314" s="160"/>
      <c r="S314" s="160"/>
      <c r="T314" s="160"/>
      <c r="U314" s="160"/>
    </row>
    <row r="315" spans="1:21">
      <c r="A315" s="160"/>
      <c r="B315" s="160"/>
      <c r="C315" s="160"/>
      <c r="D315" s="160"/>
      <c r="S315" s="160"/>
      <c r="T315" s="160"/>
      <c r="U315" s="160"/>
    </row>
    <row r="316" spans="1:21">
      <c r="A316" s="160"/>
      <c r="B316" s="160"/>
      <c r="C316" s="160"/>
      <c r="D316" s="160"/>
      <c r="S316" s="160"/>
      <c r="T316" s="160"/>
      <c r="U316" s="160"/>
    </row>
    <row r="317" spans="1:21">
      <c r="A317" s="160"/>
      <c r="B317" s="160"/>
      <c r="C317" s="160"/>
      <c r="D317" s="160"/>
      <c r="S317" s="160"/>
      <c r="T317" s="160"/>
      <c r="U317" s="160"/>
    </row>
    <row r="318" spans="1:21">
      <c r="A318" s="160"/>
      <c r="B318" s="160"/>
      <c r="C318" s="160"/>
      <c r="D318" s="160"/>
      <c r="S318" s="160"/>
      <c r="T318" s="160"/>
      <c r="U318" s="160"/>
    </row>
    <row r="319" spans="1:21">
      <c r="A319" s="160"/>
      <c r="B319" s="160"/>
      <c r="C319" s="160"/>
      <c r="D319" s="160"/>
      <c r="S319" s="160"/>
      <c r="T319" s="160"/>
      <c r="U319" s="160"/>
    </row>
    <row r="320" spans="1:21">
      <c r="A320" s="160"/>
      <c r="B320" s="160"/>
      <c r="C320" s="160"/>
      <c r="D320" s="160"/>
      <c r="S320" s="160"/>
      <c r="T320" s="160"/>
      <c r="U320" s="160"/>
    </row>
    <row r="321" spans="1:21">
      <c r="A321" s="160"/>
      <c r="B321" s="160"/>
      <c r="C321" s="160"/>
      <c r="D321" s="160"/>
      <c r="S321" s="160"/>
      <c r="T321" s="160"/>
      <c r="U321" s="160"/>
    </row>
    <row r="322" spans="1:21">
      <c r="A322" s="160"/>
      <c r="B322" s="160"/>
      <c r="C322" s="160"/>
      <c r="D322" s="160"/>
      <c r="S322" s="160"/>
      <c r="T322" s="160"/>
      <c r="U322" s="160"/>
    </row>
    <row r="323" spans="1:21">
      <c r="A323" s="160"/>
      <c r="B323" s="160"/>
      <c r="C323" s="160"/>
      <c r="D323" s="160"/>
      <c r="S323" s="160"/>
      <c r="T323" s="160"/>
      <c r="U323" s="160"/>
    </row>
    <row r="324" spans="1:21">
      <c r="A324" s="160"/>
      <c r="B324" s="160"/>
      <c r="C324" s="160"/>
      <c r="D324" s="160"/>
      <c r="S324" s="160"/>
      <c r="T324" s="160"/>
      <c r="U324" s="160"/>
    </row>
    <row r="325" spans="1:21">
      <c r="A325" s="160"/>
      <c r="B325" s="160"/>
      <c r="C325" s="160"/>
      <c r="D325" s="160"/>
      <c r="S325" s="160"/>
      <c r="T325" s="160"/>
      <c r="U325" s="160"/>
    </row>
    <row r="326" spans="1:21">
      <c r="A326" s="160"/>
      <c r="B326" s="160"/>
      <c r="C326" s="160"/>
      <c r="D326" s="160"/>
      <c r="S326" s="160"/>
      <c r="T326" s="160"/>
      <c r="U326" s="160"/>
    </row>
    <row r="327" spans="1:21">
      <c r="A327" s="160"/>
      <c r="B327" s="160"/>
      <c r="C327" s="160"/>
      <c r="D327" s="160"/>
      <c r="S327" s="160"/>
      <c r="T327" s="160"/>
      <c r="U327" s="160"/>
    </row>
    <row r="328" spans="1:21">
      <c r="A328" s="160"/>
      <c r="B328" s="160"/>
      <c r="C328" s="160"/>
      <c r="D328" s="160"/>
      <c r="S328" s="160"/>
      <c r="T328" s="160"/>
      <c r="U328" s="160"/>
    </row>
    <row r="329" spans="1:21">
      <c r="A329" s="160"/>
      <c r="B329" s="160"/>
      <c r="C329" s="160"/>
      <c r="D329" s="160"/>
      <c r="S329" s="160"/>
      <c r="T329" s="160"/>
      <c r="U329" s="160"/>
    </row>
    <row r="330" spans="1:21">
      <c r="A330" s="160"/>
      <c r="B330" s="160"/>
      <c r="C330" s="160"/>
      <c r="D330" s="160"/>
      <c r="S330" s="160"/>
      <c r="T330" s="160"/>
      <c r="U330" s="160"/>
    </row>
    <row r="331" spans="1:21">
      <c r="A331" s="160"/>
      <c r="B331" s="160"/>
      <c r="C331" s="160"/>
      <c r="D331" s="160"/>
      <c r="S331" s="160"/>
      <c r="T331" s="160"/>
      <c r="U331" s="160"/>
    </row>
    <row r="332" spans="1:21">
      <c r="A332" s="160"/>
      <c r="B332" s="160"/>
      <c r="C332" s="160"/>
      <c r="D332" s="160"/>
      <c r="S332" s="160"/>
      <c r="T332" s="160"/>
      <c r="U332" s="160"/>
    </row>
    <row r="333" spans="1:21">
      <c r="A333" s="160"/>
      <c r="B333" s="160"/>
      <c r="C333" s="160"/>
      <c r="D333" s="160"/>
      <c r="S333" s="160"/>
      <c r="T333" s="160"/>
      <c r="U333" s="160"/>
    </row>
    <row r="334" spans="1:21">
      <c r="A334" s="160"/>
      <c r="B334" s="160"/>
      <c r="C334" s="160"/>
      <c r="D334" s="160"/>
      <c r="S334" s="160"/>
      <c r="T334" s="160"/>
      <c r="U334" s="160"/>
    </row>
    <row r="335" spans="1:21">
      <c r="A335" s="160"/>
      <c r="B335" s="160"/>
      <c r="C335" s="160"/>
      <c r="D335" s="160"/>
      <c r="S335" s="160"/>
      <c r="T335" s="160"/>
      <c r="U335" s="160"/>
    </row>
    <row r="336" spans="1:21">
      <c r="A336" s="160"/>
      <c r="B336" s="160"/>
      <c r="C336" s="160"/>
      <c r="D336" s="160"/>
      <c r="S336" s="160"/>
      <c r="T336" s="160"/>
      <c r="U336" s="160"/>
    </row>
    <row r="337" spans="1:21">
      <c r="A337" s="160"/>
      <c r="B337" s="160"/>
      <c r="C337" s="160"/>
      <c r="D337" s="160"/>
      <c r="S337" s="160"/>
      <c r="T337" s="160"/>
      <c r="U337" s="160"/>
    </row>
    <row r="338" spans="1:21">
      <c r="A338" s="160"/>
      <c r="B338" s="160"/>
      <c r="C338" s="160"/>
      <c r="D338" s="160"/>
      <c r="S338" s="160"/>
      <c r="T338" s="160"/>
      <c r="U338" s="160"/>
    </row>
    <row r="339" spans="1:21">
      <c r="A339" s="160"/>
      <c r="B339" s="160"/>
      <c r="C339" s="160"/>
      <c r="D339" s="160"/>
      <c r="S339" s="160"/>
      <c r="T339" s="160"/>
      <c r="U339" s="160"/>
    </row>
    <row r="340" spans="1:21">
      <c r="A340" s="160"/>
      <c r="B340" s="160"/>
      <c r="C340" s="160"/>
      <c r="D340" s="160"/>
      <c r="S340" s="160"/>
      <c r="T340" s="160"/>
      <c r="U340" s="160"/>
    </row>
    <row r="341" spans="1:21">
      <c r="A341" s="160"/>
      <c r="B341" s="160"/>
      <c r="C341" s="160"/>
      <c r="D341" s="160"/>
      <c r="S341" s="160"/>
      <c r="T341" s="160"/>
      <c r="U341" s="160"/>
    </row>
    <row r="342" spans="1:21">
      <c r="A342" s="160"/>
      <c r="B342" s="160"/>
      <c r="C342" s="160"/>
      <c r="D342" s="160"/>
      <c r="S342" s="160"/>
      <c r="T342" s="160"/>
      <c r="U342" s="160"/>
    </row>
    <row r="343" spans="1:21">
      <c r="A343" s="160"/>
      <c r="B343" s="160"/>
      <c r="C343" s="160"/>
      <c r="D343" s="160"/>
      <c r="S343" s="160"/>
      <c r="T343" s="160"/>
      <c r="U343" s="160"/>
    </row>
    <row r="344" spans="1:21">
      <c r="A344" s="160"/>
      <c r="B344" s="160"/>
      <c r="C344" s="160"/>
      <c r="D344" s="160"/>
      <c r="S344" s="160"/>
      <c r="T344" s="160"/>
      <c r="U344" s="160"/>
    </row>
    <row r="345" spans="1:21">
      <c r="A345" s="160"/>
      <c r="B345" s="160"/>
      <c r="C345" s="160"/>
      <c r="D345" s="160"/>
      <c r="S345" s="160"/>
      <c r="T345" s="160"/>
      <c r="U345" s="160"/>
    </row>
    <row r="346" spans="1:21">
      <c r="A346" s="160"/>
      <c r="B346" s="160"/>
      <c r="C346" s="160"/>
      <c r="D346" s="160"/>
      <c r="S346" s="160"/>
      <c r="T346" s="160"/>
      <c r="U346" s="160"/>
    </row>
    <row r="347" spans="1:21">
      <c r="A347" s="160"/>
      <c r="B347" s="160"/>
      <c r="C347" s="160"/>
      <c r="D347" s="160"/>
      <c r="S347" s="160"/>
      <c r="T347" s="160"/>
      <c r="U347" s="160"/>
    </row>
    <row r="348" spans="1:21">
      <c r="A348" s="160"/>
      <c r="B348" s="160"/>
      <c r="C348" s="160"/>
      <c r="D348" s="160"/>
      <c r="S348" s="160"/>
      <c r="T348" s="160"/>
      <c r="U348" s="160"/>
    </row>
    <row r="349" spans="1:21">
      <c r="A349" s="160"/>
      <c r="B349" s="160"/>
      <c r="C349" s="160"/>
      <c r="D349" s="160"/>
      <c r="S349" s="160"/>
      <c r="T349" s="160"/>
      <c r="U349" s="160"/>
    </row>
    <row r="350" spans="1:21">
      <c r="A350" s="160"/>
      <c r="B350" s="160"/>
      <c r="C350" s="160"/>
      <c r="D350" s="160"/>
      <c r="S350" s="160"/>
      <c r="T350" s="160"/>
      <c r="U350" s="160"/>
    </row>
    <row r="351" spans="1:21">
      <c r="A351" s="160"/>
      <c r="B351" s="160"/>
      <c r="C351" s="160"/>
      <c r="D351" s="160"/>
      <c r="S351" s="160"/>
      <c r="T351" s="160"/>
      <c r="U351" s="160"/>
    </row>
    <row r="352" spans="1:21">
      <c r="S352" s="160"/>
      <c r="T352" s="160"/>
    </row>
    <row r="353" spans="1:21">
      <c r="S353" s="160"/>
      <c r="T353" s="160"/>
    </row>
    <row r="354" spans="1:21">
      <c r="S354" s="160"/>
      <c r="T354" s="160"/>
    </row>
    <row r="355" spans="1:21">
      <c r="S355" s="160"/>
      <c r="T355" s="160"/>
    </row>
    <row r="356" spans="1:21">
      <c r="S356" s="160"/>
      <c r="T356" s="160"/>
    </row>
    <row r="357" spans="1:21">
      <c r="S357" s="160"/>
      <c r="T357" s="160"/>
    </row>
    <row r="358" spans="1:21">
      <c r="S358" s="160"/>
      <c r="T358" s="160"/>
    </row>
    <row r="359" spans="1:21">
      <c r="S359" s="160"/>
      <c r="T359" s="160"/>
    </row>
    <row r="360" spans="1:21">
      <c r="S360" s="160"/>
      <c r="T360" s="160"/>
    </row>
    <row r="361" spans="1:21">
      <c r="S361" s="160"/>
      <c r="T361" s="160"/>
    </row>
    <row r="362" spans="1:21">
      <c r="S362" s="160"/>
      <c r="T362" s="160"/>
    </row>
    <row r="363" spans="1:21">
      <c r="S363" s="160"/>
      <c r="T363" s="160"/>
    </row>
    <row r="364" spans="1:21">
      <c r="A364" s="160"/>
      <c r="B364" s="160"/>
      <c r="C364" s="160"/>
      <c r="D364" s="160"/>
      <c r="S364" s="160"/>
      <c r="T364" s="160"/>
      <c r="U364" s="160"/>
    </row>
    <row r="365" spans="1:21">
      <c r="A365" s="160"/>
      <c r="B365" s="160"/>
      <c r="C365" s="160"/>
      <c r="D365" s="160"/>
      <c r="S365" s="160"/>
      <c r="T365" s="160"/>
      <c r="U365" s="160"/>
    </row>
    <row r="366" spans="1:21">
      <c r="A366" s="160"/>
      <c r="B366" s="160"/>
      <c r="C366" s="160"/>
      <c r="D366" s="160"/>
      <c r="S366" s="160"/>
      <c r="T366" s="160"/>
      <c r="U366" s="160"/>
    </row>
    <row r="367" spans="1:21">
      <c r="A367" s="160"/>
      <c r="B367" s="160"/>
      <c r="C367" s="160"/>
      <c r="D367" s="160"/>
      <c r="S367" s="160"/>
      <c r="T367" s="160"/>
      <c r="U367" s="160"/>
    </row>
    <row r="368" spans="1:21">
      <c r="A368" s="160"/>
      <c r="B368" s="160"/>
      <c r="C368" s="160"/>
      <c r="D368" s="160"/>
      <c r="S368" s="160"/>
      <c r="T368" s="160"/>
      <c r="U368" s="160"/>
    </row>
    <row r="369" spans="1:21">
      <c r="A369" s="160"/>
      <c r="B369" s="160"/>
      <c r="C369" s="160"/>
      <c r="D369" s="160"/>
      <c r="S369" s="160"/>
      <c r="T369" s="160"/>
      <c r="U369" s="160"/>
    </row>
    <row r="370" spans="1:21">
      <c r="A370" s="160"/>
      <c r="B370" s="160"/>
      <c r="C370" s="160"/>
      <c r="D370" s="160"/>
      <c r="S370" s="160"/>
      <c r="T370" s="160"/>
      <c r="U370" s="160"/>
    </row>
    <row r="371" spans="1:21">
      <c r="A371" s="160"/>
      <c r="B371" s="160"/>
      <c r="C371" s="160"/>
      <c r="D371" s="160"/>
      <c r="S371" s="160"/>
      <c r="T371" s="160"/>
      <c r="U371" s="160"/>
    </row>
    <row r="372" spans="1:21">
      <c r="A372" s="160"/>
      <c r="B372" s="160"/>
      <c r="C372" s="160"/>
      <c r="D372" s="160"/>
      <c r="S372" s="160"/>
      <c r="T372" s="160"/>
      <c r="U372" s="160"/>
    </row>
    <row r="373" spans="1:21">
      <c r="A373" s="160"/>
      <c r="B373" s="160"/>
      <c r="C373" s="160"/>
      <c r="D373" s="160"/>
      <c r="S373" s="160"/>
      <c r="T373" s="160"/>
      <c r="U373" s="160"/>
    </row>
    <row r="374" spans="1:21">
      <c r="A374" s="160"/>
      <c r="B374" s="160"/>
      <c r="C374" s="160"/>
      <c r="D374" s="160"/>
      <c r="S374" s="160"/>
      <c r="T374" s="160"/>
      <c r="U374" s="160"/>
    </row>
    <row r="375" spans="1:21">
      <c r="A375" s="160"/>
      <c r="B375" s="160"/>
      <c r="C375" s="160"/>
      <c r="D375" s="160"/>
      <c r="S375" s="160"/>
      <c r="T375" s="160"/>
      <c r="U375" s="160"/>
    </row>
    <row r="376" spans="1:21">
      <c r="A376" s="160"/>
      <c r="B376" s="160"/>
      <c r="C376" s="160"/>
      <c r="D376" s="160"/>
      <c r="S376" s="160"/>
      <c r="T376" s="160"/>
      <c r="U376" s="160"/>
    </row>
    <row r="377" spans="1:21">
      <c r="A377" s="160"/>
      <c r="B377" s="160"/>
      <c r="C377" s="160"/>
      <c r="D377" s="160"/>
      <c r="S377" s="160"/>
      <c r="T377" s="160"/>
      <c r="U377" s="160"/>
    </row>
    <row r="378" spans="1:21">
      <c r="A378" s="160"/>
      <c r="B378" s="160"/>
      <c r="C378" s="160"/>
      <c r="D378" s="160"/>
      <c r="S378" s="160"/>
      <c r="T378" s="160"/>
      <c r="U378" s="160"/>
    </row>
    <row r="379" spans="1:21">
      <c r="A379" s="160"/>
      <c r="B379" s="160"/>
      <c r="C379" s="160"/>
      <c r="D379" s="160"/>
      <c r="S379" s="160"/>
      <c r="T379" s="160"/>
      <c r="U379" s="160"/>
    </row>
    <row r="380" spans="1:21">
      <c r="A380" s="160"/>
      <c r="B380" s="160"/>
      <c r="C380" s="160"/>
      <c r="D380" s="160"/>
      <c r="S380" s="160"/>
      <c r="T380" s="160"/>
      <c r="U380" s="160"/>
    </row>
    <row r="381" spans="1:21">
      <c r="A381" s="160"/>
      <c r="B381" s="160"/>
      <c r="C381" s="160"/>
      <c r="D381" s="160"/>
      <c r="S381" s="160"/>
      <c r="T381" s="160"/>
      <c r="U381" s="160"/>
    </row>
    <row r="382" spans="1:21">
      <c r="A382" s="160"/>
      <c r="B382" s="160"/>
      <c r="C382" s="160"/>
      <c r="D382" s="160"/>
      <c r="S382" s="160"/>
      <c r="T382" s="160"/>
      <c r="U382" s="160"/>
    </row>
    <row r="383" spans="1:21">
      <c r="A383" s="160"/>
      <c r="B383" s="160"/>
      <c r="C383" s="160"/>
      <c r="D383" s="160"/>
      <c r="S383" s="160"/>
      <c r="T383" s="160"/>
      <c r="U383" s="160"/>
    </row>
    <row r="384" spans="1:21">
      <c r="A384" s="160"/>
      <c r="B384" s="160"/>
      <c r="C384" s="160"/>
      <c r="D384" s="160"/>
      <c r="S384" s="160"/>
      <c r="T384" s="160"/>
      <c r="U384" s="160"/>
    </row>
    <row r="385" spans="1:21">
      <c r="A385" s="160"/>
      <c r="B385" s="160"/>
      <c r="C385" s="160"/>
      <c r="D385" s="160"/>
      <c r="S385" s="160"/>
      <c r="T385" s="160"/>
      <c r="U385" s="160"/>
    </row>
    <row r="386" spans="1:21">
      <c r="A386" s="160"/>
      <c r="B386" s="160"/>
      <c r="C386" s="160"/>
      <c r="D386" s="160"/>
      <c r="S386" s="160"/>
      <c r="T386" s="160"/>
      <c r="U386" s="160"/>
    </row>
    <row r="387" spans="1:21">
      <c r="A387" s="160"/>
      <c r="B387" s="160"/>
      <c r="C387" s="160"/>
      <c r="D387" s="160"/>
      <c r="S387" s="160"/>
      <c r="T387" s="160"/>
      <c r="U387" s="160"/>
    </row>
    <row r="388" spans="1:21">
      <c r="A388" s="160"/>
      <c r="B388" s="160"/>
      <c r="C388" s="160"/>
      <c r="D388" s="160"/>
      <c r="S388" s="160"/>
      <c r="T388" s="160"/>
      <c r="U388" s="160"/>
    </row>
    <row r="389" spans="1:21">
      <c r="A389" s="160"/>
      <c r="B389" s="160"/>
      <c r="C389" s="160"/>
      <c r="D389" s="160"/>
      <c r="S389" s="160"/>
      <c r="T389" s="160"/>
      <c r="U389" s="160"/>
    </row>
    <row r="390" spans="1:21">
      <c r="A390" s="160"/>
      <c r="B390" s="160"/>
      <c r="C390" s="160"/>
      <c r="D390" s="160"/>
      <c r="S390" s="160"/>
      <c r="T390" s="160"/>
      <c r="U390" s="160"/>
    </row>
    <row r="391" spans="1:21">
      <c r="A391" s="160"/>
      <c r="B391" s="160"/>
      <c r="C391" s="160"/>
      <c r="D391" s="160"/>
      <c r="S391" s="160"/>
      <c r="T391" s="160"/>
      <c r="U391" s="160"/>
    </row>
    <row r="392" spans="1:21">
      <c r="A392" s="160"/>
      <c r="B392" s="160"/>
      <c r="C392" s="160"/>
      <c r="D392" s="160"/>
      <c r="S392" s="160"/>
      <c r="T392" s="160"/>
      <c r="U392" s="160"/>
    </row>
    <row r="393" spans="1:21">
      <c r="A393" s="160"/>
      <c r="B393" s="160"/>
      <c r="C393" s="160"/>
      <c r="D393" s="160"/>
      <c r="S393" s="160"/>
      <c r="T393" s="160"/>
      <c r="U393" s="160"/>
    </row>
    <row r="394" spans="1:21">
      <c r="A394" s="160"/>
      <c r="B394" s="160"/>
      <c r="C394" s="160"/>
      <c r="D394" s="160"/>
      <c r="S394" s="160"/>
      <c r="T394" s="160"/>
      <c r="U394" s="160"/>
    </row>
    <row r="395" spans="1:21">
      <c r="A395" s="160"/>
      <c r="B395" s="160"/>
      <c r="C395" s="160"/>
      <c r="D395" s="160"/>
      <c r="S395" s="160"/>
      <c r="T395" s="160"/>
      <c r="U395" s="160"/>
    </row>
    <row r="396" spans="1:21">
      <c r="A396" s="160"/>
      <c r="B396" s="160"/>
      <c r="C396" s="160"/>
      <c r="D396" s="160"/>
      <c r="S396" s="160"/>
      <c r="T396" s="160"/>
      <c r="U396" s="160"/>
    </row>
    <row r="397" spans="1:21">
      <c r="A397" s="160"/>
      <c r="B397" s="160"/>
      <c r="C397" s="160"/>
      <c r="D397" s="160"/>
      <c r="S397" s="160"/>
      <c r="T397" s="160"/>
      <c r="U397" s="160"/>
    </row>
    <row r="398" spans="1:21">
      <c r="A398" s="160"/>
      <c r="B398" s="160"/>
      <c r="C398" s="160"/>
      <c r="D398" s="160"/>
      <c r="S398" s="160"/>
      <c r="T398" s="160"/>
      <c r="U398" s="160"/>
    </row>
    <row r="399" spans="1:21">
      <c r="A399" s="160"/>
      <c r="B399" s="160"/>
      <c r="C399" s="160"/>
      <c r="D399" s="160"/>
      <c r="S399" s="160"/>
      <c r="T399" s="160"/>
      <c r="U399" s="160"/>
    </row>
    <row r="400" spans="1:21">
      <c r="A400" s="160"/>
      <c r="B400" s="160"/>
      <c r="C400" s="160"/>
      <c r="D400" s="160"/>
      <c r="S400" s="160"/>
      <c r="T400" s="160"/>
      <c r="U400" s="160"/>
    </row>
    <row r="401" spans="1:21">
      <c r="A401" s="160"/>
      <c r="B401" s="160"/>
      <c r="C401" s="160"/>
      <c r="D401" s="160"/>
      <c r="S401" s="160"/>
      <c r="T401" s="160"/>
      <c r="U401" s="160"/>
    </row>
    <row r="402" spans="1:21">
      <c r="A402" s="160"/>
      <c r="B402" s="160"/>
      <c r="C402" s="160"/>
      <c r="D402" s="160"/>
      <c r="S402" s="160"/>
      <c r="T402" s="160"/>
      <c r="U402" s="160"/>
    </row>
    <row r="403" spans="1:21">
      <c r="A403" s="160"/>
      <c r="B403" s="160"/>
      <c r="C403" s="160"/>
      <c r="D403" s="160"/>
      <c r="S403" s="160"/>
      <c r="T403" s="160"/>
      <c r="U403" s="160"/>
    </row>
    <row r="404" spans="1:21">
      <c r="A404" s="160"/>
      <c r="B404" s="160"/>
      <c r="C404" s="160"/>
      <c r="D404" s="160"/>
      <c r="S404" s="160"/>
      <c r="T404" s="160"/>
      <c r="U404" s="160"/>
    </row>
    <row r="405" spans="1:21">
      <c r="A405" s="160"/>
      <c r="B405" s="160"/>
      <c r="C405" s="160"/>
      <c r="D405" s="160"/>
      <c r="S405" s="160"/>
      <c r="T405" s="160"/>
      <c r="U405" s="160"/>
    </row>
    <row r="406" spans="1:21">
      <c r="A406" s="160"/>
      <c r="B406" s="160"/>
      <c r="C406" s="160"/>
      <c r="D406" s="160"/>
      <c r="S406" s="160"/>
      <c r="T406" s="160"/>
      <c r="U406" s="160"/>
    </row>
    <row r="407" spans="1:21">
      <c r="A407" s="160"/>
      <c r="B407" s="160"/>
      <c r="C407" s="160"/>
      <c r="D407" s="160"/>
      <c r="S407" s="160"/>
      <c r="T407" s="160"/>
      <c r="U407" s="160"/>
    </row>
    <row r="408" spans="1:21">
      <c r="A408" s="160"/>
      <c r="B408" s="160"/>
      <c r="C408" s="160"/>
      <c r="D408" s="160"/>
      <c r="S408" s="160"/>
      <c r="T408" s="160"/>
      <c r="U408" s="160"/>
    </row>
    <row r="409" spans="1:21">
      <c r="A409" s="160"/>
      <c r="B409" s="160"/>
      <c r="C409" s="160"/>
      <c r="D409" s="160"/>
      <c r="S409" s="160"/>
      <c r="T409" s="160"/>
      <c r="U409" s="160"/>
    </row>
    <row r="410" spans="1:21">
      <c r="A410" s="160"/>
      <c r="B410" s="160"/>
      <c r="C410" s="160"/>
      <c r="D410" s="160"/>
      <c r="S410" s="160"/>
      <c r="T410" s="160"/>
      <c r="U410" s="160"/>
    </row>
    <row r="456" ht="15.75" customHeight="1"/>
    <row r="499" ht="31.5" customHeight="1"/>
    <row r="581" ht="31.5" customHeight="1"/>
    <row r="650" ht="47.25" customHeight="1"/>
    <row r="734" ht="31.5" customHeight="1"/>
    <row r="1142" ht="31.5" customHeight="1"/>
    <row r="1230" ht="15.75" customHeight="1"/>
  </sheetData>
  <mergeCells count="31">
    <mergeCell ref="A1:U1"/>
    <mergeCell ref="N8:N9"/>
    <mergeCell ref="J7:L7"/>
    <mergeCell ref="S8:T8"/>
    <mergeCell ref="N7:P7"/>
    <mergeCell ref="Q7:Q9"/>
    <mergeCell ref="Q5:T6"/>
    <mergeCell ref="I7:I9"/>
    <mergeCell ref="M7:M9"/>
    <mergeCell ref="E8:E9"/>
    <mergeCell ref="A3:U3"/>
    <mergeCell ref="A4:U4"/>
    <mergeCell ref="A5:A9"/>
    <mergeCell ref="C5:C9"/>
    <mergeCell ref="H7:H9"/>
    <mergeCell ref="G7:G9"/>
    <mergeCell ref="R7:T7"/>
    <mergeCell ref="A2:U2"/>
    <mergeCell ref="B5:B9"/>
    <mergeCell ref="D5:F6"/>
    <mergeCell ref="G5:H6"/>
    <mergeCell ref="J8:J9"/>
    <mergeCell ref="K8:L8"/>
    <mergeCell ref="U5:U9"/>
    <mergeCell ref="I6:L6"/>
    <mergeCell ref="D7:D9"/>
    <mergeCell ref="E7:F7"/>
    <mergeCell ref="O8:P8"/>
    <mergeCell ref="R8:R9"/>
    <mergeCell ref="F8:F9"/>
    <mergeCell ref="M5:P6"/>
  </mergeCells>
  <conditionalFormatting sqref="B129 B133">
    <cfRule type="expression" dxfId="1" priority="2">
      <formula>$G129="Đang thực hiện"</formula>
    </cfRule>
  </conditionalFormatting>
  <conditionalFormatting sqref="B129 B133">
    <cfRule type="expression" dxfId="0" priority="1">
      <formula>$G129="Đã hoàn thành"</formula>
    </cfRule>
  </conditionalFormatting>
  <pageMargins left="0" right="0" top="0" bottom="0" header="0.31496062992126" footer="0.31496062992126"/>
  <pageSetup paperSize="9" scale="6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S1271"/>
  <sheetViews>
    <sheetView view="pageBreakPreview" zoomScale="80" zoomScaleNormal="85" zoomScaleSheetLayoutView="80" workbookViewId="0">
      <selection activeCell="O16" sqref="O16"/>
    </sheetView>
  </sheetViews>
  <sheetFormatPr defaultColWidth="9.140625" defaultRowHeight="15.75"/>
  <cols>
    <col min="1" max="1" width="9.140625" style="882"/>
    <col min="2" max="2" width="37.7109375" style="883" bestFit="1" customWidth="1"/>
    <col min="3" max="3" width="9.140625" style="884"/>
    <col min="4" max="4" width="12.5703125" style="884" customWidth="1"/>
    <col min="5" max="5" width="13.85546875" style="884" customWidth="1"/>
    <col min="6" max="6" width="12.28515625" style="884" customWidth="1"/>
    <col min="7" max="7" width="10.42578125" style="884" customWidth="1"/>
    <col min="8" max="8" width="9.140625" style="884"/>
    <col min="9" max="9" width="12.7109375" style="884" hidden="1" customWidth="1"/>
    <col min="10" max="10" width="13.85546875" style="884" hidden="1" customWidth="1"/>
    <col min="11" max="12" width="0" style="884" hidden="1" customWidth="1"/>
    <col min="13" max="13" width="13.85546875" style="884" customWidth="1"/>
    <col min="14" max="14" width="10.85546875" style="884" customWidth="1"/>
    <col min="15" max="15" width="11.28515625" style="884" customWidth="1"/>
    <col min="16" max="16" width="12.7109375" style="884" customWidth="1"/>
    <col min="17" max="17" width="11.42578125" style="884" customWidth="1"/>
    <col min="18" max="16384" width="9.140625" style="709"/>
  </cols>
  <sheetData>
    <row r="1" spans="1:17" ht="18.75" customHeight="1">
      <c r="A1" s="1119" t="s">
        <v>2905</v>
      </c>
      <c r="B1" s="1119"/>
      <c r="C1" s="1119"/>
      <c r="D1" s="1119"/>
      <c r="E1" s="1119"/>
      <c r="F1" s="1119"/>
      <c r="G1" s="1119"/>
      <c r="H1" s="1119"/>
      <c r="I1" s="1119"/>
      <c r="J1" s="1119"/>
      <c r="K1" s="1119"/>
      <c r="L1" s="1119"/>
      <c r="M1" s="1119"/>
      <c r="N1" s="1119"/>
      <c r="O1" s="1119"/>
      <c r="P1" s="1119"/>
      <c r="Q1" s="1119"/>
    </row>
    <row r="2" spans="1:17" ht="18.75" customHeight="1">
      <c r="A2" s="1119" t="s">
        <v>1794</v>
      </c>
      <c r="B2" s="1119"/>
      <c r="C2" s="1119"/>
      <c r="D2" s="1119"/>
      <c r="E2" s="1119"/>
      <c r="F2" s="1119"/>
      <c r="G2" s="1119"/>
      <c r="H2" s="1119"/>
      <c r="I2" s="1119"/>
      <c r="J2" s="1119"/>
      <c r="K2" s="1119"/>
      <c r="L2" s="1119"/>
      <c r="M2" s="1119"/>
      <c r="N2" s="1119"/>
      <c r="O2" s="1119"/>
      <c r="P2" s="1119"/>
      <c r="Q2" s="1119"/>
    </row>
    <row r="3" spans="1:17" ht="18.75" customHeight="1">
      <c r="A3" s="1120" t="str">
        <f>'BM19'!A6:P6</f>
        <v>(Kèm theo Báo cáo số                     /BC-UBND  ngày             tháng 7 năm 2020 của UBND tỉnh Điện Biên )</v>
      </c>
      <c r="B3" s="1120"/>
      <c r="C3" s="1120"/>
      <c r="D3" s="1120"/>
      <c r="E3" s="1120"/>
      <c r="F3" s="1120"/>
      <c r="G3" s="1120"/>
      <c r="H3" s="1120"/>
      <c r="I3" s="1120"/>
      <c r="J3" s="1120"/>
      <c r="K3" s="1120"/>
      <c r="L3" s="1120"/>
      <c r="M3" s="1120"/>
      <c r="N3" s="1120"/>
      <c r="O3" s="1120"/>
      <c r="P3" s="1120"/>
      <c r="Q3" s="1120"/>
    </row>
    <row r="4" spans="1:17" ht="18.75">
      <c r="A4" s="1121" t="s">
        <v>4</v>
      </c>
      <c r="B4" s="1121"/>
      <c r="C4" s="1121"/>
      <c r="D4" s="1121"/>
      <c r="E4" s="1121"/>
      <c r="F4" s="1121"/>
      <c r="G4" s="1121"/>
      <c r="H4" s="1121"/>
      <c r="I4" s="1121"/>
      <c r="J4" s="1121"/>
      <c r="K4" s="1121"/>
      <c r="L4" s="1121"/>
      <c r="M4" s="1121"/>
      <c r="N4" s="1121"/>
      <c r="O4" s="1121"/>
      <c r="P4" s="1121"/>
      <c r="Q4" s="1121"/>
    </row>
    <row r="5" spans="1:17" s="820" customFormat="1" ht="15.75" customHeight="1">
      <c r="A5" s="1118" t="s">
        <v>5</v>
      </c>
      <c r="B5" s="1118" t="s">
        <v>86</v>
      </c>
      <c r="C5" s="1118" t="s">
        <v>341</v>
      </c>
      <c r="D5" s="1118" t="s">
        <v>118</v>
      </c>
      <c r="E5" s="1118"/>
      <c r="F5" s="1118"/>
      <c r="G5" s="1118" t="s">
        <v>449</v>
      </c>
      <c r="H5" s="1118"/>
      <c r="I5" s="897" t="s">
        <v>1559</v>
      </c>
      <c r="J5" s="897"/>
      <c r="K5" s="897"/>
      <c r="L5" s="897"/>
      <c r="M5" s="1123" t="s">
        <v>1561</v>
      </c>
      <c r="N5" s="1124"/>
      <c r="O5" s="1124"/>
      <c r="P5" s="1125"/>
      <c r="Q5" s="1118" t="s">
        <v>9</v>
      </c>
    </row>
    <row r="6" spans="1:17" s="820" customFormat="1" ht="40.5" customHeight="1">
      <c r="A6" s="1118"/>
      <c r="B6" s="1118"/>
      <c r="C6" s="1118"/>
      <c r="D6" s="1118"/>
      <c r="E6" s="1118"/>
      <c r="F6" s="1118"/>
      <c r="G6" s="1118"/>
      <c r="H6" s="1118"/>
      <c r="I6" s="1118" t="s">
        <v>1560</v>
      </c>
      <c r="J6" s="1118"/>
      <c r="K6" s="1118"/>
      <c r="L6" s="1118"/>
      <c r="M6" s="1126"/>
      <c r="N6" s="1127"/>
      <c r="O6" s="1127"/>
      <c r="P6" s="1128"/>
      <c r="Q6" s="1118"/>
    </row>
    <row r="7" spans="1:17" s="820" customFormat="1" ht="15.75" customHeight="1">
      <c r="A7" s="1118"/>
      <c r="B7" s="1118"/>
      <c r="C7" s="1118"/>
      <c r="D7" s="1118" t="s">
        <v>91</v>
      </c>
      <c r="E7" s="1118" t="s">
        <v>92</v>
      </c>
      <c r="F7" s="1118"/>
      <c r="G7" s="1118" t="s">
        <v>93</v>
      </c>
      <c r="H7" s="1118" t="s">
        <v>862</v>
      </c>
      <c r="I7" s="1118" t="s">
        <v>93</v>
      </c>
      <c r="J7" s="1118" t="s">
        <v>862</v>
      </c>
      <c r="K7" s="1118"/>
      <c r="L7" s="1118"/>
      <c r="M7" s="1118" t="s">
        <v>93</v>
      </c>
      <c r="N7" s="1118" t="s">
        <v>862</v>
      </c>
      <c r="O7" s="1118"/>
      <c r="P7" s="1118"/>
      <c r="Q7" s="1118"/>
    </row>
    <row r="8" spans="1:17" s="820" customFormat="1" ht="15.75" customHeight="1">
      <c r="A8" s="1118"/>
      <c r="B8" s="1118"/>
      <c r="C8" s="1118"/>
      <c r="D8" s="1118"/>
      <c r="E8" s="1118" t="s">
        <v>93</v>
      </c>
      <c r="F8" s="1118" t="s">
        <v>1795</v>
      </c>
      <c r="G8" s="1118"/>
      <c r="H8" s="1118"/>
      <c r="I8" s="1118"/>
      <c r="J8" s="1118" t="s">
        <v>12</v>
      </c>
      <c r="K8" s="1122" t="s">
        <v>94</v>
      </c>
      <c r="L8" s="1122"/>
      <c r="M8" s="1118"/>
      <c r="N8" s="1118" t="s">
        <v>12</v>
      </c>
      <c r="O8" s="1122" t="s">
        <v>94</v>
      </c>
      <c r="P8" s="1122"/>
      <c r="Q8" s="1118"/>
    </row>
    <row r="9" spans="1:17" s="820" customFormat="1" ht="15" customHeight="1">
      <c r="A9" s="1118"/>
      <c r="B9" s="1118"/>
      <c r="C9" s="1118"/>
      <c r="D9" s="1118"/>
      <c r="E9" s="1118"/>
      <c r="F9" s="1118"/>
      <c r="G9" s="1118"/>
      <c r="H9" s="1118"/>
      <c r="I9" s="1118"/>
      <c r="J9" s="1118"/>
      <c r="K9" s="1118" t="s">
        <v>329</v>
      </c>
      <c r="L9" s="1118" t="s">
        <v>3030</v>
      </c>
      <c r="M9" s="1118"/>
      <c r="N9" s="1118"/>
      <c r="O9" s="1118" t="s">
        <v>329</v>
      </c>
      <c r="P9" s="1118" t="s">
        <v>3030</v>
      </c>
      <c r="Q9" s="1118"/>
    </row>
    <row r="10" spans="1:17" s="820" customFormat="1" ht="15" customHeight="1">
      <c r="A10" s="1118"/>
      <c r="B10" s="1118"/>
      <c r="C10" s="1118"/>
      <c r="D10" s="1118"/>
      <c r="E10" s="1118"/>
      <c r="F10" s="1118"/>
      <c r="G10" s="1118"/>
      <c r="H10" s="1118"/>
      <c r="I10" s="1118"/>
      <c r="J10" s="1118"/>
      <c r="K10" s="1118"/>
      <c r="L10" s="1118"/>
      <c r="M10" s="1118"/>
      <c r="N10" s="1118"/>
      <c r="O10" s="1118"/>
      <c r="P10" s="1118"/>
      <c r="Q10" s="1118"/>
    </row>
    <row r="11" spans="1:17" s="820" customFormat="1" ht="57" customHeight="1">
      <c r="A11" s="1118"/>
      <c r="B11" s="1118"/>
      <c r="C11" s="1118"/>
      <c r="D11" s="1118"/>
      <c r="E11" s="1118"/>
      <c r="F11" s="1118"/>
      <c r="G11" s="1118"/>
      <c r="H11" s="1118"/>
      <c r="I11" s="1118"/>
      <c r="J11" s="1118"/>
      <c r="K11" s="1118"/>
      <c r="L11" s="1118"/>
      <c r="M11" s="1118"/>
      <c r="N11" s="1118"/>
      <c r="O11" s="1118"/>
      <c r="P11" s="1118"/>
      <c r="Q11" s="1118"/>
    </row>
    <row r="12" spans="1:17">
      <c r="A12" s="615">
        <v>1</v>
      </c>
      <c r="B12" s="686">
        <v>2</v>
      </c>
      <c r="C12" s="710">
        <v>3</v>
      </c>
      <c r="D12" s="710">
        <v>4</v>
      </c>
      <c r="E12" s="710">
        <v>5</v>
      </c>
      <c r="F12" s="710">
        <v>6</v>
      </c>
      <c r="G12" s="710">
        <v>7</v>
      </c>
      <c r="H12" s="710">
        <v>8</v>
      </c>
      <c r="I12" s="710">
        <v>9</v>
      </c>
      <c r="J12" s="710">
        <v>10</v>
      </c>
      <c r="K12" s="710">
        <v>11</v>
      </c>
      <c r="L12" s="710">
        <v>12</v>
      </c>
      <c r="M12" s="710">
        <v>9</v>
      </c>
      <c r="N12" s="710">
        <v>10</v>
      </c>
      <c r="O12" s="710">
        <v>11</v>
      </c>
      <c r="P12" s="710">
        <v>12</v>
      </c>
      <c r="Q12" s="710">
        <v>13</v>
      </c>
    </row>
    <row r="13" spans="1:17">
      <c r="A13" s="615"/>
      <c r="B13" s="627" t="s">
        <v>17</v>
      </c>
      <c r="C13" s="711"/>
      <c r="D13" s="710"/>
      <c r="E13" s="710"/>
      <c r="F13" s="710"/>
      <c r="G13" s="710"/>
      <c r="H13" s="710"/>
      <c r="I13" s="710"/>
      <c r="J13" s="710"/>
      <c r="K13" s="710"/>
      <c r="L13" s="710"/>
      <c r="M13" s="710"/>
      <c r="N13" s="710"/>
      <c r="O13" s="710"/>
      <c r="P13" s="710"/>
      <c r="Q13" s="710"/>
    </row>
    <row r="14" spans="1:17" ht="31.5">
      <c r="A14" s="628" t="s">
        <v>95</v>
      </c>
      <c r="B14" s="712" t="s">
        <v>1796</v>
      </c>
      <c r="C14" s="713"/>
      <c r="D14" s="710"/>
      <c r="E14" s="714">
        <f t="shared" ref="E14:O14" si="0">E15+E113+E198+E268+E299+E458+E615+E656+E729+E737</f>
        <v>1821814.3</v>
      </c>
      <c r="F14" s="714">
        <f t="shared" si="0"/>
        <v>1760896.3</v>
      </c>
      <c r="G14" s="714">
        <f t="shared" si="0"/>
        <v>0</v>
      </c>
      <c r="H14" s="714">
        <f t="shared" si="0"/>
        <v>0</v>
      </c>
      <c r="I14" s="714">
        <f t="shared" si="0"/>
        <v>1821814.3</v>
      </c>
      <c r="J14" s="714">
        <f t="shared" si="0"/>
        <v>1757796.3</v>
      </c>
      <c r="K14" s="714">
        <f t="shared" si="0"/>
        <v>0</v>
      </c>
      <c r="L14" s="714">
        <f t="shared" si="0"/>
        <v>0</v>
      </c>
      <c r="M14" s="714">
        <f t="shared" si="0"/>
        <v>1510215</v>
      </c>
      <c r="N14" s="714">
        <f t="shared" si="0"/>
        <v>1446617</v>
      </c>
      <c r="O14" s="714">
        <f t="shared" si="0"/>
        <v>0</v>
      </c>
      <c r="P14" s="710"/>
      <c r="Q14" s="710"/>
    </row>
    <row r="15" spans="1:17">
      <c r="A15" s="715" t="s">
        <v>304</v>
      </c>
      <c r="B15" s="631" t="s">
        <v>580</v>
      </c>
      <c r="C15" s="711"/>
      <c r="D15" s="714"/>
      <c r="E15" s="714">
        <f>E16</f>
        <v>162500</v>
      </c>
      <c r="F15" s="714">
        <f t="shared" ref="F15:N15" si="1">F16</f>
        <v>160875</v>
      </c>
      <c r="G15" s="714">
        <f t="shared" si="1"/>
        <v>0</v>
      </c>
      <c r="H15" s="714">
        <f t="shared" si="1"/>
        <v>0</v>
      </c>
      <c r="I15" s="714">
        <f t="shared" si="1"/>
        <v>162500</v>
      </c>
      <c r="J15" s="714">
        <f t="shared" si="1"/>
        <v>160875</v>
      </c>
      <c r="K15" s="714">
        <f t="shared" si="1"/>
        <v>0</v>
      </c>
      <c r="L15" s="714">
        <f t="shared" si="1"/>
        <v>0</v>
      </c>
      <c r="M15" s="714">
        <f t="shared" si="1"/>
        <v>162500</v>
      </c>
      <c r="N15" s="714">
        <f t="shared" si="1"/>
        <v>160875</v>
      </c>
      <c r="O15" s="716"/>
      <c r="P15" s="716"/>
      <c r="Q15" s="714"/>
    </row>
    <row r="16" spans="1:17">
      <c r="A16" s="717" t="s">
        <v>301</v>
      </c>
      <c r="B16" s="718" t="s">
        <v>1797</v>
      </c>
      <c r="C16" s="711"/>
      <c r="D16" s="714"/>
      <c r="E16" s="714">
        <f>SUM(E17:E112)</f>
        <v>162500</v>
      </c>
      <c r="F16" s="714">
        <f t="shared" ref="F16:N16" si="2">SUM(F17:F112)</f>
        <v>160875</v>
      </c>
      <c r="G16" s="714">
        <f t="shared" si="2"/>
        <v>0</v>
      </c>
      <c r="H16" s="714">
        <f t="shared" si="2"/>
        <v>0</v>
      </c>
      <c r="I16" s="714">
        <f t="shared" si="2"/>
        <v>162500</v>
      </c>
      <c r="J16" s="714">
        <f t="shared" si="2"/>
        <v>160875</v>
      </c>
      <c r="K16" s="714">
        <f t="shared" si="2"/>
        <v>0</v>
      </c>
      <c r="L16" s="714">
        <f t="shared" si="2"/>
        <v>0</v>
      </c>
      <c r="M16" s="714">
        <f t="shared" si="2"/>
        <v>162500</v>
      </c>
      <c r="N16" s="714">
        <f t="shared" si="2"/>
        <v>160875</v>
      </c>
      <c r="O16" s="716"/>
      <c r="P16" s="716"/>
      <c r="Q16" s="714"/>
    </row>
    <row r="17" spans="1:17">
      <c r="A17" s="719" t="s">
        <v>1477</v>
      </c>
      <c r="B17" s="631" t="s">
        <v>1798</v>
      </c>
      <c r="C17" s="711"/>
      <c r="D17" s="714"/>
      <c r="E17" s="720"/>
      <c r="F17" s="720"/>
      <c r="G17" s="716"/>
      <c r="H17" s="716"/>
      <c r="I17" s="720"/>
      <c r="J17" s="720"/>
      <c r="K17" s="716"/>
      <c r="L17" s="716"/>
      <c r="M17" s="720"/>
      <c r="N17" s="720"/>
      <c r="O17" s="716"/>
      <c r="P17" s="716"/>
      <c r="Q17" s="714"/>
    </row>
    <row r="18" spans="1:17" ht="47.25">
      <c r="A18" s="721">
        <v>1</v>
      </c>
      <c r="B18" s="722" t="s">
        <v>1799</v>
      </c>
      <c r="C18" s="711"/>
      <c r="D18" s="714"/>
      <c r="E18" s="723">
        <v>3000</v>
      </c>
      <c r="F18" s="723">
        <f>+E18*0.99</f>
        <v>2970</v>
      </c>
      <c r="G18" s="716"/>
      <c r="H18" s="716"/>
      <c r="I18" s="723">
        <v>3000</v>
      </c>
      <c r="J18" s="723">
        <f>+I18*0.99</f>
        <v>2970</v>
      </c>
      <c r="K18" s="716"/>
      <c r="L18" s="716"/>
      <c r="M18" s="723">
        <v>3000</v>
      </c>
      <c r="N18" s="723">
        <f>+M18*0.99</f>
        <v>2970</v>
      </c>
      <c r="O18" s="716"/>
      <c r="P18" s="716"/>
      <c r="Q18" s="714"/>
    </row>
    <row r="19" spans="1:17" ht="47.25">
      <c r="A19" s="721">
        <v>2</v>
      </c>
      <c r="B19" s="722" t="s">
        <v>1800</v>
      </c>
      <c r="C19" s="711"/>
      <c r="D19" s="714"/>
      <c r="E19" s="723">
        <v>3000</v>
      </c>
      <c r="F19" s="723">
        <f t="shared" ref="F19:F93" si="3">+E19*0.99</f>
        <v>2970</v>
      </c>
      <c r="G19" s="716"/>
      <c r="H19" s="716"/>
      <c r="I19" s="723">
        <v>3000</v>
      </c>
      <c r="J19" s="723">
        <f>+I19*0.99</f>
        <v>2970</v>
      </c>
      <c r="K19" s="716"/>
      <c r="L19" s="716"/>
      <c r="M19" s="723">
        <v>3000</v>
      </c>
      <c r="N19" s="723">
        <f>+M19*0.99</f>
        <v>2970</v>
      </c>
      <c r="O19" s="716"/>
      <c r="P19" s="716"/>
      <c r="Q19" s="714"/>
    </row>
    <row r="20" spans="1:17" ht="33" customHeight="1">
      <c r="A20" s="721">
        <v>3</v>
      </c>
      <c r="B20" s="722" t="s">
        <v>1801</v>
      </c>
      <c r="C20" s="711"/>
      <c r="D20" s="714"/>
      <c r="E20" s="723">
        <v>3000</v>
      </c>
      <c r="F20" s="723">
        <f t="shared" si="3"/>
        <v>2970</v>
      </c>
      <c r="G20" s="716"/>
      <c r="H20" s="716"/>
      <c r="I20" s="723">
        <v>3000</v>
      </c>
      <c r="J20" s="723">
        <f>+I20*0.99</f>
        <v>2970</v>
      </c>
      <c r="K20" s="716"/>
      <c r="L20" s="716"/>
      <c r="M20" s="723">
        <v>3000</v>
      </c>
      <c r="N20" s="723">
        <f>+M20*0.99</f>
        <v>2970</v>
      </c>
      <c r="O20" s="716"/>
      <c r="P20" s="716"/>
      <c r="Q20" s="714"/>
    </row>
    <row r="21" spans="1:17" ht="47.25">
      <c r="A21" s="721">
        <v>4</v>
      </c>
      <c r="B21" s="722" t="s">
        <v>1802</v>
      </c>
      <c r="C21" s="711"/>
      <c r="D21" s="714"/>
      <c r="E21" s="723">
        <v>2500</v>
      </c>
      <c r="F21" s="723">
        <f t="shared" si="3"/>
        <v>2475</v>
      </c>
      <c r="G21" s="716"/>
      <c r="H21" s="716"/>
      <c r="I21" s="723">
        <v>2500</v>
      </c>
      <c r="J21" s="723">
        <f>+I21*0.99</f>
        <v>2475</v>
      </c>
      <c r="K21" s="716"/>
      <c r="L21" s="716"/>
      <c r="M21" s="723">
        <v>2500</v>
      </c>
      <c r="N21" s="723">
        <f>+M21*0.99</f>
        <v>2475</v>
      </c>
      <c r="O21" s="716"/>
      <c r="P21" s="716"/>
      <c r="Q21" s="714"/>
    </row>
    <row r="22" spans="1:17" ht="47.25">
      <c r="A22" s="721">
        <v>5</v>
      </c>
      <c r="B22" s="722" t="s">
        <v>1803</v>
      </c>
      <c r="C22" s="711"/>
      <c r="D22" s="714"/>
      <c r="E22" s="723">
        <v>2500</v>
      </c>
      <c r="F22" s="723">
        <f t="shared" si="3"/>
        <v>2475</v>
      </c>
      <c r="G22" s="716"/>
      <c r="H22" s="716"/>
      <c r="I22" s="723">
        <v>2500</v>
      </c>
      <c r="J22" s="723">
        <f>+I22*0.99</f>
        <v>2475</v>
      </c>
      <c r="K22" s="716"/>
      <c r="L22" s="716"/>
      <c r="M22" s="723">
        <v>2500</v>
      </c>
      <c r="N22" s="723">
        <f>+M22*0.99</f>
        <v>2475</v>
      </c>
      <c r="O22" s="716"/>
      <c r="P22" s="716"/>
      <c r="Q22" s="714"/>
    </row>
    <row r="23" spans="1:17">
      <c r="A23" s="719" t="s">
        <v>1477</v>
      </c>
      <c r="B23" s="631" t="s">
        <v>1804</v>
      </c>
      <c r="C23" s="711"/>
      <c r="D23" s="714"/>
      <c r="E23" s="720"/>
      <c r="F23" s="720"/>
      <c r="G23" s="716"/>
      <c r="H23" s="716"/>
      <c r="I23" s="720"/>
      <c r="J23" s="720"/>
      <c r="K23" s="716"/>
      <c r="L23" s="716"/>
      <c r="M23" s="720"/>
      <c r="N23" s="720"/>
      <c r="O23" s="716"/>
      <c r="P23" s="716"/>
      <c r="Q23" s="714"/>
    </row>
    <row r="24" spans="1:17">
      <c r="A24" s="724" t="s">
        <v>46</v>
      </c>
      <c r="B24" s="722" t="s">
        <v>1805</v>
      </c>
      <c r="C24" s="711"/>
      <c r="D24" s="714"/>
      <c r="E24" s="725">
        <v>3000</v>
      </c>
      <c r="F24" s="723">
        <f t="shared" si="3"/>
        <v>2970</v>
      </c>
      <c r="G24" s="716"/>
      <c r="H24" s="716"/>
      <c r="I24" s="725">
        <v>3000</v>
      </c>
      <c r="J24" s="723">
        <f t="shared" ref="J24:J30" si="4">+I24*0.99</f>
        <v>2970</v>
      </c>
      <c r="K24" s="716"/>
      <c r="L24" s="716"/>
      <c r="M24" s="725">
        <v>3000</v>
      </c>
      <c r="N24" s="723">
        <f t="shared" ref="N24:N30" si="5">+M24*0.99</f>
        <v>2970</v>
      </c>
      <c r="O24" s="716"/>
      <c r="P24" s="716"/>
      <c r="Q24" s="714"/>
    </row>
    <row r="25" spans="1:17">
      <c r="A25" s="721">
        <v>2</v>
      </c>
      <c r="B25" s="722" t="s">
        <v>1806</v>
      </c>
      <c r="C25" s="711"/>
      <c r="D25" s="714"/>
      <c r="E25" s="725">
        <v>2400</v>
      </c>
      <c r="F25" s="723">
        <f t="shared" si="3"/>
        <v>2376</v>
      </c>
      <c r="G25" s="716"/>
      <c r="H25" s="716"/>
      <c r="I25" s="725">
        <v>2400</v>
      </c>
      <c r="J25" s="723">
        <f t="shared" si="4"/>
        <v>2376</v>
      </c>
      <c r="K25" s="716"/>
      <c r="L25" s="716"/>
      <c r="M25" s="725">
        <v>2400</v>
      </c>
      <c r="N25" s="723">
        <f t="shared" si="5"/>
        <v>2376</v>
      </c>
      <c r="O25" s="716"/>
      <c r="P25" s="716"/>
      <c r="Q25" s="714"/>
    </row>
    <row r="26" spans="1:17" ht="31.5" customHeight="1">
      <c r="A26" s="724">
        <v>3</v>
      </c>
      <c r="B26" s="722" t="s">
        <v>1807</v>
      </c>
      <c r="C26" s="711"/>
      <c r="D26" s="714"/>
      <c r="E26" s="723">
        <v>2500</v>
      </c>
      <c r="F26" s="723">
        <f t="shared" si="3"/>
        <v>2475</v>
      </c>
      <c r="G26" s="716"/>
      <c r="H26" s="716"/>
      <c r="I26" s="723">
        <v>2500</v>
      </c>
      <c r="J26" s="723">
        <f t="shared" si="4"/>
        <v>2475</v>
      </c>
      <c r="K26" s="716"/>
      <c r="L26" s="716"/>
      <c r="M26" s="723">
        <v>2500</v>
      </c>
      <c r="N26" s="723">
        <f t="shared" si="5"/>
        <v>2475</v>
      </c>
      <c r="O26" s="716"/>
      <c r="P26" s="716"/>
      <c r="Q26" s="714"/>
    </row>
    <row r="27" spans="1:17" ht="33" customHeight="1">
      <c r="A27" s="721">
        <v>4</v>
      </c>
      <c r="B27" s="722" t="s">
        <v>1808</v>
      </c>
      <c r="C27" s="711"/>
      <c r="D27" s="714"/>
      <c r="E27" s="723">
        <v>2500</v>
      </c>
      <c r="F27" s="723">
        <f t="shared" si="3"/>
        <v>2475</v>
      </c>
      <c r="G27" s="716"/>
      <c r="H27" s="716"/>
      <c r="I27" s="723">
        <v>2500</v>
      </c>
      <c r="J27" s="723">
        <f t="shared" si="4"/>
        <v>2475</v>
      </c>
      <c r="K27" s="716"/>
      <c r="L27" s="716"/>
      <c r="M27" s="723">
        <v>2500</v>
      </c>
      <c r="N27" s="723">
        <f t="shared" si="5"/>
        <v>2475</v>
      </c>
      <c r="O27" s="716"/>
      <c r="P27" s="716"/>
      <c r="Q27" s="714"/>
    </row>
    <row r="28" spans="1:17">
      <c r="A28" s="724">
        <v>5</v>
      </c>
      <c r="B28" s="722" t="s">
        <v>1809</v>
      </c>
      <c r="C28" s="711"/>
      <c r="D28" s="714"/>
      <c r="E28" s="725">
        <v>1000</v>
      </c>
      <c r="F28" s="723">
        <f t="shared" si="3"/>
        <v>990</v>
      </c>
      <c r="G28" s="716"/>
      <c r="H28" s="716"/>
      <c r="I28" s="725">
        <v>1000</v>
      </c>
      <c r="J28" s="723">
        <f t="shared" si="4"/>
        <v>990</v>
      </c>
      <c r="K28" s="716"/>
      <c r="L28" s="716"/>
      <c r="M28" s="725">
        <v>1000</v>
      </c>
      <c r="N28" s="723">
        <f t="shared" si="5"/>
        <v>990</v>
      </c>
      <c r="O28" s="716"/>
      <c r="P28" s="716"/>
      <c r="Q28" s="714"/>
    </row>
    <row r="29" spans="1:17">
      <c r="A29" s="721">
        <v>6</v>
      </c>
      <c r="B29" s="722" t="s">
        <v>1810</v>
      </c>
      <c r="C29" s="711"/>
      <c r="D29" s="714"/>
      <c r="E29" s="725">
        <v>1000</v>
      </c>
      <c r="F29" s="723">
        <f t="shared" si="3"/>
        <v>990</v>
      </c>
      <c r="G29" s="716"/>
      <c r="H29" s="716"/>
      <c r="I29" s="725">
        <v>1000</v>
      </c>
      <c r="J29" s="723">
        <f t="shared" si="4"/>
        <v>990</v>
      </c>
      <c r="K29" s="716"/>
      <c r="L29" s="716"/>
      <c r="M29" s="725">
        <v>1000</v>
      </c>
      <c r="N29" s="723">
        <f t="shared" si="5"/>
        <v>990</v>
      </c>
      <c r="O29" s="716"/>
      <c r="P29" s="716"/>
      <c r="Q29" s="714"/>
    </row>
    <row r="30" spans="1:17" ht="30.75" customHeight="1">
      <c r="A30" s="721">
        <v>7</v>
      </c>
      <c r="B30" s="726" t="s">
        <v>1811</v>
      </c>
      <c r="C30" s="711"/>
      <c r="D30" s="714"/>
      <c r="E30" s="725">
        <v>1000</v>
      </c>
      <c r="F30" s="723">
        <f t="shared" si="3"/>
        <v>990</v>
      </c>
      <c r="G30" s="716"/>
      <c r="H30" s="716"/>
      <c r="I30" s="725">
        <v>1000</v>
      </c>
      <c r="J30" s="723">
        <f t="shared" si="4"/>
        <v>990</v>
      </c>
      <c r="K30" s="716"/>
      <c r="L30" s="716"/>
      <c r="M30" s="725">
        <v>1000</v>
      </c>
      <c r="N30" s="723">
        <f t="shared" si="5"/>
        <v>990</v>
      </c>
      <c r="O30" s="716"/>
      <c r="P30" s="716"/>
      <c r="Q30" s="714"/>
    </row>
    <row r="31" spans="1:17">
      <c r="A31" s="727">
        <v>8</v>
      </c>
      <c r="B31" s="726" t="s">
        <v>1812</v>
      </c>
      <c r="C31" s="711"/>
      <c r="D31" s="714"/>
      <c r="E31" s="728">
        <v>1700</v>
      </c>
      <c r="F31" s="723">
        <f>+E31*0.99</f>
        <v>1683</v>
      </c>
      <c r="G31" s="716"/>
      <c r="H31" s="716"/>
      <c r="I31" s="728">
        <v>1700</v>
      </c>
      <c r="J31" s="723">
        <f>+I31*0.99</f>
        <v>1683</v>
      </c>
      <c r="K31" s="716"/>
      <c r="L31" s="716"/>
      <c r="M31" s="728">
        <v>1700</v>
      </c>
      <c r="N31" s="723">
        <f>+M31*0.99</f>
        <v>1683</v>
      </c>
      <c r="O31" s="716"/>
      <c r="P31" s="716"/>
      <c r="Q31" s="714"/>
    </row>
    <row r="32" spans="1:17">
      <c r="A32" s="727">
        <v>9</v>
      </c>
      <c r="B32" s="651" t="s">
        <v>1806</v>
      </c>
      <c r="C32" s="711"/>
      <c r="D32" s="714"/>
      <c r="E32" s="728">
        <v>2300</v>
      </c>
      <c r="F32" s="723">
        <f>+E32*0.99</f>
        <v>2277</v>
      </c>
      <c r="G32" s="716"/>
      <c r="H32" s="716"/>
      <c r="I32" s="728">
        <v>2300</v>
      </c>
      <c r="J32" s="723">
        <f>+I32*0.99</f>
        <v>2277</v>
      </c>
      <c r="K32" s="716"/>
      <c r="L32" s="716"/>
      <c r="M32" s="728">
        <v>2300</v>
      </c>
      <c r="N32" s="723">
        <f>+M32*0.99</f>
        <v>2277</v>
      </c>
      <c r="O32" s="716"/>
      <c r="P32" s="716"/>
      <c r="Q32" s="714"/>
    </row>
    <row r="33" spans="1:17">
      <c r="A33" s="727">
        <v>10</v>
      </c>
      <c r="B33" s="726" t="s">
        <v>1813</v>
      </c>
      <c r="C33" s="711"/>
      <c r="D33" s="714"/>
      <c r="E33" s="728">
        <v>2500</v>
      </c>
      <c r="F33" s="723">
        <f>+E33*0.99</f>
        <v>2475</v>
      </c>
      <c r="G33" s="716"/>
      <c r="H33" s="716"/>
      <c r="I33" s="728">
        <v>2500</v>
      </c>
      <c r="J33" s="723">
        <f>+I33*0.99</f>
        <v>2475</v>
      </c>
      <c r="K33" s="716"/>
      <c r="L33" s="716"/>
      <c r="M33" s="728">
        <v>2500</v>
      </c>
      <c r="N33" s="723">
        <f>+M33*0.99</f>
        <v>2475</v>
      </c>
      <c r="O33" s="716"/>
      <c r="P33" s="716"/>
      <c r="Q33" s="714"/>
    </row>
    <row r="34" spans="1:17">
      <c r="A34" s="719" t="s">
        <v>1477</v>
      </c>
      <c r="B34" s="729" t="s">
        <v>1814</v>
      </c>
      <c r="C34" s="711"/>
      <c r="D34" s="714"/>
      <c r="E34" s="720"/>
      <c r="F34" s="720"/>
      <c r="G34" s="716"/>
      <c r="H34" s="716"/>
      <c r="I34" s="720"/>
      <c r="J34" s="720"/>
      <c r="K34" s="716"/>
      <c r="L34" s="716"/>
      <c r="M34" s="720"/>
      <c r="N34" s="720"/>
      <c r="O34" s="716"/>
      <c r="P34" s="716"/>
      <c r="Q34" s="714"/>
    </row>
    <row r="35" spans="1:17" ht="31.5">
      <c r="A35" s="724">
        <v>1</v>
      </c>
      <c r="B35" s="645" t="s">
        <v>1815</v>
      </c>
      <c r="C35" s="711"/>
      <c r="D35" s="714"/>
      <c r="E35" s="725">
        <v>3000</v>
      </c>
      <c r="F35" s="723">
        <f t="shared" si="3"/>
        <v>2970</v>
      </c>
      <c r="G35" s="716"/>
      <c r="H35" s="716"/>
      <c r="I35" s="725">
        <v>3000</v>
      </c>
      <c r="J35" s="723">
        <f t="shared" ref="J35:J42" si="6">+I35*0.99</f>
        <v>2970</v>
      </c>
      <c r="K35" s="716"/>
      <c r="L35" s="716"/>
      <c r="M35" s="725">
        <v>3000</v>
      </c>
      <c r="N35" s="723">
        <f t="shared" ref="N35:N42" si="7">+M35*0.99</f>
        <v>2970</v>
      </c>
      <c r="O35" s="716"/>
      <c r="P35" s="716"/>
      <c r="Q35" s="714"/>
    </row>
    <row r="36" spans="1:17" ht="31.5">
      <c r="A36" s="721">
        <v>2</v>
      </c>
      <c r="B36" s="645" t="s">
        <v>1816</v>
      </c>
      <c r="C36" s="711"/>
      <c r="D36" s="714"/>
      <c r="E36" s="725">
        <v>2700</v>
      </c>
      <c r="F36" s="723">
        <f t="shared" si="3"/>
        <v>2673</v>
      </c>
      <c r="G36" s="716"/>
      <c r="H36" s="716"/>
      <c r="I36" s="725">
        <v>2700</v>
      </c>
      <c r="J36" s="723">
        <f t="shared" si="6"/>
        <v>2673</v>
      </c>
      <c r="K36" s="716"/>
      <c r="L36" s="716"/>
      <c r="M36" s="725">
        <v>2700</v>
      </c>
      <c r="N36" s="723">
        <f t="shared" si="7"/>
        <v>2673</v>
      </c>
      <c r="O36" s="716"/>
      <c r="P36" s="716"/>
      <c r="Q36" s="714"/>
    </row>
    <row r="37" spans="1:17">
      <c r="A37" s="724">
        <v>3</v>
      </c>
      <c r="B37" s="645" t="s">
        <v>1817</v>
      </c>
      <c r="C37" s="711"/>
      <c r="D37" s="714"/>
      <c r="E37" s="725">
        <v>2500</v>
      </c>
      <c r="F37" s="723">
        <f t="shared" si="3"/>
        <v>2475</v>
      </c>
      <c r="G37" s="716"/>
      <c r="H37" s="716"/>
      <c r="I37" s="725">
        <v>2500</v>
      </c>
      <c r="J37" s="723">
        <f t="shared" si="6"/>
        <v>2475</v>
      </c>
      <c r="K37" s="716"/>
      <c r="L37" s="716"/>
      <c r="M37" s="725">
        <v>2500</v>
      </c>
      <c r="N37" s="723">
        <f t="shared" si="7"/>
        <v>2475</v>
      </c>
      <c r="O37" s="716"/>
      <c r="P37" s="716"/>
      <c r="Q37" s="714"/>
    </row>
    <row r="38" spans="1:17">
      <c r="A38" s="724">
        <v>4</v>
      </c>
      <c r="B38" s="645" t="s">
        <v>1818</v>
      </c>
      <c r="C38" s="711"/>
      <c r="D38" s="714"/>
      <c r="E38" s="725">
        <v>2500</v>
      </c>
      <c r="F38" s="723">
        <f t="shared" si="3"/>
        <v>2475</v>
      </c>
      <c r="G38" s="716"/>
      <c r="H38" s="716"/>
      <c r="I38" s="725">
        <v>2500</v>
      </c>
      <c r="J38" s="723">
        <f t="shared" si="6"/>
        <v>2475</v>
      </c>
      <c r="K38" s="716"/>
      <c r="L38" s="716"/>
      <c r="M38" s="725">
        <v>2500</v>
      </c>
      <c r="N38" s="723">
        <f t="shared" si="7"/>
        <v>2475</v>
      </c>
      <c r="O38" s="716"/>
      <c r="P38" s="716"/>
      <c r="Q38" s="714"/>
    </row>
    <row r="39" spans="1:17" ht="31.5">
      <c r="A39" s="721">
        <v>5</v>
      </c>
      <c r="B39" s="645" t="s">
        <v>1819</v>
      </c>
      <c r="C39" s="711"/>
      <c r="D39" s="714"/>
      <c r="E39" s="725">
        <v>2500</v>
      </c>
      <c r="F39" s="723">
        <f t="shared" si="3"/>
        <v>2475</v>
      </c>
      <c r="G39" s="716"/>
      <c r="H39" s="716"/>
      <c r="I39" s="725">
        <v>2500</v>
      </c>
      <c r="J39" s="723">
        <f t="shared" si="6"/>
        <v>2475</v>
      </c>
      <c r="K39" s="716"/>
      <c r="L39" s="716"/>
      <c r="M39" s="725">
        <v>2500</v>
      </c>
      <c r="N39" s="723">
        <f t="shared" si="7"/>
        <v>2475</v>
      </c>
      <c r="O39" s="716"/>
      <c r="P39" s="716"/>
      <c r="Q39" s="714"/>
    </row>
    <row r="40" spans="1:17" ht="31.5">
      <c r="A40" s="727">
        <v>6</v>
      </c>
      <c r="B40" s="645" t="s">
        <v>1820</v>
      </c>
      <c r="C40" s="711"/>
      <c r="D40" s="714"/>
      <c r="E40" s="725">
        <v>5000</v>
      </c>
      <c r="F40" s="723">
        <f>+E40*0.99</f>
        <v>4950</v>
      </c>
      <c r="G40" s="716"/>
      <c r="H40" s="716"/>
      <c r="I40" s="725">
        <v>5000</v>
      </c>
      <c r="J40" s="723">
        <f t="shared" si="6"/>
        <v>4950</v>
      </c>
      <c r="K40" s="716"/>
      <c r="L40" s="716"/>
      <c r="M40" s="725">
        <v>5000</v>
      </c>
      <c r="N40" s="723">
        <f t="shared" si="7"/>
        <v>4950</v>
      </c>
      <c r="O40" s="716"/>
      <c r="P40" s="716"/>
      <c r="Q40" s="714"/>
    </row>
    <row r="41" spans="1:17" ht="31.5">
      <c r="A41" s="727">
        <v>7</v>
      </c>
      <c r="B41" s="645" t="s">
        <v>1821</v>
      </c>
      <c r="C41" s="711"/>
      <c r="D41" s="714"/>
      <c r="E41" s="725">
        <v>2000</v>
      </c>
      <c r="F41" s="723">
        <f>+E41*0.99</f>
        <v>1980</v>
      </c>
      <c r="G41" s="716"/>
      <c r="H41" s="716"/>
      <c r="I41" s="725">
        <v>2000</v>
      </c>
      <c r="J41" s="723">
        <f t="shared" si="6"/>
        <v>1980</v>
      </c>
      <c r="K41" s="716"/>
      <c r="L41" s="716"/>
      <c r="M41" s="725">
        <v>2000</v>
      </c>
      <c r="N41" s="723">
        <f t="shared" si="7"/>
        <v>1980</v>
      </c>
      <c r="O41" s="716"/>
      <c r="P41" s="716"/>
      <c r="Q41" s="714"/>
    </row>
    <row r="42" spans="1:17" ht="31.5">
      <c r="A42" s="727">
        <v>8</v>
      </c>
      <c r="B42" s="645" t="s">
        <v>1822</v>
      </c>
      <c r="C42" s="711"/>
      <c r="D42" s="714"/>
      <c r="E42" s="730">
        <v>1000</v>
      </c>
      <c r="F42" s="723">
        <f>+E42*0.99</f>
        <v>990</v>
      </c>
      <c r="G42" s="716"/>
      <c r="H42" s="716"/>
      <c r="I42" s="730">
        <v>1000</v>
      </c>
      <c r="J42" s="723">
        <f t="shared" si="6"/>
        <v>990</v>
      </c>
      <c r="K42" s="716"/>
      <c r="L42" s="716"/>
      <c r="M42" s="730">
        <v>1000</v>
      </c>
      <c r="N42" s="723">
        <f t="shared" si="7"/>
        <v>990</v>
      </c>
      <c r="O42" s="716"/>
      <c r="P42" s="716"/>
      <c r="Q42" s="714"/>
    </row>
    <row r="43" spans="1:17">
      <c r="A43" s="719" t="s">
        <v>1477</v>
      </c>
      <c r="B43" s="731" t="s">
        <v>1823</v>
      </c>
      <c r="C43" s="711"/>
      <c r="D43" s="714"/>
      <c r="E43" s="720"/>
      <c r="F43" s="720"/>
      <c r="G43" s="716"/>
      <c r="H43" s="716"/>
      <c r="I43" s="720"/>
      <c r="J43" s="720"/>
      <c r="K43" s="716"/>
      <c r="L43" s="716"/>
      <c r="M43" s="720"/>
      <c r="N43" s="720"/>
      <c r="O43" s="716"/>
      <c r="P43" s="716"/>
      <c r="Q43" s="714"/>
    </row>
    <row r="44" spans="1:17" ht="31.5">
      <c r="A44" s="727">
        <v>1</v>
      </c>
      <c r="B44" s="732" t="s">
        <v>1824</v>
      </c>
      <c r="C44" s="711"/>
      <c r="D44" s="714"/>
      <c r="E44" s="725">
        <v>3600</v>
      </c>
      <c r="F44" s="723">
        <f t="shared" si="3"/>
        <v>3564</v>
      </c>
      <c r="G44" s="716"/>
      <c r="H44" s="716"/>
      <c r="I44" s="725">
        <v>3600</v>
      </c>
      <c r="J44" s="723">
        <f t="shared" ref="J44:J51" si="8">+I44*0.99</f>
        <v>3564</v>
      </c>
      <c r="K44" s="716"/>
      <c r="L44" s="716"/>
      <c r="M44" s="725">
        <v>3600</v>
      </c>
      <c r="N44" s="723">
        <f t="shared" ref="N44:N51" si="9">+M44*0.99</f>
        <v>3564</v>
      </c>
      <c r="O44" s="716"/>
      <c r="P44" s="716"/>
      <c r="Q44" s="714"/>
    </row>
    <row r="45" spans="1:17" ht="47.25">
      <c r="A45" s="727">
        <v>2</v>
      </c>
      <c r="B45" s="645" t="s">
        <v>1825</v>
      </c>
      <c r="C45" s="711"/>
      <c r="D45" s="714"/>
      <c r="E45" s="725">
        <v>5000</v>
      </c>
      <c r="F45" s="723">
        <f>+E45*0.99</f>
        <v>4950</v>
      </c>
      <c r="G45" s="716"/>
      <c r="H45" s="716"/>
      <c r="I45" s="725">
        <v>5000</v>
      </c>
      <c r="J45" s="723">
        <f>+I45*0.99</f>
        <v>4950</v>
      </c>
      <c r="K45" s="716"/>
      <c r="L45" s="716"/>
      <c r="M45" s="725">
        <v>5000</v>
      </c>
      <c r="N45" s="723">
        <f>+M45*0.99</f>
        <v>4950</v>
      </c>
      <c r="O45" s="716"/>
      <c r="P45" s="716"/>
      <c r="Q45" s="714"/>
    </row>
    <row r="46" spans="1:17" ht="31.5">
      <c r="A46" s="727">
        <v>3</v>
      </c>
      <c r="B46" s="733" t="s">
        <v>1826</v>
      </c>
      <c r="C46" s="711"/>
      <c r="D46" s="714"/>
      <c r="E46" s="725">
        <v>1000</v>
      </c>
      <c r="F46" s="723">
        <f t="shared" si="3"/>
        <v>990</v>
      </c>
      <c r="G46" s="716"/>
      <c r="H46" s="716"/>
      <c r="I46" s="725">
        <v>1000</v>
      </c>
      <c r="J46" s="723">
        <f t="shared" si="8"/>
        <v>990</v>
      </c>
      <c r="K46" s="716"/>
      <c r="L46" s="716"/>
      <c r="M46" s="725">
        <v>1000</v>
      </c>
      <c r="N46" s="723">
        <f t="shared" si="9"/>
        <v>990</v>
      </c>
      <c r="O46" s="716"/>
      <c r="P46" s="716"/>
      <c r="Q46" s="714"/>
    </row>
    <row r="47" spans="1:17" ht="31.5">
      <c r="A47" s="727">
        <v>4</v>
      </c>
      <c r="B47" s="733" t="s">
        <v>1827</v>
      </c>
      <c r="C47" s="711"/>
      <c r="D47" s="714"/>
      <c r="E47" s="725">
        <v>1000</v>
      </c>
      <c r="F47" s="723">
        <f t="shared" si="3"/>
        <v>990</v>
      </c>
      <c r="G47" s="716"/>
      <c r="H47" s="716"/>
      <c r="I47" s="725">
        <v>1000</v>
      </c>
      <c r="J47" s="723">
        <f t="shared" si="8"/>
        <v>990</v>
      </c>
      <c r="K47" s="716"/>
      <c r="L47" s="716"/>
      <c r="M47" s="725">
        <v>1000</v>
      </c>
      <c r="N47" s="723">
        <f t="shared" si="9"/>
        <v>990</v>
      </c>
      <c r="O47" s="716"/>
      <c r="P47" s="716"/>
      <c r="Q47" s="714"/>
    </row>
    <row r="48" spans="1:17" ht="31.5">
      <c r="A48" s="727">
        <v>5</v>
      </c>
      <c r="B48" s="733" t="s">
        <v>1828</v>
      </c>
      <c r="C48" s="711"/>
      <c r="D48" s="714"/>
      <c r="E48" s="725">
        <v>1000</v>
      </c>
      <c r="F48" s="723">
        <f t="shared" si="3"/>
        <v>990</v>
      </c>
      <c r="G48" s="716"/>
      <c r="H48" s="716"/>
      <c r="I48" s="725">
        <v>1000</v>
      </c>
      <c r="J48" s="723">
        <f t="shared" si="8"/>
        <v>990</v>
      </c>
      <c r="K48" s="716"/>
      <c r="L48" s="716"/>
      <c r="M48" s="725">
        <v>1000</v>
      </c>
      <c r="N48" s="723">
        <f t="shared" si="9"/>
        <v>990</v>
      </c>
      <c r="O48" s="716"/>
      <c r="P48" s="716"/>
      <c r="Q48" s="714"/>
    </row>
    <row r="49" spans="1:17" ht="31.5">
      <c r="A49" s="727">
        <v>6</v>
      </c>
      <c r="B49" s="733" t="s">
        <v>1829</v>
      </c>
      <c r="C49" s="711"/>
      <c r="D49" s="714"/>
      <c r="E49" s="725">
        <v>1000</v>
      </c>
      <c r="F49" s="723">
        <f t="shared" si="3"/>
        <v>990</v>
      </c>
      <c r="G49" s="716"/>
      <c r="H49" s="716"/>
      <c r="I49" s="725">
        <v>1000</v>
      </c>
      <c r="J49" s="723">
        <f t="shared" si="8"/>
        <v>990</v>
      </c>
      <c r="K49" s="716"/>
      <c r="L49" s="716"/>
      <c r="M49" s="725">
        <v>1000</v>
      </c>
      <c r="N49" s="723">
        <f t="shared" si="9"/>
        <v>990</v>
      </c>
      <c r="O49" s="716"/>
      <c r="P49" s="716"/>
      <c r="Q49" s="714"/>
    </row>
    <row r="50" spans="1:17" ht="31.5">
      <c r="A50" s="727">
        <v>7</v>
      </c>
      <c r="B50" s="733" t="s">
        <v>1830</v>
      </c>
      <c r="C50" s="711"/>
      <c r="D50" s="714"/>
      <c r="E50" s="725">
        <v>1000</v>
      </c>
      <c r="F50" s="723">
        <f t="shared" si="3"/>
        <v>990</v>
      </c>
      <c r="G50" s="716"/>
      <c r="H50" s="716"/>
      <c r="I50" s="725">
        <v>1000</v>
      </c>
      <c r="J50" s="723">
        <f t="shared" si="8"/>
        <v>990</v>
      </c>
      <c r="K50" s="716"/>
      <c r="L50" s="716"/>
      <c r="M50" s="725">
        <v>1000</v>
      </c>
      <c r="N50" s="723">
        <f t="shared" si="9"/>
        <v>990</v>
      </c>
      <c r="O50" s="716"/>
      <c r="P50" s="716"/>
      <c r="Q50" s="714"/>
    </row>
    <row r="51" spans="1:17" ht="31.5">
      <c r="A51" s="727">
        <v>8</v>
      </c>
      <c r="B51" s="733" t="s">
        <v>1831</v>
      </c>
      <c r="C51" s="711"/>
      <c r="D51" s="714"/>
      <c r="E51" s="725">
        <v>4000</v>
      </c>
      <c r="F51" s="723">
        <f t="shared" si="3"/>
        <v>3960</v>
      </c>
      <c r="G51" s="716"/>
      <c r="H51" s="716"/>
      <c r="I51" s="725">
        <v>4000</v>
      </c>
      <c r="J51" s="723">
        <f t="shared" si="8"/>
        <v>3960</v>
      </c>
      <c r="K51" s="716"/>
      <c r="L51" s="716"/>
      <c r="M51" s="725">
        <v>4000</v>
      </c>
      <c r="N51" s="723">
        <f t="shared" si="9"/>
        <v>3960</v>
      </c>
      <c r="O51" s="716"/>
      <c r="P51" s="716"/>
      <c r="Q51" s="714"/>
    </row>
    <row r="52" spans="1:17">
      <c r="A52" s="719" t="s">
        <v>1477</v>
      </c>
      <c r="B52" s="631" t="s">
        <v>1832</v>
      </c>
      <c r="C52" s="711"/>
      <c r="D52" s="714"/>
      <c r="E52" s="720"/>
      <c r="F52" s="720"/>
      <c r="G52" s="716"/>
      <c r="H52" s="716"/>
      <c r="I52" s="720"/>
      <c r="J52" s="720"/>
      <c r="K52" s="716"/>
      <c r="L52" s="716"/>
      <c r="M52" s="720"/>
      <c r="N52" s="720"/>
      <c r="O52" s="716"/>
      <c r="P52" s="716"/>
      <c r="Q52" s="714"/>
    </row>
    <row r="53" spans="1:17" ht="31.5">
      <c r="A53" s="721">
        <v>1</v>
      </c>
      <c r="B53" s="645" t="s">
        <v>1833</v>
      </c>
      <c r="C53" s="711"/>
      <c r="D53" s="714"/>
      <c r="E53" s="725">
        <v>5000</v>
      </c>
      <c r="F53" s="723">
        <f t="shared" si="3"/>
        <v>4950</v>
      </c>
      <c r="G53" s="716"/>
      <c r="H53" s="716"/>
      <c r="I53" s="725">
        <v>5000</v>
      </c>
      <c r="J53" s="723">
        <f t="shared" ref="J53:J58" si="10">+I53*0.99</f>
        <v>4950</v>
      </c>
      <c r="K53" s="716"/>
      <c r="L53" s="716"/>
      <c r="M53" s="725">
        <v>5000</v>
      </c>
      <c r="N53" s="723">
        <f t="shared" ref="N53:N58" si="11">+M53*0.99</f>
        <v>4950</v>
      </c>
      <c r="O53" s="716"/>
      <c r="P53" s="716"/>
      <c r="Q53" s="714"/>
    </row>
    <row r="54" spans="1:17">
      <c r="A54" s="727">
        <v>2</v>
      </c>
      <c r="B54" s="645" t="s">
        <v>1834</v>
      </c>
      <c r="C54" s="711"/>
      <c r="D54" s="714"/>
      <c r="E54" s="725">
        <v>2000</v>
      </c>
      <c r="F54" s="723">
        <f t="shared" si="3"/>
        <v>1980</v>
      </c>
      <c r="G54" s="716"/>
      <c r="H54" s="716"/>
      <c r="I54" s="725">
        <v>2000</v>
      </c>
      <c r="J54" s="723">
        <f t="shared" si="10"/>
        <v>1980</v>
      </c>
      <c r="K54" s="716"/>
      <c r="L54" s="716"/>
      <c r="M54" s="725">
        <v>2000</v>
      </c>
      <c r="N54" s="723">
        <f t="shared" si="11"/>
        <v>1980</v>
      </c>
      <c r="O54" s="716"/>
      <c r="P54" s="716"/>
      <c r="Q54" s="714"/>
    </row>
    <row r="55" spans="1:17" ht="31.5">
      <c r="A55" s="721">
        <v>3</v>
      </c>
      <c r="B55" s="645" t="s">
        <v>1835</v>
      </c>
      <c r="C55" s="711"/>
      <c r="D55" s="714"/>
      <c r="E55" s="725">
        <v>2000</v>
      </c>
      <c r="F55" s="723">
        <f t="shared" si="3"/>
        <v>1980</v>
      </c>
      <c r="G55" s="716"/>
      <c r="H55" s="716"/>
      <c r="I55" s="725">
        <v>2000</v>
      </c>
      <c r="J55" s="723">
        <f t="shared" si="10"/>
        <v>1980</v>
      </c>
      <c r="K55" s="716"/>
      <c r="L55" s="716"/>
      <c r="M55" s="725">
        <v>2000</v>
      </c>
      <c r="N55" s="723">
        <f t="shared" si="11"/>
        <v>1980</v>
      </c>
      <c r="O55" s="716"/>
      <c r="P55" s="716"/>
      <c r="Q55" s="714"/>
    </row>
    <row r="56" spans="1:17">
      <c r="A56" s="727">
        <v>4</v>
      </c>
      <c r="B56" s="645" t="s">
        <v>1836</v>
      </c>
      <c r="C56" s="711"/>
      <c r="D56" s="714"/>
      <c r="E56" s="725">
        <v>1000</v>
      </c>
      <c r="F56" s="723">
        <f t="shared" si="3"/>
        <v>990</v>
      </c>
      <c r="G56" s="716"/>
      <c r="H56" s="716"/>
      <c r="I56" s="725">
        <v>1000</v>
      </c>
      <c r="J56" s="723">
        <f t="shared" si="10"/>
        <v>990</v>
      </c>
      <c r="K56" s="716"/>
      <c r="L56" s="716"/>
      <c r="M56" s="725">
        <v>1000</v>
      </c>
      <c r="N56" s="723">
        <f t="shared" si="11"/>
        <v>990</v>
      </c>
      <c r="O56" s="716"/>
      <c r="P56" s="716"/>
      <c r="Q56" s="714"/>
    </row>
    <row r="57" spans="1:17">
      <c r="A57" s="721">
        <v>5</v>
      </c>
      <c r="B57" s="645" t="s">
        <v>1837</v>
      </c>
      <c r="C57" s="711"/>
      <c r="D57" s="714"/>
      <c r="E57" s="725">
        <v>1000</v>
      </c>
      <c r="F57" s="723">
        <f t="shared" si="3"/>
        <v>990</v>
      </c>
      <c r="G57" s="716"/>
      <c r="H57" s="716"/>
      <c r="I57" s="725">
        <v>1000</v>
      </c>
      <c r="J57" s="723">
        <f t="shared" si="10"/>
        <v>990</v>
      </c>
      <c r="K57" s="716"/>
      <c r="L57" s="716"/>
      <c r="M57" s="725">
        <v>1000</v>
      </c>
      <c r="N57" s="723">
        <f t="shared" si="11"/>
        <v>990</v>
      </c>
      <c r="O57" s="716"/>
      <c r="P57" s="716"/>
      <c r="Q57" s="714"/>
    </row>
    <row r="58" spans="1:17" ht="31.5">
      <c r="A58" s="721">
        <v>6</v>
      </c>
      <c r="B58" s="645" t="s">
        <v>1838</v>
      </c>
      <c r="C58" s="711"/>
      <c r="D58" s="714"/>
      <c r="E58" s="725">
        <v>1000</v>
      </c>
      <c r="F58" s="723">
        <f t="shared" si="3"/>
        <v>990</v>
      </c>
      <c r="G58" s="716"/>
      <c r="H58" s="716"/>
      <c r="I58" s="725">
        <v>1000</v>
      </c>
      <c r="J58" s="723">
        <f t="shared" si="10"/>
        <v>990</v>
      </c>
      <c r="K58" s="716"/>
      <c r="L58" s="716"/>
      <c r="M58" s="725">
        <v>1000</v>
      </c>
      <c r="N58" s="723">
        <f t="shared" si="11"/>
        <v>990</v>
      </c>
      <c r="O58" s="716"/>
      <c r="P58" s="716"/>
      <c r="Q58" s="714"/>
    </row>
    <row r="59" spans="1:17">
      <c r="A59" s="719" t="s">
        <v>1477</v>
      </c>
      <c r="B59" s="729" t="s">
        <v>1839</v>
      </c>
      <c r="C59" s="711"/>
      <c r="D59" s="714"/>
      <c r="E59" s="720"/>
      <c r="F59" s="720"/>
      <c r="G59" s="716"/>
      <c r="H59" s="716"/>
      <c r="I59" s="720"/>
      <c r="J59" s="720"/>
      <c r="K59" s="716"/>
      <c r="L59" s="716"/>
      <c r="M59" s="720"/>
      <c r="N59" s="720"/>
      <c r="O59" s="716"/>
      <c r="P59" s="716"/>
      <c r="Q59" s="714"/>
    </row>
    <row r="60" spans="1:17">
      <c r="A60" s="727">
        <v>1</v>
      </c>
      <c r="B60" s="679" t="s">
        <v>1840</v>
      </c>
      <c r="C60" s="711"/>
      <c r="D60" s="714"/>
      <c r="E60" s="728">
        <v>2000</v>
      </c>
      <c r="F60" s="723">
        <f t="shared" si="3"/>
        <v>1980</v>
      </c>
      <c r="G60" s="716"/>
      <c r="H60" s="716"/>
      <c r="I60" s="728">
        <v>2000</v>
      </c>
      <c r="J60" s="723">
        <f t="shared" ref="J60:J68" si="12">+I60*0.99</f>
        <v>1980</v>
      </c>
      <c r="K60" s="716"/>
      <c r="L60" s="716"/>
      <c r="M60" s="728">
        <v>2000</v>
      </c>
      <c r="N60" s="723">
        <f t="shared" ref="N60:N68" si="13">+M60*0.99</f>
        <v>1980</v>
      </c>
      <c r="O60" s="716"/>
      <c r="P60" s="716"/>
      <c r="Q60" s="714"/>
    </row>
    <row r="61" spans="1:17" ht="31.5">
      <c r="A61" s="727">
        <v>2</v>
      </c>
      <c r="B61" s="645" t="s">
        <v>1841</v>
      </c>
      <c r="C61" s="711"/>
      <c r="D61" s="714"/>
      <c r="E61" s="725">
        <v>1000</v>
      </c>
      <c r="F61" s="723">
        <f t="shared" si="3"/>
        <v>990</v>
      </c>
      <c r="G61" s="716"/>
      <c r="H61" s="716"/>
      <c r="I61" s="725">
        <v>1000</v>
      </c>
      <c r="J61" s="723">
        <f t="shared" si="12"/>
        <v>990</v>
      </c>
      <c r="K61" s="716"/>
      <c r="L61" s="716"/>
      <c r="M61" s="725">
        <v>1000</v>
      </c>
      <c r="N61" s="723">
        <f t="shared" si="13"/>
        <v>990</v>
      </c>
      <c r="O61" s="716"/>
      <c r="P61" s="716"/>
      <c r="Q61" s="714"/>
    </row>
    <row r="62" spans="1:17" ht="31.5">
      <c r="A62" s="727">
        <v>3</v>
      </c>
      <c r="B62" s="645" t="s">
        <v>1842</v>
      </c>
      <c r="C62" s="711"/>
      <c r="D62" s="714"/>
      <c r="E62" s="725">
        <v>1000</v>
      </c>
      <c r="F62" s="723">
        <f t="shared" si="3"/>
        <v>990</v>
      </c>
      <c r="G62" s="716"/>
      <c r="H62" s="716"/>
      <c r="I62" s="725">
        <v>1000</v>
      </c>
      <c r="J62" s="723">
        <f t="shared" si="12"/>
        <v>990</v>
      </c>
      <c r="K62" s="716"/>
      <c r="L62" s="716"/>
      <c r="M62" s="725">
        <v>1000</v>
      </c>
      <c r="N62" s="723">
        <f t="shared" si="13"/>
        <v>990</v>
      </c>
      <c r="O62" s="716"/>
      <c r="P62" s="716"/>
      <c r="Q62" s="714"/>
    </row>
    <row r="63" spans="1:17" ht="31.5">
      <c r="A63" s="727">
        <v>4</v>
      </c>
      <c r="B63" s="679" t="s">
        <v>1843</v>
      </c>
      <c r="C63" s="711"/>
      <c r="D63" s="714"/>
      <c r="E63" s="728">
        <v>2000</v>
      </c>
      <c r="F63" s="723">
        <f t="shared" si="3"/>
        <v>1980</v>
      </c>
      <c r="G63" s="716"/>
      <c r="H63" s="716"/>
      <c r="I63" s="728">
        <v>2000</v>
      </c>
      <c r="J63" s="723">
        <f t="shared" si="12"/>
        <v>1980</v>
      </c>
      <c r="K63" s="716"/>
      <c r="L63" s="716"/>
      <c r="M63" s="728">
        <v>2000</v>
      </c>
      <c r="N63" s="723">
        <f t="shared" si="13"/>
        <v>1980</v>
      </c>
      <c r="O63" s="716"/>
      <c r="P63" s="716"/>
      <c r="Q63" s="714"/>
    </row>
    <row r="64" spans="1:17">
      <c r="A64" s="727">
        <v>5</v>
      </c>
      <c r="B64" s="679" t="s">
        <v>1844</v>
      </c>
      <c r="C64" s="711"/>
      <c r="D64" s="714"/>
      <c r="E64" s="734">
        <v>2000</v>
      </c>
      <c r="F64" s="723">
        <f t="shared" si="3"/>
        <v>1980</v>
      </c>
      <c r="G64" s="716"/>
      <c r="H64" s="716"/>
      <c r="I64" s="734">
        <v>2000</v>
      </c>
      <c r="J64" s="723">
        <f t="shared" si="12"/>
        <v>1980</v>
      </c>
      <c r="K64" s="716"/>
      <c r="L64" s="716"/>
      <c r="M64" s="734">
        <v>2000</v>
      </c>
      <c r="N64" s="723">
        <f t="shared" si="13"/>
        <v>1980</v>
      </c>
      <c r="O64" s="716"/>
      <c r="P64" s="716"/>
      <c r="Q64" s="714"/>
    </row>
    <row r="65" spans="1:17" ht="31.5">
      <c r="A65" s="727">
        <v>6</v>
      </c>
      <c r="B65" s="679" t="s">
        <v>1845</v>
      </c>
      <c r="C65" s="711"/>
      <c r="D65" s="714"/>
      <c r="E65" s="734">
        <v>2000</v>
      </c>
      <c r="F65" s="723">
        <f t="shared" si="3"/>
        <v>1980</v>
      </c>
      <c r="G65" s="716"/>
      <c r="H65" s="716"/>
      <c r="I65" s="734">
        <v>2000</v>
      </c>
      <c r="J65" s="723">
        <f t="shared" si="12"/>
        <v>1980</v>
      </c>
      <c r="K65" s="716"/>
      <c r="L65" s="716"/>
      <c r="M65" s="734">
        <v>2000</v>
      </c>
      <c r="N65" s="723">
        <f t="shared" si="13"/>
        <v>1980</v>
      </c>
      <c r="O65" s="716"/>
      <c r="P65" s="716"/>
      <c r="Q65" s="714"/>
    </row>
    <row r="66" spans="1:17" ht="31.5">
      <c r="A66" s="727">
        <v>7</v>
      </c>
      <c r="B66" s="679" t="s">
        <v>1846</v>
      </c>
      <c r="C66" s="711"/>
      <c r="D66" s="714"/>
      <c r="E66" s="725">
        <v>1000</v>
      </c>
      <c r="F66" s="723">
        <f t="shared" si="3"/>
        <v>990</v>
      </c>
      <c r="G66" s="716"/>
      <c r="H66" s="716"/>
      <c r="I66" s="725">
        <v>1000</v>
      </c>
      <c r="J66" s="723">
        <f t="shared" si="12"/>
        <v>990</v>
      </c>
      <c r="K66" s="716"/>
      <c r="L66" s="716"/>
      <c r="M66" s="725">
        <v>1000</v>
      </c>
      <c r="N66" s="723">
        <f t="shared" si="13"/>
        <v>990</v>
      </c>
      <c r="O66" s="716"/>
      <c r="P66" s="716"/>
      <c r="Q66" s="714"/>
    </row>
    <row r="67" spans="1:17">
      <c r="A67" s="727">
        <v>8</v>
      </c>
      <c r="B67" s="679" t="s">
        <v>1847</v>
      </c>
      <c r="C67" s="711"/>
      <c r="D67" s="714"/>
      <c r="E67" s="725">
        <v>1000</v>
      </c>
      <c r="F67" s="723">
        <f t="shared" si="3"/>
        <v>990</v>
      </c>
      <c r="G67" s="716"/>
      <c r="H67" s="716"/>
      <c r="I67" s="725">
        <v>1000</v>
      </c>
      <c r="J67" s="723">
        <f t="shared" si="12"/>
        <v>990</v>
      </c>
      <c r="K67" s="716"/>
      <c r="L67" s="716"/>
      <c r="M67" s="725">
        <v>1000</v>
      </c>
      <c r="N67" s="723">
        <f t="shared" si="13"/>
        <v>990</v>
      </c>
      <c r="O67" s="716"/>
      <c r="P67" s="716"/>
      <c r="Q67" s="714"/>
    </row>
    <row r="68" spans="1:17">
      <c r="A68" s="727">
        <v>9</v>
      </c>
      <c r="B68" s="679" t="s">
        <v>1848</v>
      </c>
      <c r="C68" s="711"/>
      <c r="D68" s="714"/>
      <c r="E68" s="725">
        <v>1000</v>
      </c>
      <c r="F68" s="723">
        <f t="shared" si="3"/>
        <v>990</v>
      </c>
      <c r="G68" s="716"/>
      <c r="H68" s="716"/>
      <c r="I68" s="725">
        <v>1000</v>
      </c>
      <c r="J68" s="723">
        <f t="shared" si="12"/>
        <v>990</v>
      </c>
      <c r="K68" s="716"/>
      <c r="L68" s="716"/>
      <c r="M68" s="725">
        <v>1000</v>
      </c>
      <c r="N68" s="723">
        <f t="shared" si="13"/>
        <v>990</v>
      </c>
      <c r="O68" s="716"/>
      <c r="P68" s="716"/>
      <c r="Q68" s="714"/>
    </row>
    <row r="69" spans="1:17">
      <c r="A69" s="719" t="s">
        <v>1477</v>
      </c>
      <c r="B69" s="631" t="s">
        <v>1849</v>
      </c>
      <c r="C69" s="711"/>
      <c r="D69" s="714"/>
      <c r="E69" s="720"/>
      <c r="F69" s="720"/>
      <c r="G69" s="716"/>
      <c r="H69" s="716"/>
      <c r="I69" s="720"/>
      <c r="J69" s="720"/>
      <c r="K69" s="716"/>
      <c r="L69" s="716"/>
      <c r="M69" s="720"/>
      <c r="N69" s="720"/>
      <c r="O69" s="716"/>
      <c r="P69" s="716"/>
      <c r="Q69" s="714"/>
    </row>
    <row r="70" spans="1:17" ht="47.25">
      <c r="A70" s="727">
        <v>1</v>
      </c>
      <c r="B70" s="735" t="s">
        <v>1850</v>
      </c>
      <c r="C70" s="711"/>
      <c r="D70" s="714"/>
      <c r="E70" s="736">
        <v>1500</v>
      </c>
      <c r="F70" s="723">
        <f t="shared" si="3"/>
        <v>1485</v>
      </c>
      <c r="G70" s="716"/>
      <c r="H70" s="716"/>
      <c r="I70" s="736">
        <v>1500</v>
      </c>
      <c r="J70" s="723">
        <f t="shared" ref="J70:J80" si="14">+I70*0.99</f>
        <v>1485</v>
      </c>
      <c r="K70" s="716"/>
      <c r="L70" s="716"/>
      <c r="M70" s="736">
        <v>1500</v>
      </c>
      <c r="N70" s="723">
        <f t="shared" ref="N70:N80" si="15">+M70*0.99</f>
        <v>1485</v>
      </c>
      <c r="O70" s="716"/>
      <c r="P70" s="716"/>
      <c r="Q70" s="714"/>
    </row>
    <row r="71" spans="1:17" ht="31.5">
      <c r="A71" s="721">
        <v>2</v>
      </c>
      <c r="B71" s="735" t="s">
        <v>1851</v>
      </c>
      <c r="C71" s="711"/>
      <c r="D71" s="714"/>
      <c r="E71" s="736">
        <v>2500</v>
      </c>
      <c r="F71" s="723">
        <f t="shared" si="3"/>
        <v>2475</v>
      </c>
      <c r="G71" s="716"/>
      <c r="H71" s="716"/>
      <c r="I71" s="736">
        <v>2500</v>
      </c>
      <c r="J71" s="723">
        <f t="shared" si="14"/>
        <v>2475</v>
      </c>
      <c r="K71" s="716"/>
      <c r="L71" s="716"/>
      <c r="M71" s="736">
        <v>2500</v>
      </c>
      <c r="N71" s="723">
        <f t="shared" si="15"/>
        <v>2475</v>
      </c>
      <c r="O71" s="716"/>
      <c r="P71" s="716"/>
      <c r="Q71" s="714"/>
    </row>
    <row r="72" spans="1:17" ht="31.5">
      <c r="A72" s="727">
        <v>3</v>
      </c>
      <c r="B72" s="735" t="s">
        <v>1852</v>
      </c>
      <c r="C72" s="711"/>
      <c r="D72" s="714"/>
      <c r="E72" s="736">
        <v>1000</v>
      </c>
      <c r="F72" s="723">
        <f t="shared" si="3"/>
        <v>990</v>
      </c>
      <c r="G72" s="716"/>
      <c r="H72" s="716"/>
      <c r="I72" s="736">
        <v>1000</v>
      </c>
      <c r="J72" s="723">
        <f t="shared" si="14"/>
        <v>990</v>
      </c>
      <c r="K72" s="716"/>
      <c r="L72" s="716"/>
      <c r="M72" s="736">
        <v>1000</v>
      </c>
      <c r="N72" s="723">
        <f t="shared" si="15"/>
        <v>990</v>
      </c>
      <c r="O72" s="716"/>
      <c r="P72" s="716"/>
      <c r="Q72" s="714"/>
    </row>
    <row r="73" spans="1:17" ht="47.25">
      <c r="A73" s="727">
        <v>4</v>
      </c>
      <c r="B73" s="735" t="s">
        <v>1853</v>
      </c>
      <c r="C73" s="711"/>
      <c r="D73" s="714"/>
      <c r="E73" s="736">
        <v>2000</v>
      </c>
      <c r="F73" s="723">
        <f t="shared" si="3"/>
        <v>1980</v>
      </c>
      <c r="G73" s="716"/>
      <c r="H73" s="716"/>
      <c r="I73" s="736">
        <v>2000</v>
      </c>
      <c r="J73" s="723">
        <f t="shared" si="14"/>
        <v>1980</v>
      </c>
      <c r="K73" s="716"/>
      <c r="L73" s="716"/>
      <c r="M73" s="736">
        <v>2000</v>
      </c>
      <c r="N73" s="723">
        <f t="shared" si="15"/>
        <v>1980</v>
      </c>
      <c r="O73" s="716"/>
      <c r="P73" s="716"/>
      <c r="Q73" s="714"/>
    </row>
    <row r="74" spans="1:17" ht="47.25">
      <c r="A74" s="727">
        <v>5</v>
      </c>
      <c r="B74" s="735" t="s">
        <v>1854</v>
      </c>
      <c r="C74" s="711"/>
      <c r="D74" s="714"/>
      <c r="E74" s="725">
        <v>1000</v>
      </c>
      <c r="F74" s="723">
        <f t="shared" si="3"/>
        <v>990</v>
      </c>
      <c r="G74" s="716"/>
      <c r="H74" s="716"/>
      <c r="I74" s="725">
        <v>1000</v>
      </c>
      <c r="J74" s="723">
        <f t="shared" si="14"/>
        <v>990</v>
      </c>
      <c r="K74" s="716"/>
      <c r="L74" s="716"/>
      <c r="M74" s="725">
        <v>1000</v>
      </c>
      <c r="N74" s="723">
        <f t="shared" si="15"/>
        <v>990</v>
      </c>
      <c r="O74" s="716"/>
      <c r="P74" s="716"/>
      <c r="Q74" s="714"/>
    </row>
    <row r="75" spans="1:17" ht="31.5">
      <c r="A75" s="721">
        <v>6</v>
      </c>
      <c r="B75" s="737" t="s">
        <v>1855</v>
      </c>
      <c r="C75" s="711"/>
      <c r="D75" s="714"/>
      <c r="E75" s="725">
        <v>1000</v>
      </c>
      <c r="F75" s="723">
        <f t="shared" si="3"/>
        <v>990</v>
      </c>
      <c r="G75" s="716"/>
      <c r="H75" s="716"/>
      <c r="I75" s="725">
        <v>1000</v>
      </c>
      <c r="J75" s="723">
        <f t="shared" si="14"/>
        <v>990</v>
      </c>
      <c r="K75" s="716"/>
      <c r="L75" s="716"/>
      <c r="M75" s="725">
        <v>1000</v>
      </c>
      <c r="N75" s="723">
        <f t="shared" si="15"/>
        <v>990</v>
      </c>
      <c r="O75" s="716"/>
      <c r="P75" s="716"/>
      <c r="Q75" s="714"/>
    </row>
    <row r="76" spans="1:17">
      <c r="A76" s="727">
        <v>7</v>
      </c>
      <c r="B76" s="737" t="s">
        <v>1856</v>
      </c>
      <c r="C76" s="711"/>
      <c r="D76" s="714"/>
      <c r="E76" s="725">
        <v>1000</v>
      </c>
      <c r="F76" s="723">
        <f t="shared" si="3"/>
        <v>990</v>
      </c>
      <c r="G76" s="716"/>
      <c r="H76" s="716"/>
      <c r="I76" s="725">
        <v>1000</v>
      </c>
      <c r="J76" s="723">
        <f t="shared" si="14"/>
        <v>990</v>
      </c>
      <c r="K76" s="716"/>
      <c r="L76" s="716"/>
      <c r="M76" s="725">
        <v>1000</v>
      </c>
      <c r="N76" s="723">
        <f t="shared" si="15"/>
        <v>990</v>
      </c>
      <c r="O76" s="716"/>
      <c r="P76" s="716"/>
      <c r="Q76" s="714"/>
    </row>
    <row r="77" spans="1:17">
      <c r="A77" s="727">
        <v>8</v>
      </c>
      <c r="B77" s="737" t="s">
        <v>1857</v>
      </c>
      <c r="C77" s="711"/>
      <c r="D77" s="714"/>
      <c r="E77" s="725">
        <v>1000</v>
      </c>
      <c r="F77" s="723">
        <f t="shared" si="3"/>
        <v>990</v>
      </c>
      <c r="G77" s="716"/>
      <c r="H77" s="716"/>
      <c r="I77" s="725">
        <v>1000</v>
      </c>
      <c r="J77" s="723">
        <f t="shared" si="14"/>
        <v>990</v>
      </c>
      <c r="K77" s="716"/>
      <c r="L77" s="716"/>
      <c r="M77" s="725">
        <v>1000</v>
      </c>
      <c r="N77" s="723">
        <f t="shared" si="15"/>
        <v>990</v>
      </c>
      <c r="O77" s="716"/>
      <c r="P77" s="716"/>
      <c r="Q77" s="714"/>
    </row>
    <row r="78" spans="1:17" ht="31.5">
      <c r="A78" s="721">
        <v>9</v>
      </c>
      <c r="B78" s="737" t="s">
        <v>1858</v>
      </c>
      <c r="C78" s="711"/>
      <c r="D78" s="714"/>
      <c r="E78" s="725">
        <v>1000</v>
      </c>
      <c r="F78" s="723">
        <f t="shared" si="3"/>
        <v>990</v>
      </c>
      <c r="G78" s="716"/>
      <c r="H78" s="716"/>
      <c r="I78" s="725">
        <v>1000</v>
      </c>
      <c r="J78" s="723">
        <f t="shared" si="14"/>
        <v>990</v>
      </c>
      <c r="K78" s="716"/>
      <c r="L78" s="716"/>
      <c r="M78" s="725">
        <v>1000</v>
      </c>
      <c r="N78" s="723">
        <f t="shared" si="15"/>
        <v>990</v>
      </c>
      <c r="O78" s="716"/>
      <c r="P78" s="716"/>
      <c r="Q78" s="714"/>
    </row>
    <row r="79" spans="1:17" ht="31.5">
      <c r="A79" s="727">
        <v>10</v>
      </c>
      <c r="B79" s="737" t="s">
        <v>1859</v>
      </c>
      <c r="C79" s="711"/>
      <c r="D79" s="714"/>
      <c r="E79" s="725">
        <v>1000</v>
      </c>
      <c r="F79" s="723">
        <f t="shared" si="3"/>
        <v>990</v>
      </c>
      <c r="G79" s="716"/>
      <c r="H79" s="716"/>
      <c r="I79" s="725">
        <v>1000</v>
      </c>
      <c r="J79" s="723">
        <f t="shared" si="14"/>
        <v>990</v>
      </c>
      <c r="K79" s="716"/>
      <c r="L79" s="716"/>
      <c r="M79" s="725">
        <v>1000</v>
      </c>
      <c r="N79" s="723">
        <f t="shared" si="15"/>
        <v>990</v>
      </c>
      <c r="O79" s="716"/>
      <c r="P79" s="716"/>
      <c r="Q79" s="714"/>
    </row>
    <row r="80" spans="1:17" ht="47.25">
      <c r="A80" s="727">
        <v>11</v>
      </c>
      <c r="B80" s="735" t="s">
        <v>1860</v>
      </c>
      <c r="C80" s="711"/>
      <c r="D80" s="714"/>
      <c r="E80" s="725">
        <v>1000</v>
      </c>
      <c r="F80" s="723">
        <f t="shared" si="3"/>
        <v>990</v>
      </c>
      <c r="G80" s="716"/>
      <c r="H80" s="716"/>
      <c r="I80" s="725">
        <v>1000</v>
      </c>
      <c r="J80" s="723">
        <f t="shared" si="14"/>
        <v>990</v>
      </c>
      <c r="K80" s="716"/>
      <c r="L80" s="716"/>
      <c r="M80" s="725">
        <v>1000</v>
      </c>
      <c r="N80" s="723">
        <f t="shared" si="15"/>
        <v>990</v>
      </c>
      <c r="O80" s="716"/>
      <c r="P80" s="716"/>
      <c r="Q80" s="714"/>
    </row>
    <row r="81" spans="1:17">
      <c r="A81" s="719" t="s">
        <v>1477</v>
      </c>
      <c r="B81" s="631" t="s">
        <v>1861</v>
      </c>
      <c r="C81" s="711"/>
      <c r="D81" s="714"/>
      <c r="E81" s="720"/>
      <c r="F81" s="720"/>
      <c r="G81" s="716"/>
      <c r="H81" s="716"/>
      <c r="I81" s="720"/>
      <c r="J81" s="720"/>
      <c r="K81" s="716"/>
      <c r="L81" s="716"/>
      <c r="M81" s="720"/>
      <c r="N81" s="720"/>
      <c r="O81" s="716"/>
      <c r="P81" s="716"/>
      <c r="Q81" s="714"/>
    </row>
    <row r="82" spans="1:17">
      <c r="A82" s="721">
        <v>1</v>
      </c>
      <c r="B82" s="645" t="s">
        <v>1862</v>
      </c>
      <c r="C82" s="711"/>
      <c r="D82" s="714"/>
      <c r="E82" s="725">
        <v>4500</v>
      </c>
      <c r="F82" s="723">
        <f t="shared" si="3"/>
        <v>4455</v>
      </c>
      <c r="G82" s="716"/>
      <c r="H82" s="716"/>
      <c r="I82" s="725">
        <v>4500</v>
      </c>
      <c r="J82" s="723">
        <f>+I82*0.99</f>
        <v>4455</v>
      </c>
      <c r="K82" s="716"/>
      <c r="L82" s="716"/>
      <c r="M82" s="725">
        <v>4500</v>
      </c>
      <c r="N82" s="723">
        <f>+M82*0.99</f>
        <v>4455</v>
      </c>
      <c r="O82" s="716"/>
      <c r="P82" s="716"/>
      <c r="Q82" s="714"/>
    </row>
    <row r="83" spans="1:17" ht="31.5">
      <c r="A83" s="721">
        <v>2</v>
      </c>
      <c r="B83" s="645" t="s">
        <v>1863</v>
      </c>
      <c r="C83" s="711"/>
      <c r="D83" s="714"/>
      <c r="E83" s="725">
        <v>3500</v>
      </c>
      <c r="F83" s="723">
        <f t="shared" si="3"/>
        <v>3465</v>
      </c>
      <c r="G83" s="716"/>
      <c r="H83" s="716"/>
      <c r="I83" s="725">
        <v>3500</v>
      </c>
      <c r="J83" s="723">
        <f>+I83*0.99</f>
        <v>3465</v>
      </c>
      <c r="K83" s="716"/>
      <c r="L83" s="716"/>
      <c r="M83" s="725">
        <v>3500</v>
      </c>
      <c r="N83" s="723">
        <f>+M83*0.99</f>
        <v>3465</v>
      </c>
      <c r="O83" s="716"/>
      <c r="P83" s="716"/>
      <c r="Q83" s="714"/>
    </row>
    <row r="84" spans="1:17" ht="31.5">
      <c r="A84" s="721">
        <v>3</v>
      </c>
      <c r="B84" s="645" t="s">
        <v>1864</v>
      </c>
      <c r="C84" s="711"/>
      <c r="D84" s="714"/>
      <c r="E84" s="725">
        <v>1500</v>
      </c>
      <c r="F84" s="723">
        <f t="shared" si="3"/>
        <v>1485</v>
      </c>
      <c r="G84" s="716"/>
      <c r="H84" s="716"/>
      <c r="I84" s="725">
        <v>1500</v>
      </c>
      <c r="J84" s="723">
        <f>+I84*0.99</f>
        <v>1485</v>
      </c>
      <c r="K84" s="716"/>
      <c r="L84" s="716"/>
      <c r="M84" s="725">
        <v>1500</v>
      </c>
      <c r="N84" s="723">
        <f>+M84*0.99</f>
        <v>1485</v>
      </c>
      <c r="O84" s="716"/>
      <c r="P84" s="716"/>
      <c r="Q84" s="714"/>
    </row>
    <row r="85" spans="1:17" ht="31.5">
      <c r="A85" s="721">
        <v>4</v>
      </c>
      <c r="B85" s="645" t="s">
        <v>1865</v>
      </c>
      <c r="C85" s="711"/>
      <c r="D85" s="714"/>
      <c r="E85" s="725">
        <v>1000</v>
      </c>
      <c r="F85" s="723">
        <f t="shared" si="3"/>
        <v>990</v>
      </c>
      <c r="G85" s="716"/>
      <c r="H85" s="716"/>
      <c r="I85" s="725">
        <v>1000</v>
      </c>
      <c r="J85" s="723">
        <f>+I85*0.99</f>
        <v>990</v>
      </c>
      <c r="K85" s="716"/>
      <c r="L85" s="716"/>
      <c r="M85" s="725">
        <v>1000</v>
      </c>
      <c r="N85" s="723">
        <f>+M85*0.99</f>
        <v>990</v>
      </c>
      <c r="O85" s="716"/>
      <c r="P85" s="716"/>
      <c r="Q85" s="714"/>
    </row>
    <row r="86" spans="1:17">
      <c r="A86" s="721">
        <v>5</v>
      </c>
      <c r="B86" s="645" t="s">
        <v>1866</v>
      </c>
      <c r="C86" s="711"/>
      <c r="D86" s="714"/>
      <c r="E86" s="725">
        <v>2000</v>
      </c>
      <c r="F86" s="723">
        <f t="shared" si="3"/>
        <v>1980</v>
      </c>
      <c r="G86" s="716"/>
      <c r="H86" s="716"/>
      <c r="I86" s="725">
        <v>2000</v>
      </c>
      <c r="J86" s="723">
        <f>+I86*0.99</f>
        <v>1980</v>
      </c>
      <c r="K86" s="716"/>
      <c r="L86" s="716"/>
      <c r="M86" s="725">
        <v>2000</v>
      </c>
      <c r="N86" s="723">
        <f>+M86*0.99</f>
        <v>1980</v>
      </c>
      <c r="O86" s="716"/>
      <c r="P86" s="716"/>
      <c r="Q86" s="714"/>
    </row>
    <row r="87" spans="1:17">
      <c r="A87" s="719" t="s">
        <v>1477</v>
      </c>
      <c r="B87" s="631" t="s">
        <v>1867</v>
      </c>
      <c r="C87" s="711"/>
      <c r="D87" s="714"/>
      <c r="E87" s="720"/>
      <c r="F87" s="720"/>
      <c r="G87" s="716"/>
      <c r="H87" s="716"/>
      <c r="I87" s="720"/>
      <c r="J87" s="720"/>
      <c r="K87" s="716"/>
      <c r="L87" s="716"/>
      <c r="M87" s="720"/>
      <c r="N87" s="720"/>
      <c r="O87" s="716"/>
      <c r="P87" s="716"/>
      <c r="Q87" s="714"/>
    </row>
    <row r="88" spans="1:17" ht="47.25">
      <c r="A88" s="721">
        <v>1</v>
      </c>
      <c r="B88" s="733" t="s">
        <v>1868</v>
      </c>
      <c r="C88" s="711"/>
      <c r="D88" s="714"/>
      <c r="E88" s="738">
        <v>3000</v>
      </c>
      <c r="F88" s="723">
        <f t="shared" si="3"/>
        <v>2970</v>
      </c>
      <c r="G88" s="716"/>
      <c r="H88" s="716"/>
      <c r="I88" s="738">
        <v>3000</v>
      </c>
      <c r="J88" s="723">
        <f t="shared" ref="J88:J94" si="16">+I88*0.99</f>
        <v>2970</v>
      </c>
      <c r="K88" s="716"/>
      <c r="L88" s="716"/>
      <c r="M88" s="738">
        <v>3000</v>
      </c>
      <c r="N88" s="723">
        <f t="shared" ref="N88:N94" si="17">+M88*0.99</f>
        <v>2970</v>
      </c>
      <c r="O88" s="716"/>
      <c r="P88" s="716"/>
      <c r="Q88" s="714"/>
    </row>
    <row r="89" spans="1:17" ht="31.5">
      <c r="A89" s="727">
        <v>2</v>
      </c>
      <c r="B89" s="733" t="s">
        <v>1869</v>
      </c>
      <c r="C89" s="711"/>
      <c r="D89" s="714"/>
      <c r="E89" s="738">
        <v>2000</v>
      </c>
      <c r="F89" s="723">
        <f t="shared" si="3"/>
        <v>1980</v>
      </c>
      <c r="G89" s="716"/>
      <c r="H89" s="716"/>
      <c r="I89" s="738">
        <v>2000</v>
      </c>
      <c r="J89" s="723">
        <f t="shared" si="16"/>
        <v>1980</v>
      </c>
      <c r="K89" s="716"/>
      <c r="L89" s="716"/>
      <c r="M89" s="738">
        <v>2000</v>
      </c>
      <c r="N89" s="723">
        <f t="shared" si="17"/>
        <v>1980</v>
      </c>
      <c r="O89" s="716"/>
      <c r="P89" s="716"/>
      <c r="Q89" s="714"/>
    </row>
    <row r="90" spans="1:17" ht="31.5">
      <c r="A90" s="727">
        <v>3</v>
      </c>
      <c r="B90" s="733" t="s">
        <v>1870</v>
      </c>
      <c r="C90" s="711"/>
      <c r="D90" s="714"/>
      <c r="E90" s="738">
        <v>1000</v>
      </c>
      <c r="F90" s="723">
        <f t="shared" si="3"/>
        <v>990</v>
      </c>
      <c r="G90" s="716"/>
      <c r="H90" s="716"/>
      <c r="I90" s="738">
        <v>1000</v>
      </c>
      <c r="J90" s="723">
        <f t="shared" si="16"/>
        <v>990</v>
      </c>
      <c r="K90" s="716"/>
      <c r="L90" s="716"/>
      <c r="M90" s="738">
        <v>1000</v>
      </c>
      <c r="N90" s="723">
        <f t="shared" si="17"/>
        <v>990</v>
      </c>
      <c r="O90" s="716"/>
      <c r="P90" s="716"/>
      <c r="Q90" s="714"/>
    </row>
    <row r="91" spans="1:17" ht="31.5">
      <c r="A91" s="721">
        <v>4</v>
      </c>
      <c r="B91" s="645" t="s">
        <v>1871</v>
      </c>
      <c r="C91" s="711"/>
      <c r="D91" s="714"/>
      <c r="E91" s="738">
        <v>2000</v>
      </c>
      <c r="F91" s="723">
        <f t="shared" si="3"/>
        <v>1980</v>
      </c>
      <c r="G91" s="716"/>
      <c r="H91" s="716"/>
      <c r="I91" s="738">
        <v>2000</v>
      </c>
      <c r="J91" s="723">
        <f t="shared" si="16"/>
        <v>1980</v>
      </c>
      <c r="K91" s="716"/>
      <c r="L91" s="716"/>
      <c r="M91" s="738">
        <v>2000</v>
      </c>
      <c r="N91" s="723">
        <f t="shared" si="17"/>
        <v>1980</v>
      </c>
      <c r="O91" s="716"/>
      <c r="P91" s="716"/>
      <c r="Q91" s="714"/>
    </row>
    <row r="92" spans="1:17">
      <c r="A92" s="727">
        <v>5</v>
      </c>
      <c r="B92" s="679" t="s">
        <v>1872</v>
      </c>
      <c r="C92" s="711"/>
      <c r="D92" s="714"/>
      <c r="E92" s="738">
        <v>2000</v>
      </c>
      <c r="F92" s="723">
        <f t="shared" si="3"/>
        <v>1980</v>
      </c>
      <c r="G92" s="716"/>
      <c r="H92" s="716"/>
      <c r="I92" s="738">
        <v>2000</v>
      </c>
      <c r="J92" s="723">
        <f t="shared" si="16"/>
        <v>1980</v>
      </c>
      <c r="K92" s="716"/>
      <c r="L92" s="716"/>
      <c r="M92" s="738">
        <v>2000</v>
      </c>
      <c r="N92" s="723">
        <f t="shared" si="17"/>
        <v>1980</v>
      </c>
      <c r="O92" s="716"/>
      <c r="P92" s="716"/>
      <c r="Q92" s="714"/>
    </row>
    <row r="93" spans="1:17">
      <c r="A93" s="727">
        <v>6</v>
      </c>
      <c r="B93" s="679" t="s">
        <v>1873</v>
      </c>
      <c r="C93" s="711"/>
      <c r="D93" s="714"/>
      <c r="E93" s="725">
        <v>1000</v>
      </c>
      <c r="F93" s="723">
        <f t="shared" si="3"/>
        <v>990</v>
      </c>
      <c r="G93" s="716"/>
      <c r="H93" s="716"/>
      <c r="I93" s="725">
        <v>1000</v>
      </c>
      <c r="J93" s="723">
        <f t="shared" si="16"/>
        <v>990</v>
      </c>
      <c r="K93" s="716"/>
      <c r="L93" s="716"/>
      <c r="M93" s="725">
        <v>1000</v>
      </c>
      <c r="N93" s="723">
        <f t="shared" si="17"/>
        <v>990</v>
      </c>
      <c r="O93" s="716"/>
      <c r="P93" s="716"/>
      <c r="Q93" s="714"/>
    </row>
    <row r="94" spans="1:17">
      <c r="A94" s="721">
        <v>7</v>
      </c>
      <c r="B94" s="679" t="s">
        <v>1874</v>
      </c>
      <c r="C94" s="711"/>
      <c r="D94" s="714"/>
      <c r="E94" s="725">
        <v>1000</v>
      </c>
      <c r="F94" s="723">
        <f t="shared" ref="F94:F112" si="18">+E94*0.99</f>
        <v>990</v>
      </c>
      <c r="G94" s="716"/>
      <c r="H94" s="716"/>
      <c r="I94" s="725">
        <v>1000</v>
      </c>
      <c r="J94" s="723">
        <f t="shared" si="16"/>
        <v>990</v>
      </c>
      <c r="K94" s="716"/>
      <c r="L94" s="716"/>
      <c r="M94" s="725">
        <v>1000</v>
      </c>
      <c r="N94" s="723">
        <f t="shared" si="17"/>
        <v>990</v>
      </c>
      <c r="O94" s="716"/>
      <c r="P94" s="716"/>
      <c r="Q94" s="714"/>
    </row>
    <row r="95" spans="1:17">
      <c r="A95" s="727">
        <v>8</v>
      </c>
      <c r="B95" s="735" t="s">
        <v>1875</v>
      </c>
      <c r="C95" s="711"/>
      <c r="D95" s="714"/>
      <c r="E95" s="725">
        <v>1000</v>
      </c>
      <c r="F95" s="723">
        <f>+E95*0.99</f>
        <v>990</v>
      </c>
      <c r="G95" s="716"/>
      <c r="H95" s="716"/>
      <c r="I95" s="725">
        <v>1000</v>
      </c>
      <c r="J95" s="723">
        <f>+I95*0.99</f>
        <v>990</v>
      </c>
      <c r="K95" s="716"/>
      <c r="L95" s="716"/>
      <c r="M95" s="725">
        <v>1000</v>
      </c>
      <c r="N95" s="723">
        <f>+M95*0.99</f>
        <v>990</v>
      </c>
      <c r="O95" s="716"/>
      <c r="P95" s="716"/>
      <c r="Q95" s="714"/>
    </row>
    <row r="96" spans="1:17" ht="31.5">
      <c r="A96" s="727">
        <v>9</v>
      </c>
      <c r="B96" s="735" t="s">
        <v>1876</v>
      </c>
      <c r="C96" s="711"/>
      <c r="D96" s="714"/>
      <c r="E96" s="725">
        <v>1000</v>
      </c>
      <c r="F96" s="723">
        <f>+E96*0.99</f>
        <v>990</v>
      </c>
      <c r="G96" s="716"/>
      <c r="H96" s="716"/>
      <c r="I96" s="725">
        <v>1000</v>
      </c>
      <c r="J96" s="723">
        <f>+I96*0.99</f>
        <v>990</v>
      </c>
      <c r="K96" s="716"/>
      <c r="L96" s="716"/>
      <c r="M96" s="725">
        <v>1000</v>
      </c>
      <c r="N96" s="723">
        <f>+M96*0.99</f>
        <v>990</v>
      </c>
      <c r="O96" s="716"/>
      <c r="P96" s="716"/>
      <c r="Q96" s="714"/>
    </row>
    <row r="97" spans="1:17">
      <c r="A97" s="719" t="s">
        <v>1477</v>
      </c>
      <c r="B97" s="739" t="s">
        <v>1877</v>
      </c>
      <c r="C97" s="711"/>
      <c r="D97" s="714"/>
      <c r="E97" s="720"/>
      <c r="F97" s="720"/>
      <c r="G97" s="716"/>
      <c r="H97" s="716"/>
      <c r="I97" s="720"/>
      <c r="J97" s="720"/>
      <c r="K97" s="716"/>
      <c r="L97" s="716"/>
      <c r="M97" s="720"/>
      <c r="N97" s="720"/>
      <c r="O97" s="716"/>
      <c r="P97" s="716"/>
      <c r="Q97" s="714"/>
    </row>
    <row r="98" spans="1:17" ht="31.5">
      <c r="A98" s="727">
        <v>1</v>
      </c>
      <c r="B98" s="645" t="s">
        <v>1878</v>
      </c>
      <c r="C98" s="711"/>
      <c r="D98" s="714"/>
      <c r="E98" s="725">
        <v>1000</v>
      </c>
      <c r="F98" s="723">
        <f t="shared" si="18"/>
        <v>990</v>
      </c>
      <c r="G98" s="716"/>
      <c r="H98" s="716"/>
      <c r="I98" s="725">
        <v>1000</v>
      </c>
      <c r="J98" s="723">
        <f t="shared" ref="J98:J104" si="19">+I98*0.99</f>
        <v>990</v>
      </c>
      <c r="K98" s="716"/>
      <c r="L98" s="716"/>
      <c r="M98" s="725">
        <v>1000</v>
      </c>
      <c r="N98" s="723">
        <f t="shared" ref="N98:N104" si="20">+M98*0.99</f>
        <v>990</v>
      </c>
      <c r="O98" s="716"/>
      <c r="P98" s="716"/>
      <c r="Q98" s="714"/>
    </row>
    <row r="99" spans="1:17" ht="31.5">
      <c r="A99" s="727">
        <v>2</v>
      </c>
      <c r="B99" s="645" t="s">
        <v>1879</v>
      </c>
      <c r="C99" s="711"/>
      <c r="D99" s="714"/>
      <c r="E99" s="725">
        <v>1500</v>
      </c>
      <c r="F99" s="723">
        <f t="shared" si="18"/>
        <v>1485</v>
      </c>
      <c r="G99" s="716"/>
      <c r="H99" s="716"/>
      <c r="I99" s="725">
        <v>1500</v>
      </c>
      <c r="J99" s="723">
        <f t="shared" si="19"/>
        <v>1485</v>
      </c>
      <c r="K99" s="716"/>
      <c r="L99" s="716"/>
      <c r="M99" s="725">
        <v>1500</v>
      </c>
      <c r="N99" s="723">
        <f t="shared" si="20"/>
        <v>1485</v>
      </c>
      <c r="O99" s="716"/>
      <c r="P99" s="716"/>
      <c r="Q99" s="714"/>
    </row>
    <row r="100" spans="1:17" ht="31.5">
      <c r="A100" s="727">
        <v>3</v>
      </c>
      <c r="B100" s="645" t="s">
        <v>1880</v>
      </c>
      <c r="C100" s="711"/>
      <c r="D100" s="714"/>
      <c r="E100" s="725">
        <v>2700</v>
      </c>
      <c r="F100" s="723">
        <f t="shared" si="18"/>
        <v>2673</v>
      </c>
      <c r="G100" s="716"/>
      <c r="H100" s="716"/>
      <c r="I100" s="725">
        <v>2700</v>
      </c>
      <c r="J100" s="723">
        <f t="shared" si="19"/>
        <v>2673</v>
      </c>
      <c r="K100" s="716"/>
      <c r="L100" s="716"/>
      <c r="M100" s="725">
        <v>2700</v>
      </c>
      <c r="N100" s="723">
        <f t="shared" si="20"/>
        <v>2673</v>
      </c>
      <c r="O100" s="716"/>
      <c r="P100" s="716"/>
      <c r="Q100" s="714"/>
    </row>
    <row r="101" spans="1:17" ht="31.5">
      <c r="A101" s="727">
        <v>4</v>
      </c>
      <c r="B101" s="645" t="s">
        <v>1881</v>
      </c>
      <c r="C101" s="711"/>
      <c r="D101" s="714"/>
      <c r="E101" s="725">
        <v>1200</v>
      </c>
      <c r="F101" s="723">
        <f t="shared" si="18"/>
        <v>1188</v>
      </c>
      <c r="G101" s="716"/>
      <c r="H101" s="716"/>
      <c r="I101" s="725">
        <v>1200</v>
      </c>
      <c r="J101" s="723">
        <f t="shared" si="19"/>
        <v>1188</v>
      </c>
      <c r="K101" s="716"/>
      <c r="L101" s="716"/>
      <c r="M101" s="725">
        <v>1200</v>
      </c>
      <c r="N101" s="723">
        <f t="shared" si="20"/>
        <v>1188</v>
      </c>
      <c r="O101" s="716"/>
      <c r="P101" s="716"/>
      <c r="Q101" s="714"/>
    </row>
    <row r="102" spans="1:17" ht="31.5">
      <c r="A102" s="727">
        <v>5</v>
      </c>
      <c r="B102" s="645" t="s">
        <v>1882</v>
      </c>
      <c r="C102" s="711"/>
      <c r="D102" s="714"/>
      <c r="E102" s="725">
        <v>1200</v>
      </c>
      <c r="F102" s="723">
        <f t="shared" si="18"/>
        <v>1188</v>
      </c>
      <c r="G102" s="716"/>
      <c r="H102" s="716"/>
      <c r="I102" s="725">
        <v>1200</v>
      </c>
      <c r="J102" s="723">
        <f t="shared" si="19"/>
        <v>1188</v>
      </c>
      <c r="K102" s="716"/>
      <c r="L102" s="716"/>
      <c r="M102" s="725">
        <v>1200</v>
      </c>
      <c r="N102" s="723">
        <f t="shared" si="20"/>
        <v>1188</v>
      </c>
      <c r="O102" s="716"/>
      <c r="P102" s="716"/>
      <c r="Q102" s="714"/>
    </row>
    <row r="103" spans="1:17" ht="31.5">
      <c r="A103" s="727">
        <v>6</v>
      </c>
      <c r="B103" s="645" t="s">
        <v>1883</v>
      </c>
      <c r="C103" s="711"/>
      <c r="D103" s="714"/>
      <c r="E103" s="725">
        <v>2700</v>
      </c>
      <c r="F103" s="723">
        <f t="shared" si="18"/>
        <v>2673</v>
      </c>
      <c r="G103" s="716"/>
      <c r="H103" s="716"/>
      <c r="I103" s="725">
        <v>2700</v>
      </c>
      <c r="J103" s="723">
        <f t="shared" si="19"/>
        <v>2673</v>
      </c>
      <c r="K103" s="716"/>
      <c r="L103" s="716"/>
      <c r="M103" s="725">
        <v>2700</v>
      </c>
      <c r="N103" s="723">
        <f t="shared" si="20"/>
        <v>2673</v>
      </c>
      <c r="O103" s="716"/>
      <c r="P103" s="716"/>
      <c r="Q103" s="714"/>
    </row>
    <row r="104" spans="1:17" ht="31.5">
      <c r="A104" s="727">
        <v>7</v>
      </c>
      <c r="B104" s="645" t="s">
        <v>1884</v>
      </c>
      <c r="C104" s="711"/>
      <c r="D104" s="714"/>
      <c r="E104" s="725">
        <v>2000</v>
      </c>
      <c r="F104" s="723">
        <f t="shared" si="18"/>
        <v>1980</v>
      </c>
      <c r="G104" s="716"/>
      <c r="H104" s="716"/>
      <c r="I104" s="725">
        <v>2000</v>
      </c>
      <c r="J104" s="723">
        <f t="shared" si="19"/>
        <v>1980</v>
      </c>
      <c r="K104" s="716"/>
      <c r="L104" s="716"/>
      <c r="M104" s="725">
        <v>2000</v>
      </c>
      <c r="N104" s="723">
        <f t="shared" si="20"/>
        <v>1980</v>
      </c>
      <c r="O104" s="716"/>
      <c r="P104" s="716"/>
      <c r="Q104" s="714"/>
    </row>
    <row r="105" spans="1:17">
      <c r="A105" s="719" t="s">
        <v>1477</v>
      </c>
      <c r="B105" s="631" t="s">
        <v>1885</v>
      </c>
      <c r="C105" s="711"/>
      <c r="D105" s="714"/>
      <c r="E105" s="720"/>
      <c r="F105" s="720"/>
      <c r="G105" s="716"/>
      <c r="H105" s="716"/>
      <c r="I105" s="720"/>
      <c r="J105" s="720"/>
      <c r="K105" s="716"/>
      <c r="L105" s="716"/>
      <c r="M105" s="720"/>
      <c r="N105" s="720"/>
      <c r="O105" s="716"/>
      <c r="P105" s="716"/>
      <c r="Q105" s="714"/>
    </row>
    <row r="106" spans="1:17" ht="31.5">
      <c r="A106" s="727">
        <v>1</v>
      </c>
      <c r="B106" s="679" t="s">
        <v>1886</v>
      </c>
      <c r="C106" s="711"/>
      <c r="D106" s="714"/>
      <c r="E106" s="710">
        <v>2000</v>
      </c>
      <c r="F106" s="723">
        <f t="shared" si="18"/>
        <v>1980</v>
      </c>
      <c r="G106" s="716"/>
      <c r="H106" s="716"/>
      <c r="I106" s="710">
        <v>2000</v>
      </c>
      <c r="J106" s="723">
        <f t="shared" ref="J106:J112" si="21">+I106*0.99</f>
        <v>1980</v>
      </c>
      <c r="K106" s="716"/>
      <c r="L106" s="716"/>
      <c r="M106" s="710">
        <v>2000</v>
      </c>
      <c r="N106" s="723">
        <f t="shared" ref="N106:N112" si="22">+M106*0.99</f>
        <v>1980</v>
      </c>
      <c r="O106" s="716"/>
      <c r="P106" s="716"/>
      <c r="Q106" s="714"/>
    </row>
    <row r="107" spans="1:17" ht="31.5">
      <c r="A107" s="727">
        <v>2</v>
      </c>
      <c r="B107" s="679" t="s">
        <v>1887</v>
      </c>
      <c r="C107" s="711"/>
      <c r="D107" s="714"/>
      <c r="E107" s="710">
        <v>2000</v>
      </c>
      <c r="F107" s="723">
        <f t="shared" si="18"/>
        <v>1980</v>
      </c>
      <c r="G107" s="716"/>
      <c r="H107" s="716"/>
      <c r="I107" s="710">
        <v>2000</v>
      </c>
      <c r="J107" s="723">
        <f t="shared" si="21"/>
        <v>1980</v>
      </c>
      <c r="K107" s="716"/>
      <c r="L107" s="716"/>
      <c r="M107" s="710">
        <v>2000</v>
      </c>
      <c r="N107" s="723">
        <f t="shared" si="22"/>
        <v>1980</v>
      </c>
      <c r="O107" s="716"/>
      <c r="P107" s="716"/>
      <c r="Q107" s="714"/>
    </row>
    <row r="108" spans="1:17" ht="31.5">
      <c r="A108" s="727">
        <v>3</v>
      </c>
      <c r="B108" s="679" t="s">
        <v>1888</v>
      </c>
      <c r="C108" s="711"/>
      <c r="D108" s="714"/>
      <c r="E108" s="710">
        <v>2400</v>
      </c>
      <c r="F108" s="723">
        <f t="shared" si="18"/>
        <v>2376</v>
      </c>
      <c r="G108" s="716"/>
      <c r="H108" s="716"/>
      <c r="I108" s="710">
        <v>2400</v>
      </c>
      <c r="J108" s="723">
        <f t="shared" si="21"/>
        <v>2376</v>
      </c>
      <c r="K108" s="716"/>
      <c r="L108" s="716"/>
      <c r="M108" s="710">
        <v>2400</v>
      </c>
      <c r="N108" s="723">
        <f t="shared" si="22"/>
        <v>2376</v>
      </c>
      <c r="O108" s="716"/>
      <c r="P108" s="716"/>
      <c r="Q108" s="714"/>
    </row>
    <row r="109" spans="1:17" ht="31.5">
      <c r="A109" s="727">
        <v>4</v>
      </c>
      <c r="B109" s="679" t="s">
        <v>1889</v>
      </c>
      <c r="C109" s="711"/>
      <c r="D109" s="714"/>
      <c r="E109" s="710">
        <v>2600</v>
      </c>
      <c r="F109" s="723">
        <f t="shared" si="18"/>
        <v>2574</v>
      </c>
      <c r="G109" s="716"/>
      <c r="H109" s="716"/>
      <c r="I109" s="710">
        <v>2600</v>
      </c>
      <c r="J109" s="723">
        <f t="shared" si="21"/>
        <v>2574</v>
      </c>
      <c r="K109" s="716"/>
      <c r="L109" s="716"/>
      <c r="M109" s="710">
        <v>2600</v>
      </c>
      <c r="N109" s="723">
        <f t="shared" si="22"/>
        <v>2574</v>
      </c>
      <c r="O109" s="716"/>
      <c r="P109" s="716"/>
      <c r="Q109" s="714"/>
    </row>
    <row r="110" spans="1:17" ht="31.5">
      <c r="A110" s="727">
        <v>5</v>
      </c>
      <c r="B110" s="679" t="s">
        <v>1890</v>
      </c>
      <c r="C110" s="711"/>
      <c r="D110" s="714"/>
      <c r="E110" s="710">
        <v>1000</v>
      </c>
      <c r="F110" s="723">
        <f t="shared" si="18"/>
        <v>990</v>
      </c>
      <c r="G110" s="716"/>
      <c r="H110" s="716"/>
      <c r="I110" s="710">
        <v>1000</v>
      </c>
      <c r="J110" s="723">
        <f t="shared" si="21"/>
        <v>990</v>
      </c>
      <c r="K110" s="716"/>
      <c r="L110" s="716"/>
      <c r="M110" s="710">
        <v>1000</v>
      </c>
      <c r="N110" s="723">
        <f t="shared" si="22"/>
        <v>990</v>
      </c>
      <c r="O110" s="716"/>
      <c r="P110" s="716"/>
      <c r="Q110" s="714"/>
    </row>
    <row r="111" spans="1:17">
      <c r="A111" s="727">
        <v>6</v>
      </c>
      <c r="B111" s="679" t="s">
        <v>1891</v>
      </c>
      <c r="C111" s="711"/>
      <c r="D111" s="714"/>
      <c r="E111" s="710">
        <v>1000</v>
      </c>
      <c r="F111" s="723">
        <f t="shared" si="18"/>
        <v>990</v>
      </c>
      <c r="G111" s="716"/>
      <c r="H111" s="716"/>
      <c r="I111" s="710">
        <v>1000</v>
      </c>
      <c r="J111" s="723">
        <f t="shared" si="21"/>
        <v>990</v>
      </c>
      <c r="K111" s="716"/>
      <c r="L111" s="716"/>
      <c r="M111" s="710">
        <v>1000</v>
      </c>
      <c r="N111" s="723">
        <f t="shared" si="22"/>
        <v>990</v>
      </c>
      <c r="O111" s="716"/>
      <c r="P111" s="716"/>
      <c r="Q111" s="714"/>
    </row>
    <row r="112" spans="1:17" ht="31.5">
      <c r="A112" s="727">
        <v>7</v>
      </c>
      <c r="B112" s="679" t="s">
        <v>1892</v>
      </c>
      <c r="C112" s="711"/>
      <c r="D112" s="714"/>
      <c r="E112" s="710">
        <v>1000</v>
      </c>
      <c r="F112" s="723">
        <f t="shared" si="18"/>
        <v>990</v>
      </c>
      <c r="G112" s="716"/>
      <c r="H112" s="716"/>
      <c r="I112" s="710">
        <v>1000</v>
      </c>
      <c r="J112" s="723">
        <f t="shared" si="21"/>
        <v>990</v>
      </c>
      <c r="K112" s="716"/>
      <c r="L112" s="716"/>
      <c r="M112" s="710">
        <v>1000</v>
      </c>
      <c r="N112" s="723">
        <f t="shared" si="22"/>
        <v>990</v>
      </c>
      <c r="O112" s="716"/>
      <c r="P112" s="716"/>
      <c r="Q112" s="714"/>
    </row>
    <row r="113" spans="1:17">
      <c r="A113" s="715" t="s">
        <v>308</v>
      </c>
      <c r="B113" s="631" t="s">
        <v>527</v>
      </c>
      <c r="C113" s="711"/>
      <c r="D113" s="714"/>
      <c r="E113" s="714">
        <f t="shared" ref="E113:N113" si="23">E114+E115</f>
        <v>187660</v>
      </c>
      <c r="F113" s="714">
        <f t="shared" si="23"/>
        <v>174578</v>
      </c>
      <c r="G113" s="714">
        <f t="shared" si="23"/>
        <v>0</v>
      </c>
      <c r="H113" s="714">
        <f t="shared" si="23"/>
        <v>0</v>
      </c>
      <c r="I113" s="714">
        <f t="shared" si="23"/>
        <v>187660</v>
      </c>
      <c r="J113" s="714">
        <f t="shared" si="23"/>
        <v>174578</v>
      </c>
      <c r="K113" s="714">
        <f t="shared" si="23"/>
        <v>0</v>
      </c>
      <c r="L113" s="714">
        <f t="shared" si="23"/>
        <v>0</v>
      </c>
      <c r="M113" s="714">
        <f t="shared" si="23"/>
        <v>187660</v>
      </c>
      <c r="N113" s="714">
        <f t="shared" si="23"/>
        <v>174578</v>
      </c>
      <c r="O113" s="716"/>
      <c r="P113" s="716"/>
      <c r="Q113" s="714"/>
    </row>
    <row r="114" spans="1:17" ht="31.5">
      <c r="A114" s="717" t="s">
        <v>96</v>
      </c>
      <c r="B114" s="631" t="s">
        <v>457</v>
      </c>
      <c r="C114" s="740"/>
      <c r="D114" s="740"/>
      <c r="E114" s="710"/>
      <c r="F114" s="710"/>
      <c r="G114" s="714"/>
      <c r="H114" s="714"/>
      <c r="I114" s="710"/>
      <c r="J114" s="710"/>
      <c r="K114" s="714"/>
      <c r="L114" s="714"/>
      <c r="M114" s="710"/>
      <c r="N114" s="710"/>
      <c r="O114" s="716"/>
      <c r="P114" s="716"/>
      <c r="Q114" s="714"/>
    </row>
    <row r="115" spans="1:17" ht="31.5">
      <c r="A115" s="627" t="s">
        <v>101</v>
      </c>
      <c r="B115" s="631" t="s">
        <v>1893</v>
      </c>
      <c r="C115" s="714"/>
      <c r="D115" s="714"/>
      <c r="E115" s="714">
        <f>SUM(E116:E197)</f>
        <v>187660</v>
      </c>
      <c r="F115" s="714">
        <f>SUM(F116:F197)</f>
        <v>174578</v>
      </c>
      <c r="G115" s="741"/>
      <c r="H115" s="741"/>
      <c r="I115" s="714">
        <f>SUM(I116:I197)</f>
        <v>187660</v>
      </c>
      <c r="J115" s="714">
        <f>SUM(J116:J197)</f>
        <v>174578</v>
      </c>
      <c r="K115" s="714"/>
      <c r="L115" s="714"/>
      <c r="M115" s="714">
        <f>SUM(M116:M197)</f>
        <v>187660</v>
      </c>
      <c r="N115" s="714">
        <f>SUM(N116:N197)</f>
        <v>174578</v>
      </c>
      <c r="O115" s="741"/>
      <c r="P115" s="741"/>
      <c r="Q115" s="710"/>
    </row>
    <row r="116" spans="1:17">
      <c r="A116" s="742" t="s">
        <v>1477</v>
      </c>
      <c r="B116" s="631" t="s">
        <v>1638</v>
      </c>
      <c r="C116" s="743"/>
      <c r="D116" s="743"/>
      <c r="E116" s="714"/>
      <c r="F116" s="714"/>
      <c r="G116" s="741"/>
      <c r="H116" s="741"/>
      <c r="I116" s="714"/>
      <c r="J116" s="714"/>
      <c r="K116" s="710"/>
      <c r="L116" s="710"/>
      <c r="M116" s="714"/>
      <c r="N116" s="714"/>
      <c r="O116" s="741"/>
      <c r="P116" s="741"/>
      <c r="Q116" s="710"/>
    </row>
    <row r="117" spans="1:17">
      <c r="A117" s="742">
        <v>1</v>
      </c>
      <c r="B117" s="645" t="s">
        <v>1894</v>
      </c>
      <c r="C117" s="743"/>
      <c r="D117" s="743"/>
      <c r="E117" s="624">
        <v>2200</v>
      </c>
      <c r="F117" s="624">
        <v>2178</v>
      </c>
      <c r="G117" s="741"/>
      <c r="H117" s="741"/>
      <c r="I117" s="624">
        <v>2200</v>
      </c>
      <c r="J117" s="624">
        <v>2178</v>
      </c>
      <c r="K117" s="710"/>
      <c r="L117" s="710"/>
      <c r="M117" s="624">
        <v>2200</v>
      </c>
      <c r="N117" s="624">
        <v>2178</v>
      </c>
      <c r="O117" s="741"/>
      <c r="P117" s="741"/>
      <c r="Q117" s="710"/>
    </row>
    <row r="118" spans="1:17" ht="31.5">
      <c r="A118" s="742">
        <v>2</v>
      </c>
      <c r="B118" s="645" t="s">
        <v>1896</v>
      </c>
      <c r="C118" s="743"/>
      <c r="D118" s="743"/>
      <c r="E118" s="624">
        <v>3000</v>
      </c>
      <c r="F118" s="624">
        <v>2970</v>
      </c>
      <c r="G118" s="741"/>
      <c r="H118" s="741"/>
      <c r="I118" s="624">
        <v>3000</v>
      </c>
      <c r="J118" s="624">
        <v>2970</v>
      </c>
      <c r="K118" s="710"/>
      <c r="L118" s="710"/>
      <c r="M118" s="624">
        <v>3000</v>
      </c>
      <c r="N118" s="624">
        <v>2970</v>
      </c>
      <c r="O118" s="741"/>
      <c r="P118" s="741"/>
      <c r="Q118" s="710"/>
    </row>
    <row r="119" spans="1:17" ht="31.5">
      <c r="A119" s="742">
        <v>3</v>
      </c>
      <c r="B119" s="645" t="s">
        <v>1895</v>
      </c>
      <c r="C119" s="743"/>
      <c r="D119" s="743"/>
      <c r="E119" s="624">
        <v>2000</v>
      </c>
      <c r="F119" s="624">
        <v>1980</v>
      </c>
      <c r="G119" s="741"/>
      <c r="H119" s="741"/>
      <c r="I119" s="624">
        <v>2000</v>
      </c>
      <c r="J119" s="624">
        <v>1980</v>
      </c>
      <c r="K119" s="710"/>
      <c r="L119" s="710"/>
      <c r="M119" s="624">
        <v>2000</v>
      </c>
      <c r="N119" s="624">
        <v>1980</v>
      </c>
      <c r="O119" s="741"/>
      <c r="P119" s="741"/>
      <c r="Q119" s="710"/>
    </row>
    <row r="120" spans="1:17" ht="31.5">
      <c r="A120" s="742">
        <v>4</v>
      </c>
      <c r="B120" s="645" t="s">
        <v>1899</v>
      </c>
      <c r="C120" s="743"/>
      <c r="D120" s="743"/>
      <c r="E120" s="624">
        <v>5500</v>
      </c>
      <c r="F120" s="624">
        <v>5450</v>
      </c>
      <c r="G120" s="741"/>
      <c r="H120" s="741"/>
      <c r="I120" s="624">
        <v>5500</v>
      </c>
      <c r="J120" s="624">
        <v>5450</v>
      </c>
      <c r="K120" s="710"/>
      <c r="L120" s="710"/>
      <c r="M120" s="624">
        <v>5500</v>
      </c>
      <c r="N120" s="624">
        <v>5450</v>
      </c>
      <c r="O120" s="741"/>
      <c r="P120" s="741"/>
      <c r="Q120" s="710"/>
    </row>
    <row r="121" spans="1:17" ht="30.75" customHeight="1">
      <c r="A121" s="742">
        <v>5</v>
      </c>
      <c r="B121" s="657" t="s">
        <v>2976</v>
      </c>
      <c r="C121" s="744"/>
      <c r="D121" s="744"/>
      <c r="E121" s="710">
        <v>10000</v>
      </c>
      <c r="F121" s="710">
        <v>5148</v>
      </c>
      <c r="G121" s="741"/>
      <c r="H121" s="741"/>
      <c r="I121" s="710">
        <v>10000</v>
      </c>
      <c r="J121" s="710">
        <v>5148</v>
      </c>
      <c r="K121" s="710"/>
      <c r="L121" s="710"/>
      <c r="M121" s="710">
        <v>10000</v>
      </c>
      <c r="N121" s="710">
        <v>5148</v>
      </c>
      <c r="O121" s="741"/>
      <c r="P121" s="741"/>
      <c r="Q121" s="710"/>
    </row>
    <row r="122" spans="1:17" ht="37.5" customHeight="1">
      <c r="A122" s="742">
        <v>6</v>
      </c>
      <c r="B122" s="657" t="s">
        <v>2974</v>
      </c>
      <c r="C122" s="744"/>
      <c r="D122" s="744"/>
      <c r="E122" s="710">
        <v>14000</v>
      </c>
      <c r="F122" s="710">
        <v>7430</v>
      </c>
      <c r="G122" s="741"/>
      <c r="H122" s="741"/>
      <c r="I122" s="710">
        <v>14000</v>
      </c>
      <c r="J122" s="710">
        <v>7430</v>
      </c>
      <c r="K122" s="710"/>
      <c r="L122" s="710"/>
      <c r="M122" s="710">
        <v>14000</v>
      </c>
      <c r="N122" s="710">
        <v>7430</v>
      </c>
      <c r="O122" s="741"/>
      <c r="P122" s="741"/>
      <c r="Q122" s="710"/>
    </row>
    <row r="123" spans="1:17" ht="31.5">
      <c r="A123" s="742">
        <v>7</v>
      </c>
      <c r="B123" s="645" t="s">
        <v>1897</v>
      </c>
      <c r="C123" s="744"/>
      <c r="D123" s="744"/>
      <c r="E123" s="710">
        <v>1500</v>
      </c>
      <c r="F123" s="710">
        <v>1485</v>
      </c>
      <c r="G123" s="741"/>
      <c r="H123" s="741"/>
      <c r="I123" s="710">
        <v>1500</v>
      </c>
      <c r="J123" s="710">
        <v>1485</v>
      </c>
      <c r="K123" s="710"/>
      <c r="L123" s="710"/>
      <c r="M123" s="710">
        <v>1500</v>
      </c>
      <c r="N123" s="710">
        <v>1485</v>
      </c>
      <c r="O123" s="741"/>
      <c r="P123" s="741"/>
      <c r="Q123" s="710"/>
    </row>
    <row r="124" spans="1:17" ht="31.5">
      <c r="A124" s="742">
        <v>8</v>
      </c>
      <c r="B124" s="645" t="s">
        <v>1898</v>
      </c>
      <c r="C124" s="744"/>
      <c r="D124" s="744"/>
      <c r="E124" s="710">
        <v>850</v>
      </c>
      <c r="F124" s="710">
        <v>830</v>
      </c>
      <c r="G124" s="741"/>
      <c r="H124" s="741"/>
      <c r="I124" s="710">
        <v>850</v>
      </c>
      <c r="J124" s="710">
        <v>830</v>
      </c>
      <c r="K124" s="710"/>
      <c r="L124" s="710"/>
      <c r="M124" s="710">
        <v>850</v>
      </c>
      <c r="N124" s="710">
        <v>830</v>
      </c>
      <c r="O124" s="741"/>
      <c r="P124" s="741"/>
      <c r="Q124" s="710"/>
    </row>
    <row r="125" spans="1:17" ht="31.5">
      <c r="A125" s="742">
        <v>9</v>
      </c>
      <c r="B125" s="645" t="s">
        <v>1900</v>
      </c>
      <c r="C125" s="744"/>
      <c r="D125" s="744"/>
      <c r="E125" s="710">
        <v>3000</v>
      </c>
      <c r="F125" s="710">
        <v>2970</v>
      </c>
      <c r="G125" s="741"/>
      <c r="H125" s="741"/>
      <c r="I125" s="710">
        <v>3000</v>
      </c>
      <c r="J125" s="710">
        <v>2970</v>
      </c>
      <c r="K125" s="710"/>
      <c r="L125" s="710"/>
      <c r="M125" s="710">
        <v>3000</v>
      </c>
      <c r="N125" s="710">
        <v>2970</v>
      </c>
      <c r="O125" s="741"/>
      <c r="P125" s="741"/>
      <c r="Q125" s="710"/>
    </row>
    <row r="126" spans="1:17">
      <c r="A126" s="742">
        <v>10</v>
      </c>
      <c r="B126" s="645" t="s">
        <v>1901</v>
      </c>
      <c r="C126" s="744"/>
      <c r="D126" s="744"/>
      <c r="E126" s="710">
        <v>1300</v>
      </c>
      <c r="F126" s="710">
        <v>1270</v>
      </c>
      <c r="G126" s="741"/>
      <c r="H126" s="741"/>
      <c r="I126" s="710">
        <v>1300</v>
      </c>
      <c r="J126" s="710">
        <v>1270</v>
      </c>
      <c r="K126" s="710"/>
      <c r="L126" s="710"/>
      <c r="M126" s="710">
        <v>1300</v>
      </c>
      <c r="N126" s="710">
        <v>1270</v>
      </c>
      <c r="O126" s="741"/>
      <c r="P126" s="741"/>
      <c r="Q126" s="710"/>
    </row>
    <row r="127" spans="1:17">
      <c r="A127" s="742">
        <v>11</v>
      </c>
      <c r="B127" s="645" t="s">
        <v>1902</v>
      </c>
      <c r="C127" s="744"/>
      <c r="D127" s="744"/>
      <c r="E127" s="710">
        <v>910</v>
      </c>
      <c r="F127" s="710">
        <v>900</v>
      </c>
      <c r="G127" s="741"/>
      <c r="H127" s="741"/>
      <c r="I127" s="710">
        <v>910</v>
      </c>
      <c r="J127" s="710">
        <v>900</v>
      </c>
      <c r="K127" s="710"/>
      <c r="L127" s="710"/>
      <c r="M127" s="710">
        <v>910</v>
      </c>
      <c r="N127" s="710">
        <v>900</v>
      </c>
      <c r="O127" s="741"/>
      <c r="P127" s="741"/>
      <c r="Q127" s="710"/>
    </row>
    <row r="128" spans="1:17">
      <c r="A128" s="742">
        <v>12</v>
      </c>
      <c r="B128" s="645" t="s">
        <v>1903</v>
      </c>
      <c r="C128" s="744"/>
      <c r="D128" s="744"/>
      <c r="E128" s="710">
        <v>1000</v>
      </c>
      <c r="F128" s="710">
        <v>990</v>
      </c>
      <c r="G128" s="741"/>
      <c r="H128" s="741"/>
      <c r="I128" s="710">
        <v>1000</v>
      </c>
      <c r="J128" s="710">
        <v>990</v>
      </c>
      <c r="K128" s="710"/>
      <c r="L128" s="710"/>
      <c r="M128" s="710">
        <v>1000</v>
      </c>
      <c r="N128" s="710">
        <v>990</v>
      </c>
      <c r="O128" s="741"/>
      <c r="P128" s="741"/>
      <c r="Q128" s="710"/>
    </row>
    <row r="129" spans="1:17" ht="31.5">
      <c r="A129" s="742">
        <v>13</v>
      </c>
      <c r="B129" s="645" t="s">
        <v>1904</v>
      </c>
      <c r="C129" s="744"/>
      <c r="D129" s="744"/>
      <c r="E129" s="710">
        <v>1500</v>
      </c>
      <c r="F129" s="710">
        <v>1485</v>
      </c>
      <c r="G129" s="741"/>
      <c r="H129" s="741"/>
      <c r="I129" s="710">
        <v>1500</v>
      </c>
      <c r="J129" s="710">
        <v>1485</v>
      </c>
      <c r="K129" s="710"/>
      <c r="L129" s="710"/>
      <c r="M129" s="710">
        <v>1500</v>
      </c>
      <c r="N129" s="710">
        <v>1485</v>
      </c>
      <c r="O129" s="741"/>
      <c r="P129" s="741"/>
      <c r="Q129" s="710"/>
    </row>
    <row r="130" spans="1:17">
      <c r="A130" s="745" t="s">
        <v>1477</v>
      </c>
      <c r="B130" s="746" t="s">
        <v>1905</v>
      </c>
      <c r="C130" s="744"/>
      <c r="D130" s="744"/>
      <c r="E130" s="710"/>
      <c r="F130" s="740"/>
      <c r="G130" s="741"/>
      <c r="H130" s="741"/>
      <c r="I130" s="710"/>
      <c r="J130" s="740"/>
      <c r="K130" s="710"/>
      <c r="L130" s="710"/>
      <c r="M130" s="710"/>
      <c r="N130" s="740"/>
      <c r="O130" s="741"/>
      <c r="P130" s="741"/>
      <c r="Q130" s="710"/>
    </row>
    <row r="131" spans="1:17">
      <c r="A131" s="742">
        <v>1</v>
      </c>
      <c r="B131" s="646" t="s">
        <v>1906</v>
      </c>
      <c r="C131" s="744"/>
      <c r="D131" s="744"/>
      <c r="E131" s="710">
        <v>2000</v>
      </c>
      <c r="F131" s="710">
        <v>1980</v>
      </c>
      <c r="G131" s="741"/>
      <c r="H131" s="741"/>
      <c r="I131" s="710">
        <v>2000</v>
      </c>
      <c r="J131" s="710">
        <v>1980</v>
      </c>
      <c r="K131" s="710"/>
      <c r="L131" s="710"/>
      <c r="M131" s="710">
        <v>2000</v>
      </c>
      <c r="N131" s="710">
        <v>1980</v>
      </c>
      <c r="O131" s="741"/>
      <c r="P131" s="741"/>
      <c r="Q131" s="710"/>
    </row>
    <row r="132" spans="1:17">
      <c r="A132" s="745">
        <v>2</v>
      </c>
      <c r="B132" s="646" t="s">
        <v>1907</v>
      </c>
      <c r="C132" s="744"/>
      <c r="D132" s="744"/>
      <c r="E132" s="710">
        <v>1500</v>
      </c>
      <c r="F132" s="710">
        <v>1485</v>
      </c>
      <c r="G132" s="741"/>
      <c r="H132" s="741"/>
      <c r="I132" s="710">
        <v>1500</v>
      </c>
      <c r="J132" s="710">
        <v>1485</v>
      </c>
      <c r="K132" s="710"/>
      <c r="L132" s="710"/>
      <c r="M132" s="710">
        <v>1500</v>
      </c>
      <c r="N132" s="710">
        <v>1485</v>
      </c>
      <c r="O132" s="741"/>
      <c r="P132" s="741"/>
      <c r="Q132" s="710"/>
    </row>
    <row r="133" spans="1:17">
      <c r="A133" s="745">
        <v>3</v>
      </c>
      <c r="B133" s="646" t="s">
        <v>1908</v>
      </c>
      <c r="C133" s="744"/>
      <c r="D133" s="744"/>
      <c r="E133" s="710">
        <v>3750</v>
      </c>
      <c r="F133" s="710">
        <v>3713</v>
      </c>
      <c r="G133" s="741"/>
      <c r="H133" s="741"/>
      <c r="I133" s="710">
        <v>3750</v>
      </c>
      <c r="J133" s="710">
        <v>3713</v>
      </c>
      <c r="K133" s="710"/>
      <c r="L133" s="710"/>
      <c r="M133" s="710">
        <v>3750</v>
      </c>
      <c r="N133" s="710">
        <v>3713</v>
      </c>
      <c r="O133" s="741"/>
      <c r="P133" s="741"/>
      <c r="Q133" s="710"/>
    </row>
    <row r="134" spans="1:17">
      <c r="A134" s="745">
        <v>4</v>
      </c>
      <c r="B134" s="646" t="s">
        <v>1909</v>
      </c>
      <c r="C134" s="744"/>
      <c r="D134" s="744"/>
      <c r="E134" s="710">
        <v>1500</v>
      </c>
      <c r="F134" s="710">
        <v>1485</v>
      </c>
      <c r="G134" s="741"/>
      <c r="H134" s="741"/>
      <c r="I134" s="710">
        <v>1500</v>
      </c>
      <c r="J134" s="710">
        <v>1485</v>
      </c>
      <c r="K134" s="710"/>
      <c r="L134" s="710"/>
      <c r="M134" s="710">
        <v>1500</v>
      </c>
      <c r="N134" s="710">
        <v>1485</v>
      </c>
      <c r="O134" s="741"/>
      <c r="P134" s="741"/>
      <c r="Q134" s="710"/>
    </row>
    <row r="135" spans="1:17">
      <c r="A135" s="745">
        <v>5</v>
      </c>
      <c r="B135" s="646" t="s">
        <v>1910</v>
      </c>
      <c r="C135" s="744"/>
      <c r="D135" s="744"/>
      <c r="E135" s="710">
        <v>1200</v>
      </c>
      <c r="F135" s="710">
        <v>1188</v>
      </c>
      <c r="G135" s="741"/>
      <c r="H135" s="741"/>
      <c r="I135" s="710">
        <v>1200</v>
      </c>
      <c r="J135" s="710">
        <v>1188</v>
      </c>
      <c r="K135" s="710"/>
      <c r="L135" s="747"/>
      <c r="M135" s="710">
        <v>1200</v>
      </c>
      <c r="N135" s="710">
        <v>1188</v>
      </c>
      <c r="O135" s="741"/>
      <c r="P135" s="741"/>
      <c r="Q135" s="710"/>
    </row>
    <row r="136" spans="1:17">
      <c r="A136" s="745">
        <v>6</v>
      </c>
      <c r="B136" s="646" t="s">
        <v>1911</v>
      </c>
      <c r="C136" s="744"/>
      <c r="D136" s="744"/>
      <c r="E136" s="710">
        <v>1500</v>
      </c>
      <c r="F136" s="710">
        <v>1485</v>
      </c>
      <c r="G136" s="741"/>
      <c r="H136" s="741"/>
      <c r="I136" s="710">
        <v>1500</v>
      </c>
      <c r="J136" s="710">
        <v>1485</v>
      </c>
      <c r="K136" s="710"/>
      <c r="L136" s="710"/>
      <c r="M136" s="710">
        <v>1500</v>
      </c>
      <c r="N136" s="710">
        <v>1485</v>
      </c>
      <c r="O136" s="741"/>
      <c r="P136" s="741"/>
      <c r="Q136" s="710"/>
    </row>
    <row r="137" spans="1:17">
      <c r="A137" s="745" t="s">
        <v>1477</v>
      </c>
      <c r="B137" s="746" t="s">
        <v>1652</v>
      </c>
      <c r="C137" s="743"/>
      <c r="D137" s="743"/>
      <c r="E137" s="714"/>
      <c r="F137" s="714"/>
      <c r="G137" s="741"/>
      <c r="H137" s="741"/>
      <c r="I137" s="714"/>
      <c r="J137" s="714"/>
      <c r="K137" s="710"/>
      <c r="L137" s="710"/>
      <c r="M137" s="714"/>
      <c r="N137" s="714"/>
      <c r="O137" s="741"/>
      <c r="P137" s="741"/>
      <c r="Q137" s="710"/>
    </row>
    <row r="138" spans="1:17" ht="31.5">
      <c r="A138" s="745">
        <v>1</v>
      </c>
      <c r="B138" s="748" t="s">
        <v>1912</v>
      </c>
      <c r="C138" s="744"/>
      <c r="D138" s="744"/>
      <c r="E138" s="710">
        <v>3000</v>
      </c>
      <c r="F138" s="710">
        <v>2970</v>
      </c>
      <c r="G138" s="741"/>
      <c r="H138" s="741"/>
      <c r="I138" s="710">
        <v>3000</v>
      </c>
      <c r="J138" s="710">
        <v>2970</v>
      </c>
      <c r="K138" s="710"/>
      <c r="L138" s="710"/>
      <c r="M138" s="710">
        <v>3000</v>
      </c>
      <c r="N138" s="710">
        <v>2970</v>
      </c>
      <c r="O138" s="741"/>
      <c r="P138" s="741"/>
      <c r="Q138" s="710"/>
    </row>
    <row r="139" spans="1:17">
      <c r="A139" s="745">
        <v>2</v>
      </c>
      <c r="B139" s="748" t="s">
        <v>1913</v>
      </c>
      <c r="C139" s="744"/>
      <c r="D139" s="744"/>
      <c r="E139" s="710">
        <v>1500</v>
      </c>
      <c r="F139" s="710">
        <v>1485</v>
      </c>
      <c r="G139" s="741"/>
      <c r="H139" s="741"/>
      <c r="I139" s="710">
        <v>1500</v>
      </c>
      <c r="J139" s="710">
        <v>1485</v>
      </c>
      <c r="K139" s="710"/>
      <c r="L139" s="710"/>
      <c r="M139" s="710">
        <v>1500</v>
      </c>
      <c r="N139" s="710">
        <v>1485</v>
      </c>
      <c r="O139" s="741"/>
      <c r="P139" s="741"/>
      <c r="Q139" s="710"/>
    </row>
    <row r="140" spans="1:17" ht="31.5">
      <c r="A140" s="745">
        <v>3</v>
      </c>
      <c r="B140" s="748" t="s">
        <v>1914</v>
      </c>
      <c r="C140" s="744"/>
      <c r="D140" s="744"/>
      <c r="E140" s="710">
        <v>5500</v>
      </c>
      <c r="F140" s="710">
        <v>5445</v>
      </c>
      <c r="G140" s="741"/>
      <c r="H140" s="741"/>
      <c r="I140" s="710">
        <v>5500</v>
      </c>
      <c r="J140" s="710">
        <v>5445</v>
      </c>
      <c r="K140" s="710"/>
      <c r="L140" s="710"/>
      <c r="M140" s="710">
        <v>5500</v>
      </c>
      <c r="N140" s="710">
        <v>5445</v>
      </c>
      <c r="O140" s="741"/>
      <c r="P140" s="741"/>
      <c r="Q140" s="710"/>
    </row>
    <row r="141" spans="1:17" ht="31.5">
      <c r="A141" s="745">
        <v>4</v>
      </c>
      <c r="B141" s="748" t="s">
        <v>1915</v>
      </c>
      <c r="C141" s="744"/>
      <c r="D141" s="744"/>
      <c r="E141" s="710">
        <v>1300</v>
      </c>
      <c r="F141" s="710">
        <v>1287</v>
      </c>
      <c r="G141" s="741"/>
      <c r="H141" s="741"/>
      <c r="I141" s="710">
        <v>1300</v>
      </c>
      <c r="J141" s="710">
        <v>1287</v>
      </c>
      <c r="K141" s="710"/>
      <c r="L141" s="710"/>
      <c r="M141" s="710">
        <v>1300</v>
      </c>
      <c r="N141" s="710">
        <v>1287</v>
      </c>
      <c r="O141" s="741"/>
      <c r="P141" s="741"/>
      <c r="Q141" s="710"/>
    </row>
    <row r="142" spans="1:17" ht="31.5">
      <c r="A142" s="745">
        <v>5</v>
      </c>
      <c r="B142" s="748" t="s">
        <v>1916</v>
      </c>
      <c r="C142" s="744"/>
      <c r="D142" s="744"/>
      <c r="E142" s="710">
        <v>1500</v>
      </c>
      <c r="F142" s="710">
        <v>1485</v>
      </c>
      <c r="G142" s="741"/>
      <c r="H142" s="741"/>
      <c r="I142" s="710">
        <v>1500</v>
      </c>
      <c r="J142" s="710">
        <v>1485</v>
      </c>
      <c r="K142" s="710"/>
      <c r="L142" s="710"/>
      <c r="M142" s="710">
        <v>1500</v>
      </c>
      <c r="N142" s="710">
        <v>1485</v>
      </c>
      <c r="O142" s="741"/>
      <c r="P142" s="741"/>
      <c r="Q142" s="710"/>
    </row>
    <row r="143" spans="1:17" ht="31.5">
      <c r="A143" s="745">
        <v>6</v>
      </c>
      <c r="B143" s="749" t="s">
        <v>1917</v>
      </c>
      <c r="C143" s="744"/>
      <c r="D143" s="747"/>
      <c r="E143" s="710">
        <v>2500</v>
      </c>
      <c r="F143" s="710">
        <v>2475</v>
      </c>
      <c r="G143" s="741"/>
      <c r="H143" s="741"/>
      <c r="I143" s="710">
        <v>2500</v>
      </c>
      <c r="J143" s="710">
        <v>2475</v>
      </c>
      <c r="K143" s="710"/>
      <c r="L143" s="710"/>
      <c r="M143" s="710">
        <v>2500</v>
      </c>
      <c r="N143" s="710">
        <v>2475</v>
      </c>
      <c r="O143" s="741"/>
      <c r="P143" s="741"/>
      <c r="Q143" s="710"/>
    </row>
    <row r="144" spans="1:17">
      <c r="A144" s="745">
        <v>7</v>
      </c>
      <c r="B144" s="749" t="s">
        <v>1918</v>
      </c>
      <c r="C144" s="744"/>
      <c r="D144" s="747"/>
      <c r="E144" s="710">
        <v>1300</v>
      </c>
      <c r="F144" s="710">
        <v>1287</v>
      </c>
      <c r="G144" s="741"/>
      <c r="H144" s="741"/>
      <c r="I144" s="710">
        <v>1300</v>
      </c>
      <c r="J144" s="710">
        <v>1287</v>
      </c>
      <c r="K144" s="710"/>
      <c r="L144" s="710"/>
      <c r="M144" s="710">
        <v>1300</v>
      </c>
      <c r="N144" s="710">
        <v>1287</v>
      </c>
      <c r="O144" s="741"/>
      <c r="P144" s="741"/>
      <c r="Q144" s="710"/>
    </row>
    <row r="145" spans="1:17" ht="31.5">
      <c r="A145" s="745">
        <v>8</v>
      </c>
      <c r="B145" s="748" t="s">
        <v>1919</v>
      </c>
      <c r="C145" s="744"/>
      <c r="D145" s="744"/>
      <c r="E145" s="747">
        <v>2500</v>
      </c>
      <c r="F145" s="710">
        <v>2475</v>
      </c>
      <c r="G145" s="741"/>
      <c r="H145" s="741"/>
      <c r="I145" s="747">
        <v>2500</v>
      </c>
      <c r="J145" s="710">
        <v>2475</v>
      </c>
      <c r="K145" s="710"/>
      <c r="L145" s="710"/>
      <c r="M145" s="747">
        <v>2500</v>
      </c>
      <c r="N145" s="710">
        <v>2475</v>
      </c>
      <c r="O145" s="741"/>
      <c r="P145" s="741"/>
      <c r="Q145" s="710"/>
    </row>
    <row r="146" spans="1:17" ht="31.5">
      <c r="A146" s="745">
        <v>9</v>
      </c>
      <c r="B146" s="748" t="s">
        <v>1920</v>
      </c>
      <c r="C146" s="744"/>
      <c r="D146" s="744"/>
      <c r="E146" s="747">
        <v>2500</v>
      </c>
      <c r="F146" s="710">
        <v>2475</v>
      </c>
      <c r="G146" s="741"/>
      <c r="H146" s="741"/>
      <c r="I146" s="747">
        <v>2500</v>
      </c>
      <c r="J146" s="710">
        <v>2475</v>
      </c>
      <c r="K146" s="710"/>
      <c r="L146" s="710"/>
      <c r="M146" s="747">
        <v>2500</v>
      </c>
      <c r="N146" s="710">
        <v>2475</v>
      </c>
      <c r="O146" s="741"/>
      <c r="P146" s="741"/>
      <c r="Q146" s="710"/>
    </row>
    <row r="147" spans="1:17">
      <c r="A147" s="745" t="s">
        <v>1477</v>
      </c>
      <c r="B147" s="739" t="s">
        <v>1921</v>
      </c>
      <c r="C147" s="744"/>
      <c r="D147" s="744"/>
      <c r="E147" s="710"/>
      <c r="F147" s="710"/>
      <c r="G147" s="741"/>
      <c r="H147" s="741"/>
      <c r="I147" s="710"/>
      <c r="J147" s="710"/>
      <c r="K147" s="710"/>
      <c r="L147" s="710"/>
      <c r="M147" s="710"/>
      <c r="N147" s="710"/>
      <c r="O147" s="741"/>
      <c r="P147" s="741"/>
      <c r="Q147" s="710"/>
    </row>
    <row r="148" spans="1:17">
      <c r="A148" s="745">
        <v>1</v>
      </c>
      <c r="B148" s="748" t="s">
        <v>1922</v>
      </c>
      <c r="C148" s="744"/>
      <c r="D148" s="744"/>
      <c r="E148" s="710">
        <v>2600</v>
      </c>
      <c r="F148" s="710">
        <v>2575</v>
      </c>
      <c r="G148" s="741"/>
      <c r="H148" s="741"/>
      <c r="I148" s="710">
        <v>2600</v>
      </c>
      <c r="J148" s="710">
        <v>2575</v>
      </c>
      <c r="K148" s="710"/>
      <c r="L148" s="710"/>
      <c r="M148" s="710">
        <v>2600</v>
      </c>
      <c r="N148" s="710">
        <v>2575</v>
      </c>
      <c r="O148" s="741"/>
      <c r="P148" s="741"/>
      <c r="Q148" s="710"/>
    </row>
    <row r="149" spans="1:17">
      <c r="A149" s="742">
        <v>2</v>
      </c>
      <c r="B149" s="748" t="s">
        <v>1923</v>
      </c>
      <c r="C149" s="744"/>
      <c r="D149" s="744"/>
      <c r="E149" s="710">
        <v>2300</v>
      </c>
      <c r="F149" s="710">
        <v>2280</v>
      </c>
      <c r="G149" s="741"/>
      <c r="H149" s="741"/>
      <c r="I149" s="710">
        <v>2300</v>
      </c>
      <c r="J149" s="710">
        <v>2280</v>
      </c>
      <c r="K149" s="710"/>
      <c r="L149" s="710"/>
      <c r="M149" s="710">
        <v>2300</v>
      </c>
      <c r="N149" s="710">
        <v>2280</v>
      </c>
      <c r="O149" s="741"/>
      <c r="P149" s="741"/>
      <c r="Q149" s="710"/>
    </row>
    <row r="150" spans="1:17">
      <c r="A150" s="742">
        <v>3</v>
      </c>
      <c r="B150" s="748" t="s">
        <v>1924</v>
      </c>
      <c r="C150" s="744"/>
      <c r="D150" s="744"/>
      <c r="E150" s="710">
        <v>2200</v>
      </c>
      <c r="F150" s="710">
        <v>2180</v>
      </c>
      <c r="G150" s="741"/>
      <c r="H150" s="741"/>
      <c r="I150" s="710">
        <v>2200</v>
      </c>
      <c r="J150" s="710">
        <v>2180</v>
      </c>
      <c r="K150" s="710"/>
      <c r="L150" s="747"/>
      <c r="M150" s="710">
        <v>2200</v>
      </c>
      <c r="N150" s="710">
        <v>2180</v>
      </c>
      <c r="O150" s="741"/>
      <c r="P150" s="741"/>
      <c r="Q150" s="710"/>
    </row>
    <row r="151" spans="1:17">
      <c r="A151" s="742">
        <v>4</v>
      </c>
      <c r="B151" s="748" t="s">
        <v>1925</v>
      </c>
      <c r="C151" s="744"/>
      <c r="D151" s="744"/>
      <c r="E151" s="710">
        <v>1800</v>
      </c>
      <c r="F151" s="710">
        <v>1780</v>
      </c>
      <c r="G151" s="741"/>
      <c r="H151" s="741"/>
      <c r="I151" s="710">
        <v>1800</v>
      </c>
      <c r="J151" s="710">
        <v>1780</v>
      </c>
      <c r="K151" s="710"/>
      <c r="L151" s="747"/>
      <c r="M151" s="710">
        <v>1800</v>
      </c>
      <c r="N151" s="710">
        <v>1780</v>
      </c>
      <c r="O151" s="741"/>
      <c r="P151" s="741"/>
      <c r="Q151" s="710"/>
    </row>
    <row r="152" spans="1:17">
      <c r="A152" s="742">
        <v>5</v>
      </c>
      <c r="B152" s="651" t="s">
        <v>1926</v>
      </c>
      <c r="C152" s="744"/>
      <c r="D152" s="744"/>
      <c r="E152" s="710">
        <v>3300</v>
      </c>
      <c r="F152" s="747">
        <v>3267</v>
      </c>
      <c r="G152" s="741"/>
      <c r="H152" s="741"/>
      <c r="I152" s="710">
        <v>3300</v>
      </c>
      <c r="J152" s="747">
        <v>3267</v>
      </c>
      <c r="K152" s="710"/>
      <c r="L152" s="747"/>
      <c r="M152" s="710">
        <v>3300</v>
      </c>
      <c r="N152" s="747">
        <v>3267</v>
      </c>
      <c r="O152" s="741"/>
      <c r="P152" s="741"/>
      <c r="Q152" s="710"/>
    </row>
    <row r="153" spans="1:17">
      <c r="A153" s="742">
        <v>6</v>
      </c>
      <c r="B153" s="651" t="s">
        <v>1927</v>
      </c>
      <c r="C153" s="744"/>
      <c r="D153" s="744"/>
      <c r="E153" s="710">
        <v>2900</v>
      </c>
      <c r="F153" s="710">
        <v>2870</v>
      </c>
      <c r="G153" s="741"/>
      <c r="H153" s="741"/>
      <c r="I153" s="710">
        <v>2900</v>
      </c>
      <c r="J153" s="710">
        <v>2870</v>
      </c>
      <c r="K153" s="710"/>
      <c r="L153" s="747"/>
      <c r="M153" s="710">
        <v>2900</v>
      </c>
      <c r="N153" s="710">
        <v>2870</v>
      </c>
      <c r="O153" s="741"/>
      <c r="P153" s="741"/>
      <c r="Q153" s="710"/>
    </row>
    <row r="154" spans="1:17">
      <c r="A154" s="742">
        <v>7</v>
      </c>
      <c r="B154" s="651" t="s">
        <v>1928</v>
      </c>
      <c r="C154" s="744"/>
      <c r="D154" s="744"/>
      <c r="E154" s="710">
        <v>1000</v>
      </c>
      <c r="F154" s="710">
        <v>990</v>
      </c>
      <c r="G154" s="741"/>
      <c r="H154" s="741"/>
      <c r="I154" s="710">
        <v>1000</v>
      </c>
      <c r="J154" s="710">
        <v>990</v>
      </c>
      <c r="K154" s="710"/>
      <c r="L154" s="747"/>
      <c r="M154" s="710">
        <v>1000</v>
      </c>
      <c r="N154" s="710">
        <v>990</v>
      </c>
      <c r="O154" s="741"/>
      <c r="P154" s="741"/>
      <c r="Q154" s="710"/>
    </row>
    <row r="155" spans="1:17">
      <c r="A155" s="742">
        <v>8</v>
      </c>
      <c r="B155" s="748" t="s">
        <v>1929</v>
      </c>
      <c r="C155" s="744"/>
      <c r="D155" s="744"/>
      <c r="E155" s="710">
        <v>1000</v>
      </c>
      <c r="F155" s="710">
        <v>990</v>
      </c>
      <c r="G155" s="741"/>
      <c r="H155" s="741"/>
      <c r="I155" s="710">
        <v>1000</v>
      </c>
      <c r="J155" s="710">
        <v>990</v>
      </c>
      <c r="K155" s="710"/>
      <c r="L155" s="747"/>
      <c r="M155" s="710">
        <v>1000</v>
      </c>
      <c r="N155" s="710">
        <v>990</v>
      </c>
      <c r="O155" s="741"/>
      <c r="P155" s="741"/>
      <c r="Q155" s="710"/>
    </row>
    <row r="156" spans="1:17">
      <c r="A156" s="742">
        <v>9</v>
      </c>
      <c r="B156" s="748" t="s">
        <v>1930</v>
      </c>
      <c r="C156" s="744"/>
      <c r="D156" s="744"/>
      <c r="E156" s="710">
        <v>2000</v>
      </c>
      <c r="F156" s="710">
        <v>1980</v>
      </c>
      <c r="G156" s="741"/>
      <c r="H156" s="741"/>
      <c r="I156" s="710">
        <v>2000</v>
      </c>
      <c r="J156" s="710">
        <v>1980</v>
      </c>
      <c r="K156" s="710"/>
      <c r="L156" s="747"/>
      <c r="M156" s="710">
        <v>2000</v>
      </c>
      <c r="N156" s="710">
        <v>1980</v>
      </c>
      <c r="O156" s="741"/>
      <c r="P156" s="741"/>
      <c r="Q156" s="710"/>
    </row>
    <row r="157" spans="1:17">
      <c r="A157" s="742">
        <v>10</v>
      </c>
      <c r="B157" s="748" t="s">
        <v>1931</v>
      </c>
      <c r="C157" s="744"/>
      <c r="D157" s="744"/>
      <c r="E157" s="710">
        <v>3500</v>
      </c>
      <c r="F157" s="710">
        <v>3465</v>
      </c>
      <c r="G157" s="741"/>
      <c r="H157" s="741"/>
      <c r="I157" s="710">
        <v>3500</v>
      </c>
      <c r="J157" s="710">
        <v>3465</v>
      </c>
      <c r="K157" s="710"/>
      <c r="L157" s="740"/>
      <c r="M157" s="710">
        <v>3500</v>
      </c>
      <c r="N157" s="710">
        <v>3465</v>
      </c>
      <c r="O157" s="741"/>
      <c r="P157" s="741"/>
      <c r="Q157" s="710"/>
    </row>
    <row r="158" spans="1:17">
      <c r="A158" s="742">
        <v>11</v>
      </c>
      <c r="B158" s="748" t="s">
        <v>1932</v>
      </c>
      <c r="C158" s="744"/>
      <c r="D158" s="744"/>
      <c r="E158" s="710">
        <v>1700</v>
      </c>
      <c r="F158" s="710">
        <v>1683</v>
      </c>
      <c r="G158" s="741"/>
      <c r="H158" s="741"/>
      <c r="I158" s="710">
        <v>1700</v>
      </c>
      <c r="J158" s="710">
        <v>1683</v>
      </c>
      <c r="K158" s="710"/>
      <c r="L158" s="710"/>
      <c r="M158" s="710">
        <v>1700</v>
      </c>
      <c r="N158" s="710">
        <v>1683</v>
      </c>
      <c r="O158" s="741"/>
      <c r="P158" s="741"/>
      <c r="Q158" s="710"/>
    </row>
    <row r="159" spans="1:17">
      <c r="A159" s="742">
        <v>12</v>
      </c>
      <c r="B159" s="748" t="s">
        <v>1933</v>
      </c>
      <c r="C159" s="744"/>
      <c r="D159" s="744"/>
      <c r="E159" s="710">
        <v>2600</v>
      </c>
      <c r="F159" s="710">
        <v>2575</v>
      </c>
      <c r="G159" s="741"/>
      <c r="H159" s="741"/>
      <c r="I159" s="710">
        <v>2600</v>
      </c>
      <c r="J159" s="710">
        <v>2575</v>
      </c>
      <c r="K159" s="710"/>
      <c r="L159" s="710"/>
      <c r="M159" s="710">
        <v>2600</v>
      </c>
      <c r="N159" s="710">
        <v>2575</v>
      </c>
      <c r="O159" s="741"/>
      <c r="P159" s="741"/>
      <c r="Q159" s="710"/>
    </row>
    <row r="160" spans="1:17">
      <c r="A160" s="742">
        <v>13</v>
      </c>
      <c r="B160" s="748" t="s">
        <v>1934</v>
      </c>
      <c r="C160" s="744"/>
      <c r="D160" s="744"/>
      <c r="E160" s="710">
        <v>2000</v>
      </c>
      <c r="F160" s="710">
        <v>1980</v>
      </c>
      <c r="G160" s="741"/>
      <c r="H160" s="741"/>
      <c r="I160" s="710">
        <v>2000</v>
      </c>
      <c r="J160" s="710">
        <v>1980</v>
      </c>
      <c r="K160" s="710"/>
      <c r="L160" s="710"/>
      <c r="M160" s="710">
        <v>2000</v>
      </c>
      <c r="N160" s="710">
        <v>1980</v>
      </c>
      <c r="O160" s="741"/>
      <c r="P160" s="741"/>
      <c r="Q160" s="710"/>
    </row>
    <row r="161" spans="1:17">
      <c r="A161" s="742">
        <v>14</v>
      </c>
      <c r="B161" s="651" t="s">
        <v>1935</v>
      </c>
      <c r="C161" s="744"/>
      <c r="D161" s="744"/>
      <c r="E161" s="710">
        <v>3500</v>
      </c>
      <c r="F161" s="710">
        <v>3465</v>
      </c>
      <c r="G161" s="741"/>
      <c r="H161" s="741"/>
      <c r="I161" s="710">
        <v>3500</v>
      </c>
      <c r="J161" s="710">
        <v>3465</v>
      </c>
      <c r="K161" s="710"/>
      <c r="L161" s="710"/>
      <c r="M161" s="710">
        <v>3500</v>
      </c>
      <c r="N161" s="710">
        <v>3465</v>
      </c>
      <c r="O161" s="741"/>
      <c r="P161" s="741"/>
      <c r="Q161" s="710"/>
    </row>
    <row r="162" spans="1:17">
      <c r="A162" s="742">
        <v>15</v>
      </c>
      <c r="B162" s="651" t="s">
        <v>1936</v>
      </c>
      <c r="C162" s="744"/>
      <c r="D162" s="744"/>
      <c r="E162" s="710">
        <v>4000</v>
      </c>
      <c r="F162" s="710">
        <v>3960</v>
      </c>
      <c r="G162" s="741"/>
      <c r="H162" s="741"/>
      <c r="I162" s="710">
        <v>4000</v>
      </c>
      <c r="J162" s="710">
        <v>3960</v>
      </c>
      <c r="K162" s="710"/>
      <c r="L162" s="710"/>
      <c r="M162" s="710">
        <v>4000</v>
      </c>
      <c r="N162" s="710">
        <v>3960</v>
      </c>
      <c r="O162" s="741"/>
      <c r="P162" s="741"/>
      <c r="Q162" s="710"/>
    </row>
    <row r="163" spans="1:17">
      <c r="A163" s="742">
        <v>16</v>
      </c>
      <c r="B163" s="748" t="s">
        <v>1937</v>
      </c>
      <c r="C163" s="744"/>
      <c r="D163" s="744"/>
      <c r="E163" s="710">
        <v>1000</v>
      </c>
      <c r="F163" s="710">
        <v>990</v>
      </c>
      <c r="G163" s="741"/>
      <c r="H163" s="741"/>
      <c r="I163" s="710">
        <v>1000</v>
      </c>
      <c r="J163" s="710">
        <v>990</v>
      </c>
      <c r="K163" s="710"/>
      <c r="L163" s="710"/>
      <c r="M163" s="710">
        <v>1000</v>
      </c>
      <c r="N163" s="710">
        <v>990</v>
      </c>
      <c r="O163" s="741"/>
      <c r="P163" s="741"/>
      <c r="Q163" s="710"/>
    </row>
    <row r="164" spans="1:17">
      <c r="A164" s="742">
        <v>17</v>
      </c>
      <c r="B164" s="748" t="s">
        <v>1938</v>
      </c>
      <c r="C164" s="744"/>
      <c r="D164" s="744"/>
      <c r="E164" s="710">
        <v>4100</v>
      </c>
      <c r="F164" s="710">
        <v>4060</v>
      </c>
      <c r="G164" s="741"/>
      <c r="H164" s="741"/>
      <c r="I164" s="710">
        <v>4100</v>
      </c>
      <c r="J164" s="710">
        <v>4060</v>
      </c>
      <c r="K164" s="710"/>
      <c r="L164" s="710"/>
      <c r="M164" s="710">
        <v>4100</v>
      </c>
      <c r="N164" s="710">
        <v>4060</v>
      </c>
      <c r="O164" s="741"/>
      <c r="P164" s="741"/>
      <c r="Q164" s="710"/>
    </row>
    <row r="165" spans="1:17">
      <c r="A165" s="742">
        <v>18</v>
      </c>
      <c r="B165" s="748" t="s">
        <v>1939</v>
      </c>
      <c r="C165" s="744"/>
      <c r="D165" s="744"/>
      <c r="E165" s="710">
        <v>1800</v>
      </c>
      <c r="F165" s="710">
        <v>1780</v>
      </c>
      <c r="G165" s="741"/>
      <c r="H165" s="741"/>
      <c r="I165" s="710">
        <v>1800</v>
      </c>
      <c r="J165" s="710">
        <v>1780</v>
      </c>
      <c r="K165" s="710"/>
      <c r="L165" s="710"/>
      <c r="M165" s="710">
        <v>1800</v>
      </c>
      <c r="N165" s="710">
        <v>1780</v>
      </c>
      <c r="O165" s="741"/>
      <c r="P165" s="741"/>
      <c r="Q165" s="710"/>
    </row>
    <row r="166" spans="1:17">
      <c r="A166" s="742">
        <v>19</v>
      </c>
      <c r="B166" s="748" t="s">
        <v>1940</v>
      </c>
      <c r="C166" s="744"/>
      <c r="D166" s="744"/>
      <c r="E166" s="710">
        <v>3000</v>
      </c>
      <c r="F166" s="710">
        <v>2970</v>
      </c>
      <c r="G166" s="741"/>
      <c r="H166" s="741"/>
      <c r="I166" s="710">
        <v>3000</v>
      </c>
      <c r="J166" s="710">
        <v>2970</v>
      </c>
      <c r="K166" s="710"/>
      <c r="L166" s="714"/>
      <c r="M166" s="710">
        <v>3000</v>
      </c>
      <c r="N166" s="710">
        <v>2970</v>
      </c>
      <c r="O166" s="741"/>
      <c r="P166" s="741"/>
      <c r="Q166" s="710"/>
    </row>
    <row r="167" spans="1:17">
      <c r="A167" s="742">
        <v>20</v>
      </c>
      <c r="B167" s="651" t="s">
        <v>1941</v>
      </c>
      <c r="C167" s="744"/>
      <c r="D167" s="744"/>
      <c r="E167" s="710">
        <v>1500</v>
      </c>
      <c r="F167" s="710">
        <v>1485</v>
      </c>
      <c r="G167" s="741"/>
      <c r="H167" s="741"/>
      <c r="I167" s="710">
        <v>1500</v>
      </c>
      <c r="J167" s="710">
        <v>1485</v>
      </c>
      <c r="K167" s="710"/>
      <c r="L167" s="710"/>
      <c r="M167" s="710">
        <v>1500</v>
      </c>
      <c r="N167" s="710">
        <v>1485</v>
      </c>
      <c r="O167" s="741"/>
      <c r="P167" s="741"/>
      <c r="Q167" s="710"/>
    </row>
    <row r="168" spans="1:17">
      <c r="A168" s="742">
        <v>21</v>
      </c>
      <c r="B168" s="748" t="s">
        <v>1942</v>
      </c>
      <c r="C168" s="744"/>
      <c r="D168" s="744"/>
      <c r="E168" s="710">
        <v>2200</v>
      </c>
      <c r="F168" s="710">
        <v>2180</v>
      </c>
      <c r="G168" s="741"/>
      <c r="H168" s="741"/>
      <c r="I168" s="710">
        <v>2200</v>
      </c>
      <c r="J168" s="710">
        <v>2180</v>
      </c>
      <c r="K168" s="710"/>
      <c r="L168" s="710"/>
      <c r="M168" s="710">
        <v>2200</v>
      </c>
      <c r="N168" s="710">
        <v>2180</v>
      </c>
      <c r="O168" s="741"/>
      <c r="P168" s="741"/>
      <c r="Q168" s="710"/>
    </row>
    <row r="169" spans="1:17">
      <c r="A169" s="742">
        <v>22</v>
      </c>
      <c r="B169" s="651" t="s">
        <v>1943</v>
      </c>
      <c r="C169" s="744"/>
      <c r="D169" s="744"/>
      <c r="E169" s="710">
        <v>4500</v>
      </c>
      <c r="F169" s="710">
        <v>4450</v>
      </c>
      <c r="G169" s="741"/>
      <c r="H169" s="741"/>
      <c r="I169" s="710">
        <v>4500</v>
      </c>
      <c r="J169" s="710">
        <v>4450</v>
      </c>
      <c r="K169" s="710"/>
      <c r="L169" s="710"/>
      <c r="M169" s="710">
        <v>4500</v>
      </c>
      <c r="N169" s="710">
        <v>4450</v>
      </c>
      <c r="O169" s="741"/>
      <c r="P169" s="741"/>
      <c r="Q169" s="710"/>
    </row>
    <row r="170" spans="1:17">
      <c r="A170" s="742">
        <v>23</v>
      </c>
      <c r="B170" s="651" t="s">
        <v>1944</v>
      </c>
      <c r="C170" s="744"/>
      <c r="D170" s="744"/>
      <c r="E170" s="710">
        <v>2000</v>
      </c>
      <c r="F170" s="710">
        <v>1980</v>
      </c>
      <c r="G170" s="741"/>
      <c r="H170" s="741"/>
      <c r="I170" s="710">
        <v>2000</v>
      </c>
      <c r="J170" s="710">
        <v>1980</v>
      </c>
      <c r="K170" s="710"/>
      <c r="L170" s="710"/>
      <c r="M170" s="710">
        <v>2000</v>
      </c>
      <c r="N170" s="710">
        <v>1980</v>
      </c>
      <c r="O170" s="741"/>
      <c r="P170" s="741"/>
      <c r="Q170" s="710"/>
    </row>
    <row r="171" spans="1:17">
      <c r="A171" s="742">
        <v>24</v>
      </c>
      <c r="B171" s="651" t="s">
        <v>1945</v>
      </c>
      <c r="C171" s="744"/>
      <c r="D171" s="744"/>
      <c r="E171" s="710">
        <v>3800</v>
      </c>
      <c r="F171" s="710">
        <v>3760</v>
      </c>
      <c r="G171" s="741"/>
      <c r="H171" s="741"/>
      <c r="I171" s="710">
        <v>3800</v>
      </c>
      <c r="J171" s="710">
        <v>3760</v>
      </c>
      <c r="K171" s="710"/>
      <c r="L171" s="710"/>
      <c r="M171" s="710">
        <v>3800</v>
      </c>
      <c r="N171" s="710">
        <v>3760</v>
      </c>
      <c r="O171" s="741"/>
      <c r="P171" s="741"/>
      <c r="Q171" s="710"/>
    </row>
    <row r="172" spans="1:17">
      <c r="A172" s="742">
        <v>25</v>
      </c>
      <c r="B172" s="651" t="s">
        <v>1946</v>
      </c>
      <c r="C172" s="744"/>
      <c r="D172" s="744"/>
      <c r="E172" s="710">
        <v>4000</v>
      </c>
      <c r="F172" s="710">
        <v>3960</v>
      </c>
      <c r="G172" s="741"/>
      <c r="H172" s="741"/>
      <c r="I172" s="710">
        <v>4000</v>
      </c>
      <c r="J172" s="710">
        <v>3960</v>
      </c>
      <c r="K172" s="710"/>
      <c r="L172" s="710"/>
      <c r="M172" s="710">
        <v>4000</v>
      </c>
      <c r="N172" s="710">
        <v>3960</v>
      </c>
      <c r="O172" s="741"/>
      <c r="P172" s="741"/>
      <c r="Q172" s="710"/>
    </row>
    <row r="173" spans="1:17">
      <c r="A173" s="742">
        <v>26</v>
      </c>
      <c r="B173" s="651" t="s">
        <v>1947</v>
      </c>
      <c r="C173" s="744"/>
      <c r="D173" s="744"/>
      <c r="E173" s="710">
        <v>1500</v>
      </c>
      <c r="F173" s="710">
        <v>1485</v>
      </c>
      <c r="G173" s="741"/>
      <c r="H173" s="741"/>
      <c r="I173" s="710">
        <v>1500</v>
      </c>
      <c r="J173" s="710">
        <v>1485</v>
      </c>
      <c r="K173" s="710"/>
      <c r="L173" s="710"/>
      <c r="M173" s="710">
        <v>1500</v>
      </c>
      <c r="N173" s="710">
        <v>1485</v>
      </c>
      <c r="O173" s="741"/>
      <c r="P173" s="741"/>
      <c r="Q173" s="710"/>
    </row>
    <row r="174" spans="1:17">
      <c r="A174" s="742">
        <v>27</v>
      </c>
      <c r="B174" s="651" t="s">
        <v>1948</v>
      </c>
      <c r="C174" s="744"/>
      <c r="D174" s="744"/>
      <c r="E174" s="710">
        <v>4000</v>
      </c>
      <c r="F174" s="710">
        <v>3960</v>
      </c>
      <c r="G174" s="741"/>
      <c r="H174" s="741"/>
      <c r="I174" s="710">
        <v>4000</v>
      </c>
      <c r="J174" s="710">
        <v>3960</v>
      </c>
      <c r="K174" s="710"/>
      <c r="L174" s="710"/>
      <c r="M174" s="710">
        <v>4000</v>
      </c>
      <c r="N174" s="710">
        <v>3960</v>
      </c>
      <c r="O174" s="741"/>
      <c r="P174" s="741"/>
      <c r="Q174" s="710"/>
    </row>
    <row r="175" spans="1:17">
      <c r="A175" s="742">
        <v>28</v>
      </c>
      <c r="B175" s="651" t="s">
        <v>1949</v>
      </c>
      <c r="C175" s="744"/>
      <c r="D175" s="744"/>
      <c r="E175" s="710">
        <v>4000</v>
      </c>
      <c r="F175" s="710">
        <v>3960</v>
      </c>
      <c r="G175" s="741"/>
      <c r="H175" s="741"/>
      <c r="I175" s="710">
        <v>4000</v>
      </c>
      <c r="J175" s="710">
        <v>3960</v>
      </c>
      <c r="K175" s="710"/>
      <c r="L175" s="710"/>
      <c r="M175" s="710">
        <v>4000</v>
      </c>
      <c r="N175" s="710">
        <v>3960</v>
      </c>
      <c r="O175" s="741"/>
      <c r="P175" s="741"/>
      <c r="Q175" s="710"/>
    </row>
    <row r="176" spans="1:17">
      <c r="A176" s="742">
        <v>29</v>
      </c>
      <c r="B176" s="651" t="s">
        <v>1950</v>
      </c>
      <c r="C176" s="744"/>
      <c r="D176" s="744"/>
      <c r="E176" s="710">
        <v>2900</v>
      </c>
      <c r="F176" s="710">
        <v>2870</v>
      </c>
      <c r="G176" s="741"/>
      <c r="H176" s="741"/>
      <c r="I176" s="710">
        <v>2900</v>
      </c>
      <c r="J176" s="710">
        <v>2870</v>
      </c>
      <c r="K176" s="710"/>
      <c r="L176" s="710"/>
      <c r="M176" s="710">
        <v>2900</v>
      </c>
      <c r="N176" s="710">
        <v>2870</v>
      </c>
      <c r="O176" s="741"/>
      <c r="P176" s="741"/>
      <c r="Q176" s="710"/>
    </row>
    <row r="177" spans="1:17">
      <c r="A177" s="742">
        <v>30</v>
      </c>
      <c r="B177" s="748" t="s">
        <v>1951</v>
      </c>
      <c r="C177" s="744"/>
      <c r="D177" s="744"/>
      <c r="E177" s="710">
        <v>1000</v>
      </c>
      <c r="F177" s="710">
        <v>990</v>
      </c>
      <c r="G177" s="741"/>
      <c r="H177" s="741"/>
      <c r="I177" s="710">
        <v>1000</v>
      </c>
      <c r="J177" s="710">
        <v>990</v>
      </c>
      <c r="K177" s="710"/>
      <c r="L177" s="710"/>
      <c r="M177" s="710">
        <v>1000</v>
      </c>
      <c r="N177" s="710">
        <v>990</v>
      </c>
      <c r="O177" s="741"/>
      <c r="P177" s="741"/>
      <c r="Q177" s="710"/>
    </row>
    <row r="178" spans="1:17">
      <c r="A178" s="742">
        <v>31</v>
      </c>
      <c r="B178" s="748" t="s">
        <v>1952</v>
      </c>
      <c r="C178" s="744"/>
      <c r="D178" s="744"/>
      <c r="E178" s="710">
        <v>1000</v>
      </c>
      <c r="F178" s="710">
        <v>990</v>
      </c>
      <c r="G178" s="741"/>
      <c r="H178" s="741"/>
      <c r="I178" s="710">
        <v>1000</v>
      </c>
      <c r="J178" s="710">
        <v>990</v>
      </c>
      <c r="K178" s="710"/>
      <c r="L178" s="710"/>
      <c r="M178" s="710">
        <v>1000</v>
      </c>
      <c r="N178" s="710">
        <v>990</v>
      </c>
      <c r="O178" s="741"/>
      <c r="P178" s="741"/>
      <c r="Q178" s="710"/>
    </row>
    <row r="179" spans="1:17">
      <c r="A179" s="742">
        <v>32</v>
      </c>
      <c r="B179" s="748" t="s">
        <v>1953</v>
      </c>
      <c r="C179" s="744"/>
      <c r="D179" s="744"/>
      <c r="E179" s="710">
        <v>2100</v>
      </c>
      <c r="F179" s="710">
        <v>2080</v>
      </c>
      <c r="G179" s="741"/>
      <c r="H179" s="741"/>
      <c r="I179" s="710">
        <v>2100</v>
      </c>
      <c r="J179" s="710">
        <v>2080</v>
      </c>
      <c r="K179" s="710"/>
      <c r="L179" s="710"/>
      <c r="M179" s="710">
        <v>2100</v>
      </c>
      <c r="N179" s="710">
        <v>2080</v>
      </c>
      <c r="O179" s="741"/>
      <c r="P179" s="741"/>
      <c r="Q179" s="710"/>
    </row>
    <row r="180" spans="1:17">
      <c r="A180" s="742">
        <v>33</v>
      </c>
      <c r="B180" s="748" t="s">
        <v>1954</v>
      </c>
      <c r="C180" s="744"/>
      <c r="D180" s="744"/>
      <c r="E180" s="710">
        <v>1500</v>
      </c>
      <c r="F180" s="710">
        <v>1485</v>
      </c>
      <c r="G180" s="741"/>
      <c r="H180" s="741"/>
      <c r="I180" s="710">
        <v>1500</v>
      </c>
      <c r="J180" s="710">
        <v>1485</v>
      </c>
      <c r="K180" s="710"/>
      <c r="L180" s="710"/>
      <c r="M180" s="710">
        <v>1500</v>
      </c>
      <c r="N180" s="710">
        <v>1485</v>
      </c>
      <c r="O180" s="741"/>
      <c r="P180" s="741"/>
      <c r="Q180" s="710"/>
    </row>
    <row r="181" spans="1:17">
      <c r="A181" s="742">
        <v>34</v>
      </c>
      <c r="B181" s="748" t="s">
        <v>1955</v>
      </c>
      <c r="C181" s="744"/>
      <c r="D181" s="744"/>
      <c r="E181" s="710">
        <v>1300</v>
      </c>
      <c r="F181" s="710">
        <v>1287</v>
      </c>
      <c r="G181" s="741"/>
      <c r="H181" s="741"/>
      <c r="I181" s="710">
        <v>1300</v>
      </c>
      <c r="J181" s="710">
        <v>1287</v>
      </c>
      <c r="K181" s="710"/>
      <c r="L181" s="710"/>
      <c r="M181" s="710">
        <v>1300</v>
      </c>
      <c r="N181" s="710">
        <v>1287</v>
      </c>
      <c r="O181" s="741"/>
      <c r="P181" s="741"/>
      <c r="Q181" s="710"/>
    </row>
    <row r="182" spans="1:17">
      <c r="A182" s="742">
        <v>35</v>
      </c>
      <c r="B182" s="748" t="s">
        <v>1956</v>
      </c>
      <c r="C182" s="744"/>
      <c r="D182" s="744"/>
      <c r="E182" s="710">
        <v>1600</v>
      </c>
      <c r="F182" s="710">
        <v>1585</v>
      </c>
      <c r="G182" s="741"/>
      <c r="H182" s="741"/>
      <c r="I182" s="710">
        <v>1600</v>
      </c>
      <c r="J182" s="710">
        <v>1585</v>
      </c>
      <c r="K182" s="710"/>
      <c r="L182" s="710"/>
      <c r="M182" s="710">
        <v>1600</v>
      </c>
      <c r="N182" s="710">
        <v>1585</v>
      </c>
      <c r="O182" s="741"/>
      <c r="P182" s="741"/>
      <c r="Q182" s="710"/>
    </row>
    <row r="183" spans="1:17">
      <c r="A183" s="742">
        <v>36</v>
      </c>
      <c r="B183" s="748" t="s">
        <v>1957</v>
      </c>
      <c r="C183" s="744"/>
      <c r="D183" s="744"/>
      <c r="E183" s="747">
        <v>2600</v>
      </c>
      <c r="F183" s="710">
        <v>2575</v>
      </c>
      <c r="G183" s="741"/>
      <c r="H183" s="741"/>
      <c r="I183" s="747">
        <v>2600</v>
      </c>
      <c r="J183" s="710">
        <v>2575</v>
      </c>
      <c r="K183" s="710"/>
      <c r="L183" s="710"/>
      <c r="M183" s="747">
        <v>2600</v>
      </c>
      <c r="N183" s="710">
        <v>2575</v>
      </c>
      <c r="O183" s="741"/>
      <c r="P183" s="741"/>
      <c r="Q183" s="710"/>
    </row>
    <row r="184" spans="1:17">
      <c r="A184" s="742">
        <v>37</v>
      </c>
      <c r="B184" s="748" t="s">
        <v>1958</v>
      </c>
      <c r="C184" s="744"/>
      <c r="D184" s="744"/>
      <c r="E184" s="710">
        <v>1600</v>
      </c>
      <c r="F184" s="710">
        <v>1585</v>
      </c>
      <c r="G184" s="741"/>
      <c r="H184" s="741"/>
      <c r="I184" s="710">
        <v>1600</v>
      </c>
      <c r="J184" s="710">
        <v>1585</v>
      </c>
      <c r="K184" s="710"/>
      <c r="L184" s="710"/>
      <c r="M184" s="710">
        <v>1600</v>
      </c>
      <c r="N184" s="710">
        <v>1585</v>
      </c>
      <c r="O184" s="741"/>
      <c r="P184" s="741"/>
      <c r="Q184" s="710"/>
    </row>
    <row r="185" spans="1:17">
      <c r="A185" s="618" t="s">
        <v>1477</v>
      </c>
      <c r="B185" s="750" t="s">
        <v>1959</v>
      </c>
      <c r="C185" s="751"/>
      <c r="D185" s="751"/>
      <c r="E185" s="714"/>
      <c r="F185" s="711"/>
      <c r="G185" s="741"/>
      <c r="H185" s="741"/>
      <c r="I185" s="714"/>
      <c r="J185" s="711"/>
      <c r="K185" s="710"/>
      <c r="L185" s="710"/>
      <c r="M185" s="714"/>
      <c r="N185" s="711"/>
      <c r="O185" s="741"/>
      <c r="P185" s="741"/>
      <c r="Q185" s="710"/>
    </row>
    <row r="186" spans="1:17">
      <c r="A186" s="615">
        <v>1</v>
      </c>
      <c r="B186" s="752" t="s">
        <v>1960</v>
      </c>
      <c r="C186" s="744"/>
      <c r="D186" s="744"/>
      <c r="E186" s="710">
        <v>1500</v>
      </c>
      <c r="F186" s="710">
        <v>1485</v>
      </c>
      <c r="G186" s="741"/>
      <c r="H186" s="741"/>
      <c r="I186" s="710">
        <v>1500</v>
      </c>
      <c r="J186" s="710">
        <v>1485</v>
      </c>
      <c r="K186" s="710"/>
      <c r="L186" s="710"/>
      <c r="M186" s="710">
        <v>1500</v>
      </c>
      <c r="N186" s="710">
        <v>1485</v>
      </c>
      <c r="O186" s="741"/>
      <c r="P186" s="741"/>
      <c r="Q186" s="710"/>
    </row>
    <row r="187" spans="1:17">
      <c r="A187" s="753">
        <v>2</v>
      </c>
      <c r="B187" s="752" t="s">
        <v>1961</v>
      </c>
      <c r="C187" s="744"/>
      <c r="D187" s="744"/>
      <c r="E187" s="710">
        <v>1950</v>
      </c>
      <c r="F187" s="710">
        <v>1930</v>
      </c>
      <c r="G187" s="741"/>
      <c r="H187" s="741"/>
      <c r="I187" s="710">
        <v>1950</v>
      </c>
      <c r="J187" s="710">
        <v>1930</v>
      </c>
      <c r="K187" s="710"/>
      <c r="L187" s="710"/>
      <c r="M187" s="710">
        <v>1950</v>
      </c>
      <c r="N187" s="710">
        <v>1930</v>
      </c>
      <c r="O187" s="741"/>
      <c r="P187" s="741"/>
      <c r="Q187" s="710"/>
    </row>
    <row r="188" spans="1:17">
      <c r="A188" s="753">
        <v>3</v>
      </c>
      <c r="B188" s="749" t="s">
        <v>1962</v>
      </c>
      <c r="C188" s="744"/>
      <c r="D188" s="740"/>
      <c r="E188" s="710">
        <v>1500</v>
      </c>
      <c r="F188" s="710">
        <v>1485</v>
      </c>
      <c r="G188" s="741"/>
      <c r="H188" s="741"/>
      <c r="I188" s="710">
        <v>1500</v>
      </c>
      <c r="J188" s="710">
        <v>1485</v>
      </c>
      <c r="K188" s="710"/>
      <c r="L188" s="710"/>
      <c r="M188" s="710">
        <v>1500</v>
      </c>
      <c r="N188" s="710">
        <v>1485</v>
      </c>
      <c r="O188" s="741"/>
      <c r="P188" s="741"/>
      <c r="Q188" s="710"/>
    </row>
    <row r="189" spans="1:17">
      <c r="A189" s="753">
        <v>4</v>
      </c>
      <c r="B189" s="749" t="s">
        <v>1963</v>
      </c>
      <c r="C189" s="744"/>
      <c r="D189" s="740"/>
      <c r="E189" s="710">
        <v>1500</v>
      </c>
      <c r="F189" s="710">
        <v>1485</v>
      </c>
      <c r="G189" s="741"/>
      <c r="H189" s="741"/>
      <c r="I189" s="710">
        <v>1500</v>
      </c>
      <c r="J189" s="710">
        <v>1485</v>
      </c>
      <c r="K189" s="710"/>
      <c r="L189" s="710"/>
      <c r="M189" s="710">
        <v>1500</v>
      </c>
      <c r="N189" s="710">
        <v>1485</v>
      </c>
      <c r="O189" s="741"/>
      <c r="P189" s="741"/>
      <c r="Q189" s="710"/>
    </row>
    <row r="190" spans="1:17">
      <c r="A190" s="753">
        <v>5</v>
      </c>
      <c r="B190" s="749" t="s">
        <v>1964</v>
      </c>
      <c r="C190" s="744"/>
      <c r="D190" s="740"/>
      <c r="E190" s="710">
        <v>1500</v>
      </c>
      <c r="F190" s="710">
        <v>1485</v>
      </c>
      <c r="G190" s="714"/>
      <c r="H190" s="714"/>
      <c r="I190" s="710">
        <v>1500</v>
      </c>
      <c r="J190" s="710">
        <v>1485</v>
      </c>
      <c r="K190" s="714"/>
      <c r="L190" s="714"/>
      <c r="M190" s="710">
        <v>1500</v>
      </c>
      <c r="N190" s="710">
        <v>1485</v>
      </c>
      <c r="O190" s="716"/>
      <c r="P190" s="716"/>
      <c r="Q190" s="714"/>
    </row>
    <row r="191" spans="1:17">
      <c r="A191" s="753">
        <v>6</v>
      </c>
      <c r="B191" s="749" t="s">
        <v>1965</v>
      </c>
      <c r="C191" s="744"/>
      <c r="D191" s="740"/>
      <c r="E191" s="710">
        <v>1500</v>
      </c>
      <c r="F191" s="710">
        <v>1485</v>
      </c>
      <c r="G191" s="741"/>
      <c r="H191" s="741"/>
      <c r="I191" s="710">
        <v>1500</v>
      </c>
      <c r="J191" s="710">
        <v>1485</v>
      </c>
      <c r="K191" s="710"/>
      <c r="L191" s="714"/>
      <c r="M191" s="710">
        <v>1500</v>
      </c>
      <c r="N191" s="710">
        <v>1485</v>
      </c>
      <c r="O191" s="741"/>
      <c r="P191" s="741"/>
      <c r="Q191" s="710"/>
    </row>
    <row r="192" spans="1:17">
      <c r="A192" s="753">
        <v>7</v>
      </c>
      <c r="B192" s="749" t="s">
        <v>1966</v>
      </c>
      <c r="C192" s="744"/>
      <c r="D192" s="740"/>
      <c r="E192" s="710">
        <v>1500</v>
      </c>
      <c r="F192" s="710">
        <v>1485</v>
      </c>
      <c r="G192" s="741"/>
      <c r="H192" s="741"/>
      <c r="I192" s="710">
        <v>1500</v>
      </c>
      <c r="J192" s="710">
        <v>1485</v>
      </c>
      <c r="K192" s="710"/>
      <c r="L192" s="710"/>
      <c r="M192" s="710">
        <v>1500</v>
      </c>
      <c r="N192" s="710">
        <v>1485</v>
      </c>
      <c r="O192" s="741"/>
      <c r="P192" s="741"/>
      <c r="Q192" s="710"/>
    </row>
    <row r="193" spans="1:17">
      <c r="A193" s="753">
        <v>8</v>
      </c>
      <c r="B193" s="749" t="s">
        <v>1967</v>
      </c>
      <c r="C193" s="744"/>
      <c r="D193" s="740"/>
      <c r="E193" s="710">
        <v>1500</v>
      </c>
      <c r="F193" s="710">
        <v>1485</v>
      </c>
      <c r="G193" s="741"/>
      <c r="H193" s="741"/>
      <c r="I193" s="710">
        <v>1500</v>
      </c>
      <c r="J193" s="710">
        <v>1485</v>
      </c>
      <c r="K193" s="710"/>
      <c r="L193" s="711"/>
      <c r="M193" s="710">
        <v>1500</v>
      </c>
      <c r="N193" s="710">
        <v>1485</v>
      </c>
      <c r="O193" s="741"/>
      <c r="P193" s="741"/>
      <c r="Q193" s="710"/>
    </row>
    <row r="194" spans="1:17">
      <c r="A194" s="753">
        <v>9</v>
      </c>
      <c r="B194" s="749" t="s">
        <v>1968</v>
      </c>
      <c r="C194" s="744"/>
      <c r="D194" s="740"/>
      <c r="E194" s="710">
        <v>1500</v>
      </c>
      <c r="F194" s="710">
        <v>1485</v>
      </c>
      <c r="G194" s="741"/>
      <c r="H194" s="741"/>
      <c r="I194" s="710">
        <v>1500</v>
      </c>
      <c r="J194" s="710">
        <v>1485</v>
      </c>
      <c r="K194" s="710"/>
      <c r="L194" s="710"/>
      <c r="M194" s="710">
        <v>1500</v>
      </c>
      <c r="N194" s="710">
        <v>1485</v>
      </c>
      <c r="O194" s="741"/>
      <c r="P194" s="741"/>
      <c r="Q194" s="710"/>
    </row>
    <row r="195" spans="1:17">
      <c r="A195" s="753">
        <v>10</v>
      </c>
      <c r="B195" s="749" t="s">
        <v>1969</v>
      </c>
      <c r="C195" s="744"/>
      <c r="D195" s="740"/>
      <c r="E195" s="710">
        <v>1500</v>
      </c>
      <c r="F195" s="710">
        <v>1485</v>
      </c>
      <c r="G195" s="741"/>
      <c r="H195" s="741"/>
      <c r="I195" s="710">
        <v>1500</v>
      </c>
      <c r="J195" s="710">
        <v>1485</v>
      </c>
      <c r="K195" s="710"/>
      <c r="L195" s="710"/>
      <c r="M195" s="710">
        <v>1500</v>
      </c>
      <c r="N195" s="710">
        <v>1485</v>
      </c>
      <c r="O195" s="741"/>
      <c r="P195" s="741"/>
      <c r="Q195" s="710"/>
    </row>
    <row r="196" spans="1:17">
      <c r="A196" s="753">
        <v>11</v>
      </c>
      <c r="B196" s="749" t="s">
        <v>1970</v>
      </c>
      <c r="C196" s="744"/>
      <c r="D196" s="740"/>
      <c r="E196" s="710">
        <v>1500</v>
      </c>
      <c r="F196" s="710">
        <v>1485</v>
      </c>
      <c r="G196" s="741"/>
      <c r="H196" s="741"/>
      <c r="I196" s="710">
        <v>1500</v>
      </c>
      <c r="J196" s="710">
        <v>1485</v>
      </c>
      <c r="K196" s="710"/>
      <c r="L196" s="710"/>
      <c r="M196" s="710">
        <v>1500</v>
      </c>
      <c r="N196" s="710">
        <v>1485</v>
      </c>
      <c r="O196" s="741"/>
      <c r="P196" s="741"/>
      <c r="Q196" s="710"/>
    </row>
    <row r="197" spans="1:17">
      <c r="A197" s="753">
        <v>12</v>
      </c>
      <c r="B197" s="749" t="s">
        <v>1971</v>
      </c>
      <c r="C197" s="744"/>
      <c r="D197" s="740"/>
      <c r="E197" s="710">
        <v>1500</v>
      </c>
      <c r="F197" s="710">
        <v>1485</v>
      </c>
      <c r="G197" s="741"/>
      <c r="H197" s="741"/>
      <c r="I197" s="710">
        <v>1500</v>
      </c>
      <c r="J197" s="710">
        <v>1485</v>
      </c>
      <c r="K197" s="710"/>
      <c r="L197" s="710"/>
      <c r="M197" s="710">
        <v>1500</v>
      </c>
      <c r="N197" s="710">
        <v>1485</v>
      </c>
      <c r="O197" s="741"/>
      <c r="P197" s="741"/>
      <c r="Q197" s="710"/>
    </row>
    <row r="198" spans="1:17">
      <c r="A198" s="715" t="s">
        <v>1637</v>
      </c>
      <c r="B198" s="631" t="s">
        <v>485</v>
      </c>
      <c r="C198" s="711"/>
      <c r="D198" s="714"/>
      <c r="E198" s="714">
        <f t="shared" ref="E198:J198" si="24">E199+E200</f>
        <v>159635</v>
      </c>
      <c r="F198" s="714">
        <f t="shared" si="24"/>
        <v>134355</v>
      </c>
      <c r="G198" s="714">
        <f t="shared" si="24"/>
        <v>0</v>
      </c>
      <c r="H198" s="714">
        <f t="shared" si="24"/>
        <v>0</v>
      </c>
      <c r="I198" s="714">
        <f t="shared" si="24"/>
        <v>159635</v>
      </c>
      <c r="J198" s="714">
        <f t="shared" si="24"/>
        <v>134355</v>
      </c>
      <c r="K198" s="714">
        <f>K199</f>
        <v>0</v>
      </c>
      <c r="L198" s="714">
        <f>L199</f>
        <v>0</v>
      </c>
      <c r="M198" s="714">
        <f>M199+M200</f>
        <v>159635</v>
      </c>
      <c r="N198" s="714">
        <f>N199+N200</f>
        <v>134355</v>
      </c>
      <c r="O198" s="716"/>
      <c r="P198" s="716"/>
      <c r="Q198" s="714"/>
    </row>
    <row r="199" spans="1:17" ht="31.5">
      <c r="A199" s="717" t="s">
        <v>96</v>
      </c>
      <c r="B199" s="754" t="s">
        <v>457</v>
      </c>
      <c r="C199" s="711"/>
      <c r="D199" s="714"/>
      <c r="E199" s="714"/>
      <c r="F199" s="714"/>
      <c r="G199" s="714"/>
      <c r="H199" s="714"/>
      <c r="I199" s="714"/>
      <c r="J199" s="714"/>
      <c r="K199" s="714"/>
      <c r="L199" s="714"/>
      <c r="M199" s="714"/>
      <c r="N199" s="714"/>
      <c r="O199" s="716"/>
      <c r="P199" s="716"/>
      <c r="Q199" s="714"/>
    </row>
    <row r="200" spans="1:17" ht="31.5">
      <c r="A200" s="627" t="s">
        <v>101</v>
      </c>
      <c r="B200" s="754" t="s">
        <v>1893</v>
      </c>
      <c r="C200" s="755"/>
      <c r="D200" s="714"/>
      <c r="E200" s="756">
        <f>E201+E223+E237+E249+E258</f>
        <v>159635</v>
      </c>
      <c r="F200" s="756">
        <f>F201+F223+F237+F249+F258</f>
        <v>134355</v>
      </c>
      <c r="G200" s="716"/>
      <c r="H200" s="716"/>
      <c r="I200" s="756">
        <f>I201+I223+I237+I249+I258</f>
        <v>159635</v>
      </c>
      <c r="J200" s="756">
        <f>J201+J223+J237+J249+J258</f>
        <v>134355</v>
      </c>
      <c r="K200" s="716"/>
      <c r="L200" s="716"/>
      <c r="M200" s="756">
        <f>M201+M223+M237+M249+M258</f>
        <v>159635</v>
      </c>
      <c r="N200" s="756">
        <f>N201+N223+N237+N249+N258</f>
        <v>134355</v>
      </c>
      <c r="O200" s="716"/>
      <c r="P200" s="716"/>
      <c r="Q200" s="714"/>
    </row>
    <row r="201" spans="1:17">
      <c r="A201" s="757"/>
      <c r="B201" s="758" t="s">
        <v>1972</v>
      </c>
      <c r="C201" s="755"/>
      <c r="D201" s="714"/>
      <c r="E201" s="759">
        <f>SUM(E202:E222)</f>
        <v>80473</v>
      </c>
      <c r="F201" s="759">
        <f>SUM(F202:F222)</f>
        <v>68737</v>
      </c>
      <c r="G201" s="716"/>
      <c r="H201" s="716"/>
      <c r="I201" s="759">
        <f>SUM(I202:I222)</f>
        <v>80473</v>
      </c>
      <c r="J201" s="759">
        <f>SUM(J202:J222)</f>
        <v>68737</v>
      </c>
      <c r="K201" s="716"/>
      <c r="L201" s="716"/>
      <c r="M201" s="759">
        <f>SUM(M202:M222)</f>
        <v>80473</v>
      </c>
      <c r="N201" s="759">
        <f>SUM(N202:N222)</f>
        <v>68737</v>
      </c>
      <c r="O201" s="716"/>
      <c r="P201" s="716"/>
      <c r="Q201" s="714"/>
    </row>
    <row r="202" spans="1:17" ht="63">
      <c r="A202" s="760">
        <v>1</v>
      </c>
      <c r="B202" s="761" t="s">
        <v>1973</v>
      </c>
      <c r="C202" s="755"/>
      <c r="D202" s="714"/>
      <c r="E202" s="762">
        <v>9750</v>
      </c>
      <c r="F202" s="762">
        <v>8775</v>
      </c>
      <c r="G202" s="716"/>
      <c r="H202" s="716"/>
      <c r="I202" s="762">
        <v>9750</v>
      </c>
      <c r="J202" s="762">
        <v>8775</v>
      </c>
      <c r="K202" s="716"/>
      <c r="L202" s="716"/>
      <c r="M202" s="762">
        <v>9750</v>
      </c>
      <c r="N202" s="762">
        <v>8775</v>
      </c>
      <c r="O202" s="716"/>
      <c r="P202" s="716"/>
      <c r="Q202" s="714"/>
    </row>
    <row r="203" spans="1:17" ht="31.5">
      <c r="A203" s="763">
        <v>2</v>
      </c>
      <c r="B203" s="764" t="s">
        <v>1974</v>
      </c>
      <c r="C203" s="755"/>
      <c r="D203" s="714"/>
      <c r="E203" s="765">
        <v>640</v>
      </c>
      <c r="F203" s="765">
        <v>576</v>
      </c>
      <c r="G203" s="716"/>
      <c r="H203" s="716"/>
      <c r="I203" s="765">
        <v>640</v>
      </c>
      <c r="J203" s="765">
        <v>576</v>
      </c>
      <c r="K203" s="716"/>
      <c r="L203" s="716"/>
      <c r="M203" s="765">
        <v>640</v>
      </c>
      <c r="N203" s="765">
        <v>576</v>
      </c>
      <c r="O203" s="716"/>
      <c r="P203" s="716"/>
      <c r="Q203" s="714"/>
    </row>
    <row r="204" spans="1:17" ht="31.5">
      <c r="A204" s="760">
        <v>3</v>
      </c>
      <c r="B204" s="764" t="s">
        <v>1975</v>
      </c>
      <c r="C204" s="755"/>
      <c r="D204" s="714"/>
      <c r="E204" s="765">
        <v>1800</v>
      </c>
      <c r="F204" s="765">
        <v>1260</v>
      </c>
      <c r="G204" s="716"/>
      <c r="H204" s="716"/>
      <c r="I204" s="765">
        <v>1800</v>
      </c>
      <c r="J204" s="765">
        <v>1260</v>
      </c>
      <c r="K204" s="716"/>
      <c r="L204" s="716"/>
      <c r="M204" s="765">
        <v>1800</v>
      </c>
      <c r="N204" s="765">
        <v>1260</v>
      </c>
      <c r="O204" s="716"/>
      <c r="P204" s="716"/>
      <c r="Q204" s="714"/>
    </row>
    <row r="205" spans="1:17" ht="78.75">
      <c r="A205" s="763">
        <v>4</v>
      </c>
      <c r="B205" s="761" t="s">
        <v>1976</v>
      </c>
      <c r="C205" s="755"/>
      <c r="D205" s="714"/>
      <c r="E205" s="765">
        <v>6750</v>
      </c>
      <c r="F205" s="765">
        <v>4475</v>
      </c>
      <c r="G205" s="716"/>
      <c r="H205" s="716"/>
      <c r="I205" s="765">
        <v>6750</v>
      </c>
      <c r="J205" s="765">
        <v>4475</v>
      </c>
      <c r="K205" s="716"/>
      <c r="L205" s="716"/>
      <c r="M205" s="765">
        <v>6750</v>
      </c>
      <c r="N205" s="765">
        <v>4475</v>
      </c>
      <c r="O205" s="716"/>
      <c r="P205" s="716"/>
      <c r="Q205" s="714"/>
    </row>
    <row r="206" spans="1:17" ht="110.25">
      <c r="A206" s="760">
        <v>5</v>
      </c>
      <c r="B206" s="761" t="s">
        <v>1977</v>
      </c>
      <c r="C206" s="755"/>
      <c r="D206" s="714"/>
      <c r="E206" s="765">
        <v>2895</v>
      </c>
      <c r="F206" s="765">
        <v>2610</v>
      </c>
      <c r="G206" s="716"/>
      <c r="H206" s="716"/>
      <c r="I206" s="765">
        <v>2895</v>
      </c>
      <c r="J206" s="765">
        <v>2610</v>
      </c>
      <c r="K206" s="716"/>
      <c r="L206" s="716"/>
      <c r="M206" s="765">
        <v>2895</v>
      </c>
      <c r="N206" s="765">
        <v>2610</v>
      </c>
      <c r="O206" s="716"/>
      <c r="P206" s="716"/>
      <c r="Q206" s="714"/>
    </row>
    <row r="207" spans="1:17" ht="47.25">
      <c r="A207" s="763">
        <v>6</v>
      </c>
      <c r="B207" s="766" t="s">
        <v>1978</v>
      </c>
      <c r="C207" s="755"/>
      <c r="D207" s="714"/>
      <c r="E207" s="765">
        <v>2100</v>
      </c>
      <c r="F207" s="765">
        <v>1050</v>
      </c>
      <c r="G207" s="716"/>
      <c r="H207" s="716"/>
      <c r="I207" s="765">
        <v>2100</v>
      </c>
      <c r="J207" s="765">
        <v>1050</v>
      </c>
      <c r="K207" s="716"/>
      <c r="L207" s="716"/>
      <c r="M207" s="765">
        <v>2100</v>
      </c>
      <c r="N207" s="765">
        <v>1050</v>
      </c>
      <c r="O207" s="716"/>
      <c r="P207" s="716"/>
      <c r="Q207" s="714"/>
    </row>
    <row r="208" spans="1:17" ht="78.75">
      <c r="A208" s="760">
        <v>7</v>
      </c>
      <c r="B208" s="764" t="s">
        <v>1979</v>
      </c>
      <c r="C208" s="755"/>
      <c r="D208" s="714"/>
      <c r="E208" s="765">
        <v>4570</v>
      </c>
      <c r="F208" s="765">
        <v>4100</v>
      </c>
      <c r="G208" s="716"/>
      <c r="H208" s="716"/>
      <c r="I208" s="765">
        <v>4570</v>
      </c>
      <c r="J208" s="765">
        <v>4100</v>
      </c>
      <c r="K208" s="716"/>
      <c r="L208" s="716"/>
      <c r="M208" s="765">
        <v>4570</v>
      </c>
      <c r="N208" s="765">
        <v>4100</v>
      </c>
      <c r="O208" s="716"/>
      <c r="P208" s="716"/>
      <c r="Q208" s="714"/>
    </row>
    <row r="209" spans="1:17" ht="47.25">
      <c r="A209" s="763">
        <v>8</v>
      </c>
      <c r="B209" s="767" t="s">
        <v>1980</v>
      </c>
      <c r="C209" s="755"/>
      <c r="D209" s="714"/>
      <c r="E209" s="765">
        <v>1000</v>
      </c>
      <c r="F209" s="765">
        <v>900</v>
      </c>
      <c r="G209" s="716"/>
      <c r="H209" s="716"/>
      <c r="I209" s="765">
        <v>1000</v>
      </c>
      <c r="J209" s="765">
        <v>900</v>
      </c>
      <c r="K209" s="716"/>
      <c r="L209" s="716"/>
      <c r="M209" s="765">
        <v>1000</v>
      </c>
      <c r="N209" s="765">
        <v>900</v>
      </c>
      <c r="O209" s="716"/>
      <c r="P209" s="716"/>
      <c r="Q209" s="714"/>
    </row>
    <row r="210" spans="1:17" ht="63">
      <c r="A210" s="760">
        <v>9</v>
      </c>
      <c r="B210" s="761" t="s">
        <v>1981</v>
      </c>
      <c r="C210" s="755"/>
      <c r="D210" s="714"/>
      <c r="E210" s="765">
        <v>12650</v>
      </c>
      <c r="F210" s="765">
        <v>11500</v>
      </c>
      <c r="G210" s="716"/>
      <c r="H210" s="716"/>
      <c r="I210" s="765">
        <v>12650</v>
      </c>
      <c r="J210" s="765">
        <v>11500</v>
      </c>
      <c r="K210" s="716"/>
      <c r="L210" s="716"/>
      <c r="M210" s="765">
        <v>12650</v>
      </c>
      <c r="N210" s="765">
        <v>11500</v>
      </c>
      <c r="O210" s="716"/>
      <c r="P210" s="716"/>
      <c r="Q210" s="714"/>
    </row>
    <row r="211" spans="1:17" ht="47.25">
      <c r="A211" s="763">
        <v>10</v>
      </c>
      <c r="B211" s="768" t="s">
        <v>1982</v>
      </c>
      <c r="C211" s="755"/>
      <c r="D211" s="714"/>
      <c r="E211" s="765">
        <v>880</v>
      </c>
      <c r="F211" s="765">
        <v>626</v>
      </c>
      <c r="G211" s="716"/>
      <c r="H211" s="716"/>
      <c r="I211" s="765">
        <v>880</v>
      </c>
      <c r="J211" s="765">
        <v>626</v>
      </c>
      <c r="K211" s="716"/>
      <c r="L211" s="716"/>
      <c r="M211" s="765">
        <v>880</v>
      </c>
      <c r="N211" s="765">
        <v>626</v>
      </c>
      <c r="O211" s="716"/>
      <c r="P211" s="716"/>
      <c r="Q211" s="714"/>
    </row>
    <row r="212" spans="1:17" ht="31.5">
      <c r="A212" s="760">
        <v>11</v>
      </c>
      <c r="B212" s="761" t="s">
        <v>1983</v>
      </c>
      <c r="C212" s="755"/>
      <c r="D212" s="714"/>
      <c r="E212" s="769">
        <v>450</v>
      </c>
      <c r="F212" s="765">
        <v>405</v>
      </c>
      <c r="G212" s="716"/>
      <c r="H212" s="716"/>
      <c r="I212" s="769">
        <v>450</v>
      </c>
      <c r="J212" s="765">
        <v>405</v>
      </c>
      <c r="K212" s="716"/>
      <c r="L212" s="716"/>
      <c r="M212" s="769">
        <v>450</v>
      </c>
      <c r="N212" s="765">
        <v>405</v>
      </c>
      <c r="O212" s="716"/>
      <c r="P212" s="716"/>
      <c r="Q212" s="714"/>
    </row>
    <row r="213" spans="1:17">
      <c r="A213" s="763">
        <v>12</v>
      </c>
      <c r="B213" s="766" t="s">
        <v>1984</v>
      </c>
      <c r="C213" s="755"/>
      <c r="D213" s="714"/>
      <c r="E213" s="765">
        <v>1650</v>
      </c>
      <c r="F213" s="765">
        <v>1500</v>
      </c>
      <c r="G213" s="716"/>
      <c r="H213" s="716"/>
      <c r="I213" s="765">
        <v>1650</v>
      </c>
      <c r="J213" s="765">
        <v>1500</v>
      </c>
      <c r="K213" s="716"/>
      <c r="L213" s="716"/>
      <c r="M213" s="765">
        <v>1650</v>
      </c>
      <c r="N213" s="765">
        <v>1500</v>
      </c>
      <c r="O213" s="716"/>
      <c r="P213" s="716"/>
      <c r="Q213" s="714"/>
    </row>
    <row r="214" spans="1:17" ht="47.25">
      <c r="A214" s="760">
        <v>13</v>
      </c>
      <c r="B214" s="761" t="s">
        <v>1985</v>
      </c>
      <c r="C214" s="755"/>
      <c r="D214" s="714"/>
      <c r="E214" s="765">
        <v>7500</v>
      </c>
      <c r="F214" s="765">
        <v>6750</v>
      </c>
      <c r="G214" s="716"/>
      <c r="H214" s="716"/>
      <c r="I214" s="765">
        <v>7500</v>
      </c>
      <c r="J214" s="765">
        <v>6750</v>
      </c>
      <c r="K214" s="716"/>
      <c r="L214" s="716"/>
      <c r="M214" s="765">
        <v>7500</v>
      </c>
      <c r="N214" s="765">
        <v>6750</v>
      </c>
      <c r="O214" s="716"/>
      <c r="P214" s="716"/>
      <c r="Q214" s="714"/>
    </row>
    <row r="215" spans="1:17" ht="47.25">
      <c r="A215" s="763">
        <v>14</v>
      </c>
      <c r="B215" s="761" t="s">
        <v>1986</v>
      </c>
      <c r="C215" s="755"/>
      <c r="D215" s="714"/>
      <c r="E215" s="765">
        <v>7200</v>
      </c>
      <c r="F215" s="765">
        <v>6520</v>
      </c>
      <c r="G215" s="716"/>
      <c r="H215" s="716"/>
      <c r="I215" s="765">
        <v>7200</v>
      </c>
      <c r="J215" s="765">
        <v>6520</v>
      </c>
      <c r="K215" s="716"/>
      <c r="L215" s="716"/>
      <c r="M215" s="765">
        <v>7200</v>
      </c>
      <c r="N215" s="765">
        <v>6520</v>
      </c>
      <c r="O215" s="716"/>
      <c r="P215" s="716"/>
      <c r="Q215" s="714"/>
    </row>
    <row r="216" spans="1:17" ht="31.5">
      <c r="A216" s="760">
        <v>15</v>
      </c>
      <c r="B216" s="761" t="s">
        <v>1987</v>
      </c>
      <c r="C216" s="755"/>
      <c r="D216" s="714"/>
      <c r="E216" s="765">
        <v>1100</v>
      </c>
      <c r="F216" s="765">
        <v>1000</v>
      </c>
      <c r="G216" s="716"/>
      <c r="H216" s="716"/>
      <c r="I216" s="765">
        <v>1100</v>
      </c>
      <c r="J216" s="765">
        <v>1000</v>
      </c>
      <c r="K216" s="716"/>
      <c r="L216" s="716"/>
      <c r="M216" s="765">
        <v>1100</v>
      </c>
      <c r="N216" s="765">
        <v>1000</v>
      </c>
      <c r="O216" s="716"/>
      <c r="P216" s="716"/>
      <c r="Q216" s="714"/>
    </row>
    <row r="217" spans="1:17" ht="78.75">
      <c r="A217" s="763">
        <v>16</v>
      </c>
      <c r="B217" s="761" t="s">
        <v>1988</v>
      </c>
      <c r="C217" s="755"/>
      <c r="D217" s="714"/>
      <c r="E217" s="765">
        <v>2980</v>
      </c>
      <c r="F217" s="765">
        <v>2700</v>
      </c>
      <c r="G217" s="716"/>
      <c r="H217" s="716"/>
      <c r="I217" s="765">
        <v>2980</v>
      </c>
      <c r="J217" s="765">
        <v>2700</v>
      </c>
      <c r="K217" s="716"/>
      <c r="L217" s="716"/>
      <c r="M217" s="765">
        <v>2980</v>
      </c>
      <c r="N217" s="765">
        <v>2700</v>
      </c>
      <c r="O217" s="716"/>
      <c r="P217" s="716"/>
      <c r="Q217" s="714"/>
    </row>
    <row r="218" spans="1:17" ht="78.75">
      <c r="A218" s="760">
        <v>17</v>
      </c>
      <c r="B218" s="761" t="s">
        <v>1989</v>
      </c>
      <c r="C218" s="755"/>
      <c r="D218" s="714"/>
      <c r="E218" s="765">
        <v>5426</v>
      </c>
      <c r="F218" s="765">
        <v>4910</v>
      </c>
      <c r="G218" s="716"/>
      <c r="H218" s="716"/>
      <c r="I218" s="765">
        <v>5426</v>
      </c>
      <c r="J218" s="765">
        <v>4910</v>
      </c>
      <c r="K218" s="716"/>
      <c r="L218" s="716"/>
      <c r="M218" s="765">
        <v>5426</v>
      </c>
      <c r="N218" s="765">
        <v>4910</v>
      </c>
      <c r="O218" s="716"/>
      <c r="P218" s="716"/>
      <c r="Q218" s="714"/>
    </row>
    <row r="219" spans="1:17" ht="47.25">
      <c r="A219" s="763">
        <v>18</v>
      </c>
      <c r="B219" s="764" t="s">
        <v>1990</v>
      </c>
      <c r="C219" s="755"/>
      <c r="D219" s="714"/>
      <c r="E219" s="762">
        <v>3520</v>
      </c>
      <c r="F219" s="762">
        <v>3200</v>
      </c>
      <c r="G219" s="716"/>
      <c r="H219" s="716"/>
      <c r="I219" s="762">
        <v>3520</v>
      </c>
      <c r="J219" s="762">
        <v>3200</v>
      </c>
      <c r="K219" s="716"/>
      <c r="L219" s="716"/>
      <c r="M219" s="762">
        <v>3520</v>
      </c>
      <c r="N219" s="762">
        <v>3200</v>
      </c>
      <c r="O219" s="716"/>
      <c r="P219" s="716"/>
      <c r="Q219" s="714"/>
    </row>
    <row r="220" spans="1:17" ht="31.5">
      <c r="A220" s="760">
        <v>19</v>
      </c>
      <c r="B220" s="761" t="s">
        <v>1991</v>
      </c>
      <c r="C220" s="755"/>
      <c r="D220" s="714"/>
      <c r="E220" s="765">
        <v>977</v>
      </c>
      <c r="F220" s="765">
        <v>830</v>
      </c>
      <c r="G220" s="716"/>
      <c r="H220" s="716"/>
      <c r="I220" s="765">
        <v>977</v>
      </c>
      <c r="J220" s="765">
        <v>830</v>
      </c>
      <c r="K220" s="716"/>
      <c r="L220" s="716"/>
      <c r="M220" s="765">
        <v>977</v>
      </c>
      <c r="N220" s="765">
        <v>830</v>
      </c>
      <c r="O220" s="716"/>
      <c r="P220" s="716"/>
      <c r="Q220" s="714"/>
    </row>
    <row r="221" spans="1:17" ht="47.25">
      <c r="A221" s="763">
        <v>20</v>
      </c>
      <c r="B221" s="761" t="s">
        <v>1992</v>
      </c>
      <c r="C221" s="755"/>
      <c r="D221" s="714"/>
      <c r="E221" s="765">
        <v>2400</v>
      </c>
      <c r="F221" s="765">
        <v>1200</v>
      </c>
      <c r="G221" s="716"/>
      <c r="H221" s="716"/>
      <c r="I221" s="765">
        <v>2400</v>
      </c>
      <c r="J221" s="765">
        <v>1200</v>
      </c>
      <c r="K221" s="716"/>
      <c r="L221" s="716"/>
      <c r="M221" s="765">
        <v>2400</v>
      </c>
      <c r="N221" s="765">
        <v>1200</v>
      </c>
      <c r="O221" s="716"/>
      <c r="P221" s="716"/>
      <c r="Q221" s="714"/>
    </row>
    <row r="222" spans="1:17" ht="78.75">
      <c r="A222" s="760">
        <v>21</v>
      </c>
      <c r="B222" s="761" t="s">
        <v>1993</v>
      </c>
      <c r="C222" s="755"/>
      <c r="D222" s="714"/>
      <c r="E222" s="765">
        <v>4235</v>
      </c>
      <c r="F222" s="765">
        <v>3850</v>
      </c>
      <c r="G222" s="716"/>
      <c r="H222" s="716"/>
      <c r="I222" s="765">
        <v>4235</v>
      </c>
      <c r="J222" s="765">
        <v>3850</v>
      </c>
      <c r="K222" s="716"/>
      <c r="L222" s="716"/>
      <c r="M222" s="765">
        <v>4235</v>
      </c>
      <c r="N222" s="765">
        <v>3850</v>
      </c>
      <c r="O222" s="716"/>
      <c r="P222" s="716"/>
      <c r="Q222" s="714"/>
    </row>
    <row r="223" spans="1:17">
      <c r="A223" s="757"/>
      <c r="B223" s="758" t="s">
        <v>1994</v>
      </c>
      <c r="C223" s="755"/>
      <c r="D223" s="714"/>
      <c r="E223" s="759">
        <f>SUM(E224:E236)</f>
        <v>28303</v>
      </c>
      <c r="F223" s="759">
        <f>SUM(F224:F236)</f>
        <v>23771</v>
      </c>
      <c r="G223" s="716"/>
      <c r="H223" s="716"/>
      <c r="I223" s="759">
        <f>SUM(I224:I236)</f>
        <v>28303</v>
      </c>
      <c r="J223" s="759">
        <f>SUM(J224:J236)</f>
        <v>23771</v>
      </c>
      <c r="K223" s="716"/>
      <c r="L223" s="716"/>
      <c r="M223" s="759">
        <f>SUM(M224:M236)</f>
        <v>28303</v>
      </c>
      <c r="N223" s="759">
        <f>SUM(N224:N236)</f>
        <v>23771</v>
      </c>
      <c r="O223" s="716"/>
      <c r="P223" s="716"/>
      <c r="Q223" s="714"/>
    </row>
    <row r="224" spans="1:17" ht="31.5">
      <c r="A224" s="763">
        <v>1</v>
      </c>
      <c r="B224" s="761" t="s">
        <v>1995</v>
      </c>
      <c r="C224" s="755"/>
      <c r="D224" s="714"/>
      <c r="E224" s="765">
        <v>1200</v>
      </c>
      <c r="F224" s="765">
        <v>600</v>
      </c>
      <c r="G224" s="716"/>
      <c r="H224" s="716"/>
      <c r="I224" s="765">
        <v>1200</v>
      </c>
      <c r="J224" s="765">
        <v>600</v>
      </c>
      <c r="K224" s="716"/>
      <c r="L224" s="716"/>
      <c r="M224" s="765">
        <v>1200</v>
      </c>
      <c r="N224" s="765">
        <v>600</v>
      </c>
      <c r="O224" s="716"/>
      <c r="P224" s="716"/>
      <c r="Q224" s="714"/>
    </row>
    <row r="225" spans="1:17" ht="47.25">
      <c r="A225" s="763">
        <v>2</v>
      </c>
      <c r="B225" s="761" t="s">
        <v>1996</v>
      </c>
      <c r="C225" s="755"/>
      <c r="D225" s="714"/>
      <c r="E225" s="765">
        <v>1616</v>
      </c>
      <c r="F225" s="765">
        <v>1455</v>
      </c>
      <c r="G225" s="716"/>
      <c r="H225" s="716"/>
      <c r="I225" s="765">
        <v>1616</v>
      </c>
      <c r="J225" s="765">
        <v>1455</v>
      </c>
      <c r="K225" s="716"/>
      <c r="L225" s="716"/>
      <c r="M225" s="765">
        <v>1616</v>
      </c>
      <c r="N225" s="765">
        <v>1455</v>
      </c>
      <c r="O225" s="716"/>
      <c r="P225" s="716"/>
      <c r="Q225" s="714"/>
    </row>
    <row r="226" spans="1:17" ht="31.5">
      <c r="A226" s="763">
        <v>3</v>
      </c>
      <c r="B226" s="764" t="s">
        <v>1997</v>
      </c>
      <c r="C226" s="755"/>
      <c r="D226" s="714"/>
      <c r="E226" s="765">
        <v>175</v>
      </c>
      <c r="F226" s="765">
        <v>193</v>
      </c>
      <c r="G226" s="716"/>
      <c r="H226" s="716"/>
      <c r="I226" s="765">
        <v>175</v>
      </c>
      <c r="J226" s="765">
        <v>193</v>
      </c>
      <c r="K226" s="716"/>
      <c r="L226" s="716"/>
      <c r="M226" s="765">
        <v>175</v>
      </c>
      <c r="N226" s="765">
        <v>193</v>
      </c>
      <c r="O226" s="716"/>
      <c r="P226" s="716"/>
      <c r="Q226" s="714"/>
    </row>
    <row r="227" spans="1:17" ht="31.5">
      <c r="A227" s="763">
        <v>4</v>
      </c>
      <c r="B227" s="761" t="s">
        <v>1998</v>
      </c>
      <c r="C227" s="755"/>
      <c r="D227" s="714"/>
      <c r="E227" s="765">
        <v>500</v>
      </c>
      <c r="F227" s="765">
        <v>450</v>
      </c>
      <c r="G227" s="716"/>
      <c r="H227" s="716"/>
      <c r="I227" s="765">
        <v>500</v>
      </c>
      <c r="J227" s="765">
        <v>450</v>
      </c>
      <c r="K227" s="716"/>
      <c r="L227" s="716"/>
      <c r="M227" s="765">
        <v>500</v>
      </c>
      <c r="N227" s="765">
        <v>450</v>
      </c>
      <c r="O227" s="716"/>
      <c r="P227" s="716"/>
      <c r="Q227" s="714"/>
    </row>
    <row r="228" spans="1:17" ht="47.25">
      <c r="A228" s="763">
        <v>5</v>
      </c>
      <c r="B228" s="766" t="s">
        <v>1999</v>
      </c>
      <c r="C228" s="755"/>
      <c r="D228" s="714"/>
      <c r="E228" s="765">
        <v>4550</v>
      </c>
      <c r="F228" s="765">
        <v>4100</v>
      </c>
      <c r="G228" s="716"/>
      <c r="H228" s="716"/>
      <c r="I228" s="765">
        <v>4550</v>
      </c>
      <c r="J228" s="765">
        <v>4100</v>
      </c>
      <c r="K228" s="716"/>
      <c r="L228" s="716"/>
      <c r="M228" s="765">
        <v>4550</v>
      </c>
      <c r="N228" s="765">
        <v>4100</v>
      </c>
      <c r="O228" s="716"/>
      <c r="P228" s="716"/>
      <c r="Q228" s="714"/>
    </row>
    <row r="229" spans="1:17" ht="31.5">
      <c r="A229" s="763">
        <v>6</v>
      </c>
      <c r="B229" s="761" t="s">
        <v>2000</v>
      </c>
      <c r="C229" s="755"/>
      <c r="D229" s="714"/>
      <c r="E229" s="765">
        <v>400</v>
      </c>
      <c r="F229" s="765">
        <v>200</v>
      </c>
      <c r="G229" s="716"/>
      <c r="H229" s="716"/>
      <c r="I229" s="765">
        <v>400</v>
      </c>
      <c r="J229" s="765">
        <v>200</v>
      </c>
      <c r="K229" s="716"/>
      <c r="L229" s="716"/>
      <c r="M229" s="765">
        <v>400</v>
      </c>
      <c r="N229" s="765">
        <v>200</v>
      </c>
      <c r="O229" s="716"/>
      <c r="P229" s="716"/>
      <c r="Q229" s="714"/>
    </row>
    <row r="230" spans="1:17" ht="47.25">
      <c r="A230" s="763">
        <v>7</v>
      </c>
      <c r="B230" s="761" t="s">
        <v>2001</v>
      </c>
      <c r="C230" s="755"/>
      <c r="D230" s="714"/>
      <c r="E230" s="765">
        <v>2500</v>
      </c>
      <c r="F230" s="765">
        <v>1250</v>
      </c>
      <c r="G230" s="716"/>
      <c r="H230" s="716"/>
      <c r="I230" s="765">
        <v>2500</v>
      </c>
      <c r="J230" s="765">
        <v>1250</v>
      </c>
      <c r="K230" s="716"/>
      <c r="L230" s="716"/>
      <c r="M230" s="765">
        <v>2500</v>
      </c>
      <c r="N230" s="765">
        <v>1250</v>
      </c>
      <c r="O230" s="716"/>
      <c r="P230" s="716"/>
      <c r="Q230" s="714"/>
    </row>
    <row r="231" spans="1:17">
      <c r="A231" s="763">
        <v>8</v>
      </c>
      <c r="B231" s="768" t="s">
        <v>2002</v>
      </c>
      <c r="C231" s="755"/>
      <c r="D231" s="714"/>
      <c r="E231" s="765">
        <v>2000</v>
      </c>
      <c r="F231" s="765">
        <v>1800</v>
      </c>
      <c r="G231" s="716"/>
      <c r="H231" s="716"/>
      <c r="I231" s="765">
        <v>2000</v>
      </c>
      <c r="J231" s="765">
        <v>1800</v>
      </c>
      <c r="K231" s="716"/>
      <c r="L231" s="716"/>
      <c r="M231" s="765">
        <v>2000</v>
      </c>
      <c r="N231" s="765">
        <v>1800</v>
      </c>
      <c r="O231" s="716"/>
      <c r="P231" s="716"/>
      <c r="Q231" s="714"/>
    </row>
    <row r="232" spans="1:17" ht="31.5">
      <c r="A232" s="763">
        <v>9</v>
      </c>
      <c r="B232" s="761" t="s">
        <v>2003</v>
      </c>
      <c r="C232" s="755"/>
      <c r="D232" s="714"/>
      <c r="E232" s="769">
        <v>825</v>
      </c>
      <c r="F232" s="765">
        <v>743</v>
      </c>
      <c r="G232" s="716"/>
      <c r="H232" s="716"/>
      <c r="I232" s="769">
        <v>825</v>
      </c>
      <c r="J232" s="765">
        <v>743</v>
      </c>
      <c r="K232" s="716"/>
      <c r="L232" s="716"/>
      <c r="M232" s="769">
        <v>825</v>
      </c>
      <c r="N232" s="765">
        <v>743</v>
      </c>
      <c r="O232" s="716"/>
      <c r="P232" s="716"/>
      <c r="Q232" s="714"/>
    </row>
    <row r="233" spans="1:17" ht="31.5">
      <c r="A233" s="763">
        <v>10</v>
      </c>
      <c r="B233" s="766" t="s">
        <v>2004</v>
      </c>
      <c r="C233" s="755"/>
      <c r="D233" s="714"/>
      <c r="E233" s="765">
        <v>4400</v>
      </c>
      <c r="F233" s="765">
        <v>4000</v>
      </c>
      <c r="G233" s="716"/>
      <c r="H233" s="716"/>
      <c r="I233" s="765">
        <v>4400</v>
      </c>
      <c r="J233" s="765">
        <v>4000</v>
      </c>
      <c r="K233" s="716"/>
      <c r="L233" s="716"/>
      <c r="M233" s="765">
        <v>4400</v>
      </c>
      <c r="N233" s="765">
        <v>4000</v>
      </c>
      <c r="O233" s="716"/>
      <c r="P233" s="716"/>
      <c r="Q233" s="714"/>
    </row>
    <row r="234" spans="1:17" ht="31.5">
      <c r="A234" s="763">
        <v>11</v>
      </c>
      <c r="B234" s="761" t="s">
        <v>2005</v>
      </c>
      <c r="C234" s="755"/>
      <c r="D234" s="714"/>
      <c r="E234" s="765">
        <v>7710</v>
      </c>
      <c r="F234" s="765">
        <v>6940</v>
      </c>
      <c r="G234" s="716"/>
      <c r="H234" s="716"/>
      <c r="I234" s="765">
        <v>7710</v>
      </c>
      <c r="J234" s="765">
        <v>6940</v>
      </c>
      <c r="K234" s="716"/>
      <c r="L234" s="716"/>
      <c r="M234" s="765">
        <v>7710</v>
      </c>
      <c r="N234" s="765">
        <v>6940</v>
      </c>
      <c r="O234" s="716"/>
      <c r="P234" s="716"/>
      <c r="Q234" s="714"/>
    </row>
    <row r="235" spans="1:17" ht="31.5">
      <c r="A235" s="763">
        <v>12</v>
      </c>
      <c r="B235" s="761" t="s">
        <v>2006</v>
      </c>
      <c r="C235" s="755"/>
      <c r="D235" s="714"/>
      <c r="E235" s="765">
        <v>1477</v>
      </c>
      <c r="F235" s="765">
        <v>1170</v>
      </c>
      <c r="G235" s="716"/>
      <c r="H235" s="716"/>
      <c r="I235" s="765">
        <v>1477</v>
      </c>
      <c r="J235" s="765">
        <v>1170</v>
      </c>
      <c r="K235" s="716"/>
      <c r="L235" s="716"/>
      <c r="M235" s="765">
        <v>1477</v>
      </c>
      <c r="N235" s="765">
        <v>1170</v>
      </c>
      <c r="O235" s="716"/>
      <c r="P235" s="716"/>
      <c r="Q235" s="714"/>
    </row>
    <row r="236" spans="1:17" ht="31.5">
      <c r="A236" s="763">
        <v>13</v>
      </c>
      <c r="B236" s="761" t="s">
        <v>2007</v>
      </c>
      <c r="C236" s="755"/>
      <c r="D236" s="714"/>
      <c r="E236" s="765">
        <v>950</v>
      </c>
      <c r="F236" s="765">
        <v>870</v>
      </c>
      <c r="G236" s="716"/>
      <c r="H236" s="716"/>
      <c r="I236" s="765">
        <v>950</v>
      </c>
      <c r="J236" s="765">
        <v>870</v>
      </c>
      <c r="K236" s="716"/>
      <c r="L236" s="716"/>
      <c r="M236" s="765">
        <v>950</v>
      </c>
      <c r="N236" s="765">
        <v>870</v>
      </c>
      <c r="O236" s="716"/>
      <c r="P236" s="716"/>
      <c r="Q236" s="714"/>
    </row>
    <row r="237" spans="1:17">
      <c r="A237" s="757"/>
      <c r="B237" s="758" t="s">
        <v>2008</v>
      </c>
      <c r="C237" s="755"/>
      <c r="D237" s="714"/>
      <c r="E237" s="759">
        <f>SUM(E238:E248)</f>
        <v>24089</v>
      </c>
      <c r="F237" s="759">
        <f>SUM(F238:F248)</f>
        <v>19060</v>
      </c>
      <c r="G237" s="716"/>
      <c r="H237" s="716"/>
      <c r="I237" s="759">
        <f>SUM(I238:I248)</f>
        <v>24089</v>
      </c>
      <c r="J237" s="759">
        <f>SUM(J238:J248)</f>
        <v>19060</v>
      </c>
      <c r="K237" s="716"/>
      <c r="L237" s="716"/>
      <c r="M237" s="759">
        <f>SUM(M238:M248)</f>
        <v>24089</v>
      </c>
      <c r="N237" s="759">
        <f>SUM(N238:N248)</f>
        <v>19060</v>
      </c>
      <c r="O237" s="716"/>
      <c r="P237" s="716"/>
      <c r="Q237" s="714"/>
    </row>
    <row r="238" spans="1:17" ht="63">
      <c r="A238" s="760">
        <v>1</v>
      </c>
      <c r="B238" s="764" t="s">
        <v>2009</v>
      </c>
      <c r="C238" s="755"/>
      <c r="D238" s="714"/>
      <c r="E238" s="765">
        <v>1800</v>
      </c>
      <c r="F238" s="765">
        <v>900</v>
      </c>
      <c r="G238" s="716"/>
      <c r="H238" s="716"/>
      <c r="I238" s="765">
        <v>1800</v>
      </c>
      <c r="J238" s="765">
        <v>900</v>
      </c>
      <c r="K238" s="716"/>
      <c r="L238" s="716"/>
      <c r="M238" s="765">
        <v>1800</v>
      </c>
      <c r="N238" s="765">
        <v>900</v>
      </c>
      <c r="O238" s="716"/>
      <c r="P238" s="716"/>
      <c r="Q238" s="714"/>
    </row>
    <row r="239" spans="1:17" ht="31.5">
      <c r="A239" s="760">
        <v>2</v>
      </c>
      <c r="B239" s="761" t="s">
        <v>2010</v>
      </c>
      <c r="C239" s="755"/>
      <c r="D239" s="714"/>
      <c r="E239" s="765">
        <v>2000</v>
      </c>
      <c r="F239" s="765">
        <v>1800</v>
      </c>
      <c r="G239" s="716"/>
      <c r="H239" s="716"/>
      <c r="I239" s="765">
        <v>2000</v>
      </c>
      <c r="J239" s="765">
        <v>1800</v>
      </c>
      <c r="K239" s="716"/>
      <c r="L239" s="716"/>
      <c r="M239" s="765">
        <v>2000</v>
      </c>
      <c r="N239" s="765">
        <v>1800</v>
      </c>
      <c r="O239" s="716"/>
      <c r="P239" s="716"/>
      <c r="Q239" s="714"/>
    </row>
    <row r="240" spans="1:17" ht="110.25">
      <c r="A240" s="760">
        <v>3</v>
      </c>
      <c r="B240" s="761" t="s">
        <v>2011</v>
      </c>
      <c r="C240" s="755"/>
      <c r="D240" s="714"/>
      <c r="E240" s="765">
        <v>4800</v>
      </c>
      <c r="F240" s="765">
        <v>4320</v>
      </c>
      <c r="G240" s="716"/>
      <c r="H240" s="716"/>
      <c r="I240" s="765">
        <v>4800</v>
      </c>
      <c r="J240" s="765">
        <v>4320</v>
      </c>
      <c r="K240" s="716"/>
      <c r="L240" s="716"/>
      <c r="M240" s="765">
        <v>4800</v>
      </c>
      <c r="N240" s="765">
        <v>4320</v>
      </c>
      <c r="O240" s="716"/>
      <c r="P240" s="716"/>
      <c r="Q240" s="714"/>
    </row>
    <row r="241" spans="1:17" ht="31.5">
      <c r="A241" s="760">
        <v>4</v>
      </c>
      <c r="B241" s="761" t="s">
        <v>2012</v>
      </c>
      <c r="C241" s="755"/>
      <c r="D241" s="714"/>
      <c r="E241" s="765">
        <v>2000</v>
      </c>
      <c r="F241" s="765">
        <v>1800</v>
      </c>
      <c r="G241" s="716"/>
      <c r="H241" s="716"/>
      <c r="I241" s="765">
        <v>2000</v>
      </c>
      <c r="J241" s="765">
        <v>1800</v>
      </c>
      <c r="K241" s="716"/>
      <c r="L241" s="716"/>
      <c r="M241" s="765">
        <v>2000</v>
      </c>
      <c r="N241" s="765">
        <v>1800</v>
      </c>
      <c r="O241" s="716"/>
      <c r="P241" s="716"/>
      <c r="Q241" s="714"/>
    </row>
    <row r="242" spans="1:17" ht="31.5">
      <c r="A242" s="760">
        <v>5</v>
      </c>
      <c r="B242" s="766" t="s">
        <v>2013</v>
      </c>
      <c r="C242" s="755"/>
      <c r="D242" s="714"/>
      <c r="E242" s="765">
        <v>400</v>
      </c>
      <c r="F242" s="765">
        <v>200</v>
      </c>
      <c r="G242" s="716"/>
      <c r="H242" s="716"/>
      <c r="I242" s="765">
        <v>400</v>
      </c>
      <c r="J242" s="765">
        <v>200</v>
      </c>
      <c r="K242" s="716"/>
      <c r="L242" s="716"/>
      <c r="M242" s="765">
        <v>400</v>
      </c>
      <c r="N242" s="765">
        <v>200</v>
      </c>
      <c r="O242" s="716"/>
      <c r="P242" s="716"/>
      <c r="Q242" s="714"/>
    </row>
    <row r="243" spans="1:17" ht="31.5">
      <c r="A243" s="760">
        <v>6</v>
      </c>
      <c r="B243" s="761" t="s">
        <v>2014</v>
      </c>
      <c r="C243" s="755"/>
      <c r="D243" s="714"/>
      <c r="E243" s="770">
        <v>2000</v>
      </c>
      <c r="F243" s="765">
        <v>1800</v>
      </c>
      <c r="G243" s="716"/>
      <c r="H243" s="716"/>
      <c r="I243" s="770">
        <v>2000</v>
      </c>
      <c r="J243" s="765">
        <v>1800</v>
      </c>
      <c r="K243" s="716"/>
      <c r="L243" s="716"/>
      <c r="M243" s="770">
        <v>2000</v>
      </c>
      <c r="N243" s="765">
        <v>1800</v>
      </c>
      <c r="O243" s="716"/>
      <c r="P243" s="716"/>
      <c r="Q243" s="714"/>
    </row>
    <row r="244" spans="1:17" ht="47.25">
      <c r="A244" s="760">
        <v>7</v>
      </c>
      <c r="B244" s="761" t="s">
        <v>2015</v>
      </c>
      <c r="C244" s="755"/>
      <c r="D244" s="714"/>
      <c r="E244" s="765">
        <v>1650</v>
      </c>
      <c r="F244" s="765">
        <v>825</v>
      </c>
      <c r="G244" s="716"/>
      <c r="H244" s="716"/>
      <c r="I244" s="765">
        <v>1650</v>
      </c>
      <c r="J244" s="765">
        <v>825</v>
      </c>
      <c r="K244" s="716"/>
      <c r="L244" s="716"/>
      <c r="M244" s="765">
        <v>1650</v>
      </c>
      <c r="N244" s="765">
        <v>825</v>
      </c>
      <c r="O244" s="716"/>
      <c r="P244" s="716"/>
      <c r="Q244" s="714"/>
    </row>
    <row r="245" spans="1:17" ht="31.5">
      <c r="A245" s="760">
        <v>8</v>
      </c>
      <c r="B245" s="764" t="s">
        <v>2016</v>
      </c>
      <c r="C245" s="755"/>
      <c r="D245" s="714"/>
      <c r="E245" s="762">
        <v>2099</v>
      </c>
      <c r="F245" s="762">
        <v>1045</v>
      </c>
      <c r="G245" s="716"/>
      <c r="H245" s="716"/>
      <c r="I245" s="762">
        <v>2099</v>
      </c>
      <c r="J245" s="762">
        <v>1045</v>
      </c>
      <c r="K245" s="716"/>
      <c r="L245" s="716"/>
      <c r="M245" s="762">
        <v>2099</v>
      </c>
      <c r="N245" s="762">
        <v>1045</v>
      </c>
      <c r="O245" s="716"/>
      <c r="P245" s="716"/>
      <c r="Q245" s="714"/>
    </row>
    <row r="246" spans="1:17" ht="31.5">
      <c r="A246" s="760">
        <v>9</v>
      </c>
      <c r="B246" s="761" t="s">
        <v>2017</v>
      </c>
      <c r="C246" s="755"/>
      <c r="D246" s="714"/>
      <c r="E246" s="762">
        <v>400</v>
      </c>
      <c r="F246" s="762">
        <v>200</v>
      </c>
      <c r="G246" s="716"/>
      <c r="H246" s="716"/>
      <c r="I246" s="762">
        <v>400</v>
      </c>
      <c r="J246" s="762">
        <v>200</v>
      </c>
      <c r="K246" s="716"/>
      <c r="L246" s="716"/>
      <c r="M246" s="762">
        <v>400</v>
      </c>
      <c r="N246" s="762">
        <v>200</v>
      </c>
      <c r="O246" s="716"/>
      <c r="P246" s="716"/>
      <c r="Q246" s="714"/>
    </row>
    <row r="247" spans="1:17" ht="63">
      <c r="A247" s="760">
        <v>10</v>
      </c>
      <c r="B247" s="761" t="s">
        <v>2018</v>
      </c>
      <c r="C247" s="755"/>
      <c r="D247" s="714"/>
      <c r="E247" s="765">
        <v>5940</v>
      </c>
      <c r="F247" s="765">
        <v>5670</v>
      </c>
      <c r="G247" s="716"/>
      <c r="H247" s="716"/>
      <c r="I247" s="765">
        <v>5940</v>
      </c>
      <c r="J247" s="765">
        <v>5670</v>
      </c>
      <c r="K247" s="716"/>
      <c r="L247" s="716"/>
      <c r="M247" s="765">
        <v>5940</v>
      </c>
      <c r="N247" s="765">
        <v>5670</v>
      </c>
      <c r="O247" s="716"/>
      <c r="P247" s="716"/>
      <c r="Q247" s="714"/>
    </row>
    <row r="248" spans="1:17" ht="31.5">
      <c r="A248" s="760">
        <v>11</v>
      </c>
      <c r="B248" s="761" t="s">
        <v>2019</v>
      </c>
      <c r="C248" s="755"/>
      <c r="D248" s="714"/>
      <c r="E248" s="765">
        <v>1000</v>
      </c>
      <c r="F248" s="765">
        <v>500</v>
      </c>
      <c r="G248" s="716"/>
      <c r="H248" s="716"/>
      <c r="I248" s="765">
        <v>1000</v>
      </c>
      <c r="J248" s="765">
        <v>500</v>
      </c>
      <c r="K248" s="716"/>
      <c r="L248" s="716"/>
      <c r="M248" s="765">
        <v>1000</v>
      </c>
      <c r="N248" s="765">
        <v>500</v>
      </c>
      <c r="O248" s="716"/>
      <c r="P248" s="716"/>
      <c r="Q248" s="714"/>
    </row>
    <row r="249" spans="1:17">
      <c r="A249" s="757"/>
      <c r="B249" s="758" t="s">
        <v>2020</v>
      </c>
      <c r="C249" s="755"/>
      <c r="D249" s="714"/>
      <c r="E249" s="759">
        <f>SUM(E250:E257)</f>
        <v>15950</v>
      </c>
      <c r="F249" s="759">
        <f>SUM(F250:F257)</f>
        <v>14290</v>
      </c>
      <c r="G249" s="716"/>
      <c r="H249" s="716"/>
      <c r="I249" s="759">
        <f>SUM(I250:I257)</f>
        <v>15950</v>
      </c>
      <c r="J249" s="759">
        <f>SUM(J250:J257)</f>
        <v>14290</v>
      </c>
      <c r="K249" s="716"/>
      <c r="L249" s="716"/>
      <c r="M249" s="759">
        <f>SUM(M250:M257)</f>
        <v>15950</v>
      </c>
      <c r="N249" s="759">
        <f>SUM(N250:N257)</f>
        <v>14290</v>
      </c>
      <c r="O249" s="716"/>
      <c r="P249" s="716"/>
      <c r="Q249" s="714"/>
    </row>
    <row r="250" spans="1:17" ht="31.5">
      <c r="A250" s="760">
        <v>1</v>
      </c>
      <c r="B250" s="761" t="s">
        <v>2021</v>
      </c>
      <c r="C250" s="755"/>
      <c r="D250" s="714"/>
      <c r="E250" s="762">
        <v>1100</v>
      </c>
      <c r="F250" s="762">
        <v>990</v>
      </c>
      <c r="G250" s="716"/>
      <c r="H250" s="716"/>
      <c r="I250" s="762">
        <v>1100</v>
      </c>
      <c r="J250" s="762">
        <v>990</v>
      </c>
      <c r="K250" s="716"/>
      <c r="L250" s="716"/>
      <c r="M250" s="762">
        <v>1100</v>
      </c>
      <c r="N250" s="762">
        <v>990</v>
      </c>
      <c r="O250" s="716"/>
      <c r="P250" s="716"/>
      <c r="Q250" s="714"/>
    </row>
    <row r="251" spans="1:17" ht="63">
      <c r="A251" s="771">
        <v>2</v>
      </c>
      <c r="B251" s="761" t="s">
        <v>2022</v>
      </c>
      <c r="C251" s="755"/>
      <c r="D251" s="714"/>
      <c r="E251" s="765">
        <v>2100</v>
      </c>
      <c r="F251" s="765">
        <v>1890</v>
      </c>
      <c r="G251" s="716"/>
      <c r="H251" s="716"/>
      <c r="I251" s="765">
        <v>2100</v>
      </c>
      <c r="J251" s="765">
        <v>1890</v>
      </c>
      <c r="K251" s="716"/>
      <c r="L251" s="716"/>
      <c r="M251" s="765">
        <v>2100</v>
      </c>
      <c r="N251" s="765">
        <v>1890</v>
      </c>
      <c r="O251" s="716"/>
      <c r="P251" s="716"/>
      <c r="Q251" s="714"/>
    </row>
    <row r="252" spans="1:17" ht="31.5">
      <c r="A252" s="760">
        <v>3</v>
      </c>
      <c r="B252" s="761" t="s">
        <v>2023</v>
      </c>
      <c r="C252" s="755"/>
      <c r="D252" s="714"/>
      <c r="E252" s="765">
        <v>780</v>
      </c>
      <c r="F252" s="765">
        <v>700</v>
      </c>
      <c r="G252" s="716"/>
      <c r="H252" s="716"/>
      <c r="I252" s="765">
        <v>780</v>
      </c>
      <c r="J252" s="765">
        <v>700</v>
      </c>
      <c r="K252" s="716"/>
      <c r="L252" s="716"/>
      <c r="M252" s="765">
        <v>780</v>
      </c>
      <c r="N252" s="765">
        <v>700</v>
      </c>
      <c r="O252" s="716"/>
      <c r="P252" s="716"/>
      <c r="Q252" s="714"/>
    </row>
    <row r="253" spans="1:17" ht="31.5">
      <c r="A253" s="771">
        <v>4</v>
      </c>
      <c r="B253" s="761" t="s">
        <v>2024</v>
      </c>
      <c r="C253" s="755"/>
      <c r="D253" s="714"/>
      <c r="E253" s="765">
        <v>2750</v>
      </c>
      <c r="F253" s="765">
        <v>2500</v>
      </c>
      <c r="G253" s="716"/>
      <c r="H253" s="716"/>
      <c r="I253" s="765">
        <v>2750</v>
      </c>
      <c r="J253" s="765">
        <v>2500</v>
      </c>
      <c r="K253" s="716"/>
      <c r="L253" s="716"/>
      <c r="M253" s="765">
        <v>2750</v>
      </c>
      <c r="N253" s="765">
        <v>2500</v>
      </c>
      <c r="O253" s="716"/>
      <c r="P253" s="716"/>
      <c r="Q253" s="714"/>
    </row>
    <row r="254" spans="1:17" ht="63">
      <c r="A254" s="760">
        <v>5</v>
      </c>
      <c r="B254" s="761" t="s">
        <v>2025</v>
      </c>
      <c r="C254" s="755"/>
      <c r="D254" s="714"/>
      <c r="E254" s="765">
        <v>942</v>
      </c>
      <c r="F254" s="765">
        <v>725</v>
      </c>
      <c r="G254" s="716"/>
      <c r="H254" s="716"/>
      <c r="I254" s="765">
        <v>942</v>
      </c>
      <c r="J254" s="765">
        <v>725</v>
      </c>
      <c r="K254" s="716"/>
      <c r="L254" s="716"/>
      <c r="M254" s="765">
        <v>942</v>
      </c>
      <c r="N254" s="765">
        <v>725</v>
      </c>
      <c r="O254" s="716"/>
      <c r="P254" s="716"/>
      <c r="Q254" s="714"/>
    </row>
    <row r="255" spans="1:17" ht="63">
      <c r="A255" s="771">
        <v>6</v>
      </c>
      <c r="B255" s="761" t="s">
        <v>2026</v>
      </c>
      <c r="C255" s="755"/>
      <c r="D255" s="714"/>
      <c r="E255" s="765">
        <v>4558</v>
      </c>
      <c r="F255" s="765">
        <v>4120</v>
      </c>
      <c r="G255" s="716"/>
      <c r="H255" s="716"/>
      <c r="I255" s="765">
        <v>4558</v>
      </c>
      <c r="J255" s="765">
        <v>4120</v>
      </c>
      <c r="K255" s="716"/>
      <c r="L255" s="716"/>
      <c r="M255" s="765">
        <v>4558</v>
      </c>
      <c r="N255" s="765">
        <v>4120</v>
      </c>
      <c r="O255" s="716"/>
      <c r="P255" s="716"/>
      <c r="Q255" s="714"/>
    </row>
    <row r="256" spans="1:17" ht="31.5">
      <c r="A256" s="760">
        <v>7</v>
      </c>
      <c r="B256" s="767" t="s">
        <v>2027</v>
      </c>
      <c r="C256" s="755"/>
      <c r="D256" s="714"/>
      <c r="E256" s="765">
        <v>1000</v>
      </c>
      <c r="F256" s="765">
        <v>900</v>
      </c>
      <c r="G256" s="716"/>
      <c r="H256" s="716"/>
      <c r="I256" s="765">
        <v>1000</v>
      </c>
      <c r="J256" s="765">
        <v>900</v>
      </c>
      <c r="K256" s="716"/>
      <c r="L256" s="716"/>
      <c r="M256" s="765">
        <v>1000</v>
      </c>
      <c r="N256" s="765">
        <v>900</v>
      </c>
      <c r="O256" s="716"/>
      <c r="P256" s="716"/>
      <c r="Q256" s="714"/>
    </row>
    <row r="257" spans="1:17" ht="31.5">
      <c r="A257" s="771">
        <v>8</v>
      </c>
      <c r="B257" s="764" t="s">
        <v>2028</v>
      </c>
      <c r="C257" s="755"/>
      <c r="D257" s="714"/>
      <c r="E257" s="762">
        <v>2720</v>
      </c>
      <c r="F257" s="762">
        <v>2465</v>
      </c>
      <c r="G257" s="716"/>
      <c r="H257" s="716"/>
      <c r="I257" s="762">
        <v>2720</v>
      </c>
      <c r="J257" s="762">
        <v>2465</v>
      </c>
      <c r="K257" s="716"/>
      <c r="L257" s="716"/>
      <c r="M257" s="762">
        <v>2720</v>
      </c>
      <c r="N257" s="762">
        <v>2465</v>
      </c>
      <c r="O257" s="716"/>
      <c r="P257" s="716"/>
      <c r="Q257" s="714"/>
    </row>
    <row r="258" spans="1:17">
      <c r="A258" s="757"/>
      <c r="B258" s="758" t="s">
        <v>2029</v>
      </c>
      <c r="C258" s="755"/>
      <c r="D258" s="714"/>
      <c r="E258" s="759">
        <f>SUM(E259:E267)</f>
        <v>10820</v>
      </c>
      <c r="F258" s="759">
        <f>SUM(F259:F267)</f>
        <v>8497</v>
      </c>
      <c r="G258" s="716"/>
      <c r="H258" s="716"/>
      <c r="I258" s="759">
        <f>SUM(I259:I267)</f>
        <v>10820</v>
      </c>
      <c r="J258" s="759">
        <f>SUM(J259:J267)</f>
        <v>8497</v>
      </c>
      <c r="K258" s="716"/>
      <c r="L258" s="716"/>
      <c r="M258" s="759">
        <f>SUM(M259:M267)</f>
        <v>10820</v>
      </c>
      <c r="N258" s="759">
        <f>SUM(N259:N267)</f>
        <v>8497</v>
      </c>
      <c r="O258" s="716"/>
      <c r="P258" s="716"/>
      <c r="Q258" s="714"/>
    </row>
    <row r="259" spans="1:17" ht="47.25">
      <c r="A259" s="760">
        <v>1</v>
      </c>
      <c r="B259" s="761" t="s">
        <v>2030</v>
      </c>
      <c r="C259" s="755"/>
      <c r="D259" s="714"/>
      <c r="E259" s="762">
        <v>1000</v>
      </c>
      <c r="F259" s="762">
        <v>900</v>
      </c>
      <c r="G259" s="716"/>
      <c r="H259" s="716"/>
      <c r="I259" s="762">
        <v>1000</v>
      </c>
      <c r="J259" s="762">
        <v>900</v>
      </c>
      <c r="K259" s="716"/>
      <c r="L259" s="716"/>
      <c r="M259" s="762">
        <v>1000</v>
      </c>
      <c r="N259" s="762">
        <v>900</v>
      </c>
      <c r="O259" s="716"/>
      <c r="P259" s="716"/>
      <c r="Q259" s="714"/>
    </row>
    <row r="260" spans="1:17" ht="63">
      <c r="A260" s="760">
        <v>2</v>
      </c>
      <c r="B260" s="761" t="s">
        <v>2031</v>
      </c>
      <c r="C260" s="755"/>
      <c r="D260" s="714"/>
      <c r="E260" s="765">
        <v>2800</v>
      </c>
      <c r="F260" s="765">
        <v>2520</v>
      </c>
      <c r="G260" s="716"/>
      <c r="H260" s="716"/>
      <c r="I260" s="765">
        <v>2800</v>
      </c>
      <c r="J260" s="765">
        <v>2520</v>
      </c>
      <c r="K260" s="716"/>
      <c r="L260" s="716"/>
      <c r="M260" s="765">
        <v>2800</v>
      </c>
      <c r="N260" s="765">
        <v>2520</v>
      </c>
      <c r="O260" s="716"/>
      <c r="P260" s="716"/>
      <c r="Q260" s="714"/>
    </row>
    <row r="261" spans="1:17" ht="31.5">
      <c r="A261" s="760">
        <v>3</v>
      </c>
      <c r="B261" s="761" t="s">
        <v>2032</v>
      </c>
      <c r="C261" s="755"/>
      <c r="D261" s="714"/>
      <c r="E261" s="765">
        <v>400</v>
      </c>
      <c r="F261" s="765">
        <v>360</v>
      </c>
      <c r="G261" s="716"/>
      <c r="H261" s="716"/>
      <c r="I261" s="765">
        <v>400</v>
      </c>
      <c r="J261" s="765">
        <v>360</v>
      </c>
      <c r="K261" s="716"/>
      <c r="L261" s="716"/>
      <c r="M261" s="765">
        <v>400</v>
      </c>
      <c r="N261" s="765">
        <v>360</v>
      </c>
      <c r="O261" s="716"/>
      <c r="P261" s="716"/>
      <c r="Q261" s="714"/>
    </row>
    <row r="262" spans="1:17" ht="31.5">
      <c r="A262" s="760">
        <v>4</v>
      </c>
      <c r="B262" s="761" t="s">
        <v>2033</v>
      </c>
      <c r="C262" s="755"/>
      <c r="D262" s="714"/>
      <c r="E262" s="765">
        <v>900</v>
      </c>
      <c r="F262" s="765">
        <v>850</v>
      </c>
      <c r="G262" s="716"/>
      <c r="H262" s="716"/>
      <c r="I262" s="765">
        <v>900</v>
      </c>
      <c r="J262" s="765">
        <v>850</v>
      </c>
      <c r="K262" s="716"/>
      <c r="L262" s="716"/>
      <c r="M262" s="765">
        <v>900</v>
      </c>
      <c r="N262" s="765">
        <v>850</v>
      </c>
      <c r="O262" s="716"/>
      <c r="P262" s="716"/>
      <c r="Q262" s="714"/>
    </row>
    <row r="263" spans="1:17" ht="47.25">
      <c r="A263" s="760">
        <v>5</v>
      </c>
      <c r="B263" s="761" t="s">
        <v>2034</v>
      </c>
      <c r="C263" s="755"/>
      <c r="D263" s="714"/>
      <c r="E263" s="765">
        <v>2400</v>
      </c>
      <c r="F263" s="765">
        <v>1200</v>
      </c>
      <c r="G263" s="716"/>
      <c r="H263" s="716"/>
      <c r="I263" s="765">
        <v>2400</v>
      </c>
      <c r="J263" s="765">
        <v>1200</v>
      </c>
      <c r="K263" s="716"/>
      <c r="L263" s="716"/>
      <c r="M263" s="765">
        <v>2400</v>
      </c>
      <c r="N263" s="765">
        <v>1200</v>
      </c>
      <c r="O263" s="716"/>
      <c r="P263" s="716"/>
      <c r="Q263" s="714"/>
    </row>
    <row r="264" spans="1:17" ht="31.5">
      <c r="A264" s="760">
        <v>6</v>
      </c>
      <c r="B264" s="761" t="s">
        <v>2035</v>
      </c>
      <c r="C264" s="755"/>
      <c r="D264" s="714"/>
      <c r="E264" s="765">
        <v>150</v>
      </c>
      <c r="F264" s="765">
        <v>135</v>
      </c>
      <c r="G264" s="716"/>
      <c r="H264" s="716"/>
      <c r="I264" s="765">
        <v>150</v>
      </c>
      <c r="J264" s="765">
        <v>135</v>
      </c>
      <c r="K264" s="716"/>
      <c r="L264" s="716"/>
      <c r="M264" s="765">
        <v>150</v>
      </c>
      <c r="N264" s="765">
        <v>135</v>
      </c>
      <c r="O264" s="716"/>
      <c r="P264" s="716"/>
      <c r="Q264" s="714"/>
    </row>
    <row r="265" spans="1:17" ht="31.5">
      <c r="A265" s="760">
        <v>7</v>
      </c>
      <c r="B265" s="761" t="s">
        <v>2036</v>
      </c>
      <c r="C265" s="755"/>
      <c r="D265" s="714"/>
      <c r="E265" s="765">
        <v>370</v>
      </c>
      <c r="F265" s="765">
        <v>332</v>
      </c>
      <c r="G265" s="716"/>
      <c r="H265" s="716"/>
      <c r="I265" s="765">
        <v>370</v>
      </c>
      <c r="J265" s="765">
        <v>332</v>
      </c>
      <c r="K265" s="716"/>
      <c r="L265" s="716"/>
      <c r="M265" s="765">
        <v>370</v>
      </c>
      <c r="N265" s="765">
        <v>332</v>
      </c>
      <c r="O265" s="716"/>
      <c r="P265" s="716"/>
      <c r="Q265" s="714"/>
    </row>
    <row r="266" spans="1:17" ht="31.5">
      <c r="A266" s="760">
        <v>8</v>
      </c>
      <c r="B266" s="761" t="s">
        <v>2037</v>
      </c>
      <c r="C266" s="755"/>
      <c r="D266" s="714"/>
      <c r="E266" s="762">
        <v>2000</v>
      </c>
      <c r="F266" s="762">
        <v>1800</v>
      </c>
      <c r="G266" s="716"/>
      <c r="H266" s="716"/>
      <c r="I266" s="762">
        <v>2000</v>
      </c>
      <c r="J266" s="762">
        <v>1800</v>
      </c>
      <c r="K266" s="716"/>
      <c r="L266" s="716"/>
      <c r="M266" s="762">
        <v>2000</v>
      </c>
      <c r="N266" s="762">
        <v>1800</v>
      </c>
      <c r="O266" s="716"/>
      <c r="P266" s="716"/>
      <c r="Q266" s="714"/>
    </row>
    <row r="267" spans="1:17" ht="31.5">
      <c r="A267" s="760">
        <v>9</v>
      </c>
      <c r="B267" s="761" t="s">
        <v>2038</v>
      </c>
      <c r="C267" s="755"/>
      <c r="D267" s="714"/>
      <c r="E267" s="762">
        <v>800</v>
      </c>
      <c r="F267" s="762">
        <v>400</v>
      </c>
      <c r="G267" s="716"/>
      <c r="H267" s="716"/>
      <c r="I267" s="762">
        <v>800</v>
      </c>
      <c r="J267" s="762">
        <v>400</v>
      </c>
      <c r="K267" s="716"/>
      <c r="L267" s="716"/>
      <c r="M267" s="762">
        <v>800</v>
      </c>
      <c r="N267" s="762">
        <v>400</v>
      </c>
      <c r="O267" s="716"/>
      <c r="P267" s="716"/>
      <c r="Q267" s="714"/>
    </row>
    <row r="268" spans="1:17">
      <c r="A268" s="715" t="s">
        <v>1659</v>
      </c>
      <c r="B268" s="631" t="s">
        <v>513</v>
      </c>
      <c r="C268" s="711"/>
      <c r="D268" s="714"/>
      <c r="E268" s="714">
        <f t="shared" ref="E268:N268" si="25">E269+E270</f>
        <v>217000</v>
      </c>
      <c r="F268" s="714">
        <f t="shared" si="25"/>
        <v>217000</v>
      </c>
      <c r="G268" s="714">
        <f t="shared" si="25"/>
        <v>0</v>
      </c>
      <c r="H268" s="714">
        <f t="shared" si="25"/>
        <v>0</v>
      </c>
      <c r="I268" s="714">
        <f t="shared" si="25"/>
        <v>217000</v>
      </c>
      <c r="J268" s="714">
        <f t="shared" si="25"/>
        <v>217000</v>
      </c>
      <c r="K268" s="714">
        <f t="shared" si="25"/>
        <v>0</v>
      </c>
      <c r="L268" s="714">
        <f t="shared" si="25"/>
        <v>0</v>
      </c>
      <c r="M268" s="714">
        <f t="shared" si="25"/>
        <v>217000</v>
      </c>
      <c r="N268" s="714">
        <f t="shared" si="25"/>
        <v>217000</v>
      </c>
      <c r="O268" s="716"/>
      <c r="P268" s="716"/>
      <c r="Q268" s="714"/>
    </row>
    <row r="269" spans="1:17" ht="31.5">
      <c r="A269" s="717" t="s">
        <v>96</v>
      </c>
      <c r="B269" s="754" t="s">
        <v>457</v>
      </c>
      <c r="C269" s="711"/>
      <c r="D269" s="714"/>
      <c r="E269" s="772"/>
      <c r="F269" s="772"/>
      <c r="G269" s="716"/>
      <c r="H269" s="716"/>
      <c r="I269" s="772"/>
      <c r="J269" s="772"/>
      <c r="K269" s="716"/>
      <c r="L269" s="716"/>
      <c r="M269" s="772"/>
      <c r="N269" s="772"/>
      <c r="O269" s="716"/>
      <c r="P269" s="716"/>
      <c r="Q269" s="714"/>
    </row>
    <row r="270" spans="1:17" ht="31.5">
      <c r="A270" s="627" t="s">
        <v>101</v>
      </c>
      <c r="B270" s="754" t="s">
        <v>1893</v>
      </c>
      <c r="C270" s="711"/>
      <c r="D270" s="714"/>
      <c r="E270" s="773">
        <f>SUM(E271:E298)</f>
        <v>217000</v>
      </c>
      <c r="F270" s="773">
        <f>SUM(F271:F298)</f>
        <v>217000</v>
      </c>
      <c r="G270" s="716"/>
      <c r="H270" s="716"/>
      <c r="I270" s="773">
        <f t="shared" ref="I270:N270" si="26">SUM(I271:I298)</f>
        <v>217000</v>
      </c>
      <c r="J270" s="773">
        <f t="shared" si="26"/>
        <v>217000</v>
      </c>
      <c r="K270" s="773">
        <f t="shared" si="26"/>
        <v>0</v>
      </c>
      <c r="L270" s="773">
        <f t="shared" si="26"/>
        <v>0</v>
      </c>
      <c r="M270" s="773">
        <f t="shared" si="26"/>
        <v>217000</v>
      </c>
      <c r="N270" s="773">
        <f t="shared" si="26"/>
        <v>217000</v>
      </c>
      <c r="O270" s="716"/>
      <c r="P270" s="716"/>
      <c r="Q270" s="714"/>
    </row>
    <row r="271" spans="1:17" ht="31.5">
      <c r="A271" s="674">
        <v>1</v>
      </c>
      <c r="B271" s="651" t="s">
        <v>2039</v>
      </c>
      <c r="C271" s="711"/>
      <c r="D271" s="714"/>
      <c r="E271" s="772">
        <v>20000</v>
      </c>
      <c r="F271" s="772">
        <v>20000</v>
      </c>
      <c r="G271" s="716"/>
      <c r="H271" s="716"/>
      <c r="I271" s="772">
        <v>20000</v>
      </c>
      <c r="J271" s="772">
        <v>20000</v>
      </c>
      <c r="K271" s="716"/>
      <c r="L271" s="716"/>
      <c r="M271" s="772">
        <v>20000</v>
      </c>
      <c r="N271" s="772">
        <v>20000</v>
      </c>
      <c r="O271" s="716"/>
      <c r="P271" s="716"/>
      <c r="Q271" s="714"/>
    </row>
    <row r="272" spans="1:17">
      <c r="A272" s="674">
        <v>2</v>
      </c>
      <c r="B272" s="651" t="s">
        <v>2040</v>
      </c>
      <c r="C272" s="711"/>
      <c r="D272" s="714"/>
      <c r="E272" s="772">
        <v>14900</v>
      </c>
      <c r="F272" s="772">
        <f>E272</f>
        <v>14900</v>
      </c>
      <c r="G272" s="716"/>
      <c r="H272" s="716"/>
      <c r="I272" s="772">
        <v>14900</v>
      </c>
      <c r="J272" s="772">
        <f>I272</f>
        <v>14900</v>
      </c>
      <c r="K272" s="716"/>
      <c r="L272" s="716"/>
      <c r="M272" s="772">
        <v>14900</v>
      </c>
      <c r="N272" s="772">
        <f>M272</f>
        <v>14900</v>
      </c>
      <c r="O272" s="716"/>
      <c r="P272" s="716"/>
      <c r="Q272" s="714"/>
    </row>
    <row r="273" spans="1:17" ht="31.5">
      <c r="A273" s="674">
        <v>3</v>
      </c>
      <c r="B273" s="651" t="s">
        <v>2041</v>
      </c>
      <c r="C273" s="711"/>
      <c r="D273" s="714"/>
      <c r="E273" s="772">
        <v>20000</v>
      </c>
      <c r="F273" s="772">
        <v>20000</v>
      </c>
      <c r="G273" s="716"/>
      <c r="H273" s="716"/>
      <c r="I273" s="772">
        <v>20000</v>
      </c>
      <c r="J273" s="772">
        <v>20000</v>
      </c>
      <c r="K273" s="716"/>
      <c r="L273" s="716"/>
      <c r="M273" s="772">
        <v>20000</v>
      </c>
      <c r="N273" s="772">
        <v>20000</v>
      </c>
      <c r="O273" s="716"/>
      <c r="P273" s="716"/>
      <c r="Q273" s="714"/>
    </row>
    <row r="274" spans="1:17" ht="31.5">
      <c r="A274" s="674">
        <v>4</v>
      </c>
      <c r="B274" s="774" t="s">
        <v>2042</v>
      </c>
      <c r="C274" s="711"/>
      <c r="D274" s="714"/>
      <c r="E274" s="772">
        <v>25000</v>
      </c>
      <c r="F274" s="772">
        <v>25000</v>
      </c>
      <c r="G274" s="716"/>
      <c r="H274" s="716"/>
      <c r="I274" s="772">
        <v>25000</v>
      </c>
      <c r="J274" s="772">
        <v>25000</v>
      </c>
      <c r="K274" s="716"/>
      <c r="L274" s="716"/>
      <c r="M274" s="772">
        <v>25000</v>
      </c>
      <c r="N274" s="772">
        <v>25000</v>
      </c>
      <c r="O274" s="716"/>
      <c r="P274" s="716"/>
      <c r="Q274" s="714"/>
    </row>
    <row r="275" spans="1:17">
      <c r="A275" s="674">
        <v>5</v>
      </c>
      <c r="B275" s="774" t="s">
        <v>2043</v>
      </c>
      <c r="C275" s="711"/>
      <c r="D275" s="714"/>
      <c r="E275" s="775">
        <v>10000</v>
      </c>
      <c r="F275" s="775">
        <v>10000</v>
      </c>
      <c r="G275" s="716"/>
      <c r="H275" s="716"/>
      <c r="I275" s="775">
        <v>10000</v>
      </c>
      <c r="J275" s="775">
        <v>10000</v>
      </c>
      <c r="K275" s="716"/>
      <c r="L275" s="716"/>
      <c r="M275" s="775">
        <v>10000</v>
      </c>
      <c r="N275" s="775">
        <v>10000</v>
      </c>
      <c r="O275" s="716"/>
      <c r="P275" s="716"/>
      <c r="Q275" s="714"/>
    </row>
    <row r="276" spans="1:17" ht="31.5">
      <c r="A276" s="674">
        <v>6</v>
      </c>
      <c r="B276" s="651" t="s">
        <v>2044</v>
      </c>
      <c r="C276" s="711"/>
      <c r="D276" s="714"/>
      <c r="E276" s="772">
        <v>30000</v>
      </c>
      <c r="F276" s="772">
        <f>E276</f>
        <v>30000</v>
      </c>
      <c r="G276" s="716"/>
      <c r="H276" s="716"/>
      <c r="I276" s="772">
        <v>30000</v>
      </c>
      <c r="J276" s="772">
        <f>I276</f>
        <v>30000</v>
      </c>
      <c r="K276" s="716"/>
      <c r="L276" s="716"/>
      <c r="M276" s="772">
        <v>30000</v>
      </c>
      <c r="N276" s="772">
        <f>M276</f>
        <v>30000</v>
      </c>
      <c r="O276" s="716"/>
      <c r="P276" s="716"/>
      <c r="Q276" s="714"/>
    </row>
    <row r="277" spans="1:17" ht="31.5">
      <c r="A277" s="674">
        <v>7</v>
      </c>
      <c r="B277" s="651" t="s">
        <v>3026</v>
      </c>
      <c r="C277" s="711"/>
      <c r="D277" s="714"/>
      <c r="E277" s="772">
        <v>14000</v>
      </c>
      <c r="F277" s="772">
        <f>E277</f>
        <v>14000</v>
      </c>
      <c r="G277" s="716"/>
      <c r="H277" s="716"/>
      <c r="I277" s="772">
        <v>14000</v>
      </c>
      <c r="J277" s="772">
        <f>I277</f>
        <v>14000</v>
      </c>
      <c r="K277" s="716"/>
      <c r="L277" s="716"/>
      <c r="M277" s="772">
        <v>14000</v>
      </c>
      <c r="N277" s="772">
        <f>M277</f>
        <v>14000</v>
      </c>
      <c r="O277" s="716"/>
      <c r="P277" s="716"/>
      <c r="Q277" s="714"/>
    </row>
    <row r="278" spans="1:17">
      <c r="A278" s="674">
        <v>8</v>
      </c>
      <c r="B278" s="651" t="s">
        <v>2045</v>
      </c>
      <c r="C278" s="711"/>
      <c r="D278" s="714"/>
      <c r="E278" s="772">
        <v>3000</v>
      </c>
      <c r="F278" s="772">
        <v>3000</v>
      </c>
      <c r="G278" s="716"/>
      <c r="H278" s="716"/>
      <c r="I278" s="772">
        <v>3000</v>
      </c>
      <c r="J278" s="772">
        <v>3000</v>
      </c>
      <c r="K278" s="716"/>
      <c r="L278" s="716"/>
      <c r="M278" s="772">
        <v>3000</v>
      </c>
      <c r="N278" s="772">
        <v>3000</v>
      </c>
      <c r="O278" s="716"/>
      <c r="P278" s="716"/>
      <c r="Q278" s="714"/>
    </row>
    <row r="279" spans="1:17">
      <c r="A279" s="674">
        <v>9</v>
      </c>
      <c r="B279" s="774" t="s">
        <v>2046</v>
      </c>
      <c r="C279" s="711"/>
      <c r="D279" s="714"/>
      <c r="E279" s="776">
        <v>14600</v>
      </c>
      <c r="F279" s="776">
        <f>E279</f>
        <v>14600</v>
      </c>
      <c r="G279" s="716"/>
      <c r="H279" s="716"/>
      <c r="I279" s="776">
        <v>14600</v>
      </c>
      <c r="J279" s="776">
        <f>I279</f>
        <v>14600</v>
      </c>
      <c r="K279" s="716"/>
      <c r="L279" s="716"/>
      <c r="M279" s="776">
        <v>14600</v>
      </c>
      <c r="N279" s="776">
        <f>M279</f>
        <v>14600</v>
      </c>
      <c r="O279" s="716"/>
      <c r="P279" s="716"/>
      <c r="Q279" s="714"/>
    </row>
    <row r="280" spans="1:17">
      <c r="A280" s="674">
        <v>10</v>
      </c>
      <c r="B280" s="651" t="s">
        <v>2047</v>
      </c>
      <c r="C280" s="711"/>
      <c r="D280" s="714"/>
      <c r="E280" s="772">
        <v>1700</v>
      </c>
      <c r="F280" s="772">
        <v>1700</v>
      </c>
      <c r="G280" s="716"/>
      <c r="H280" s="716"/>
      <c r="I280" s="772">
        <v>1700</v>
      </c>
      <c r="J280" s="772">
        <v>1700</v>
      </c>
      <c r="K280" s="716"/>
      <c r="L280" s="716"/>
      <c r="M280" s="772">
        <v>1700</v>
      </c>
      <c r="N280" s="772">
        <v>1700</v>
      </c>
      <c r="O280" s="716"/>
      <c r="P280" s="716"/>
      <c r="Q280" s="714"/>
    </row>
    <row r="281" spans="1:17">
      <c r="A281" s="674">
        <v>11</v>
      </c>
      <c r="B281" s="651" t="s">
        <v>2048</v>
      </c>
      <c r="C281" s="711"/>
      <c r="D281" s="714"/>
      <c r="E281" s="772">
        <v>1700</v>
      </c>
      <c r="F281" s="772">
        <v>1700</v>
      </c>
      <c r="G281" s="716"/>
      <c r="H281" s="716"/>
      <c r="I281" s="772">
        <v>1700</v>
      </c>
      <c r="J281" s="772">
        <v>1700</v>
      </c>
      <c r="K281" s="716"/>
      <c r="L281" s="716"/>
      <c r="M281" s="772">
        <v>1700</v>
      </c>
      <c r="N281" s="772">
        <v>1700</v>
      </c>
      <c r="O281" s="716"/>
      <c r="P281" s="716"/>
      <c r="Q281" s="714"/>
    </row>
    <row r="282" spans="1:17">
      <c r="A282" s="674">
        <v>12</v>
      </c>
      <c r="B282" s="651" t="s">
        <v>2049</v>
      </c>
      <c r="C282" s="711"/>
      <c r="D282" s="714"/>
      <c r="E282" s="772">
        <v>3500</v>
      </c>
      <c r="F282" s="772">
        <v>3500</v>
      </c>
      <c r="G282" s="716"/>
      <c r="H282" s="716"/>
      <c r="I282" s="772">
        <v>3500</v>
      </c>
      <c r="J282" s="772">
        <v>3500</v>
      </c>
      <c r="K282" s="716"/>
      <c r="L282" s="716"/>
      <c r="M282" s="772">
        <v>3500</v>
      </c>
      <c r="N282" s="772">
        <v>3500</v>
      </c>
      <c r="O282" s="716"/>
      <c r="P282" s="716"/>
      <c r="Q282" s="714"/>
    </row>
    <row r="283" spans="1:17">
      <c r="A283" s="674">
        <v>13</v>
      </c>
      <c r="B283" s="651" t="s">
        <v>2050</v>
      </c>
      <c r="C283" s="711"/>
      <c r="D283" s="714"/>
      <c r="E283" s="772">
        <v>1600</v>
      </c>
      <c r="F283" s="772">
        <f>E283</f>
        <v>1600</v>
      </c>
      <c r="G283" s="716"/>
      <c r="H283" s="716"/>
      <c r="I283" s="772">
        <v>1600</v>
      </c>
      <c r="J283" s="772">
        <f>I283</f>
        <v>1600</v>
      </c>
      <c r="K283" s="716"/>
      <c r="L283" s="716"/>
      <c r="M283" s="772">
        <v>1600</v>
      </c>
      <c r="N283" s="772">
        <f>M283</f>
        <v>1600</v>
      </c>
      <c r="O283" s="716"/>
      <c r="P283" s="716"/>
      <c r="Q283" s="714"/>
    </row>
    <row r="284" spans="1:17">
      <c r="A284" s="674">
        <v>14</v>
      </c>
      <c r="B284" s="651" t="s">
        <v>2051</v>
      </c>
      <c r="C284" s="711"/>
      <c r="D284" s="714"/>
      <c r="E284" s="772">
        <v>1600</v>
      </c>
      <c r="F284" s="772">
        <f>E284</f>
        <v>1600</v>
      </c>
      <c r="G284" s="716"/>
      <c r="H284" s="716"/>
      <c r="I284" s="772">
        <v>1600</v>
      </c>
      <c r="J284" s="772">
        <f>I284</f>
        <v>1600</v>
      </c>
      <c r="K284" s="716"/>
      <c r="L284" s="716"/>
      <c r="M284" s="772">
        <v>1600</v>
      </c>
      <c r="N284" s="772">
        <f>M284</f>
        <v>1600</v>
      </c>
      <c r="O284" s="716"/>
      <c r="P284" s="716"/>
      <c r="Q284" s="714"/>
    </row>
    <row r="285" spans="1:17">
      <c r="A285" s="674">
        <v>15</v>
      </c>
      <c r="B285" s="651" t="s">
        <v>2052</v>
      </c>
      <c r="C285" s="755"/>
      <c r="D285" s="714"/>
      <c r="E285" s="772">
        <v>1800</v>
      </c>
      <c r="F285" s="772">
        <v>1800</v>
      </c>
      <c r="G285" s="716"/>
      <c r="H285" s="716"/>
      <c r="I285" s="772">
        <v>1800</v>
      </c>
      <c r="J285" s="772">
        <v>1800</v>
      </c>
      <c r="K285" s="716"/>
      <c r="L285" s="716"/>
      <c r="M285" s="772">
        <v>1800</v>
      </c>
      <c r="N285" s="772">
        <v>1800</v>
      </c>
      <c r="O285" s="716"/>
      <c r="P285" s="716"/>
      <c r="Q285" s="714"/>
    </row>
    <row r="286" spans="1:17">
      <c r="A286" s="674">
        <v>16</v>
      </c>
      <c r="B286" s="651" t="s">
        <v>2053</v>
      </c>
      <c r="C286" s="711"/>
      <c r="D286" s="714"/>
      <c r="E286" s="772">
        <v>3600</v>
      </c>
      <c r="F286" s="772">
        <v>3600</v>
      </c>
      <c r="G286" s="716"/>
      <c r="H286" s="716"/>
      <c r="I286" s="772">
        <v>3600</v>
      </c>
      <c r="J286" s="772">
        <v>3600</v>
      </c>
      <c r="K286" s="716"/>
      <c r="L286" s="716"/>
      <c r="M286" s="772">
        <v>3600</v>
      </c>
      <c r="N286" s="772">
        <v>3600</v>
      </c>
      <c r="O286" s="716"/>
      <c r="P286" s="716"/>
      <c r="Q286" s="714"/>
    </row>
    <row r="287" spans="1:17">
      <c r="A287" s="674">
        <v>17</v>
      </c>
      <c r="B287" s="651" t="s">
        <v>2054</v>
      </c>
      <c r="C287" s="711"/>
      <c r="D287" s="714"/>
      <c r="E287" s="772">
        <v>3000</v>
      </c>
      <c r="F287" s="772">
        <v>3000</v>
      </c>
      <c r="G287" s="716"/>
      <c r="H287" s="716"/>
      <c r="I287" s="772">
        <v>3000</v>
      </c>
      <c r="J287" s="772">
        <v>3000</v>
      </c>
      <c r="K287" s="716"/>
      <c r="L287" s="716"/>
      <c r="M287" s="772">
        <v>3000</v>
      </c>
      <c r="N287" s="772">
        <v>3000</v>
      </c>
      <c r="O287" s="716"/>
      <c r="P287" s="716"/>
      <c r="Q287" s="714"/>
    </row>
    <row r="288" spans="1:17">
      <c r="A288" s="674">
        <v>18</v>
      </c>
      <c r="B288" s="651" t="s">
        <v>2055</v>
      </c>
      <c r="C288" s="711"/>
      <c r="D288" s="714"/>
      <c r="E288" s="772">
        <v>2000</v>
      </c>
      <c r="F288" s="772">
        <v>2000</v>
      </c>
      <c r="G288" s="716"/>
      <c r="H288" s="716"/>
      <c r="I288" s="772">
        <v>2000</v>
      </c>
      <c r="J288" s="772">
        <v>2000</v>
      </c>
      <c r="K288" s="716"/>
      <c r="L288" s="716"/>
      <c r="M288" s="772">
        <v>2000</v>
      </c>
      <c r="N288" s="772">
        <v>2000</v>
      </c>
      <c r="O288" s="716"/>
      <c r="P288" s="716"/>
      <c r="Q288" s="714"/>
    </row>
    <row r="289" spans="1:17">
      <c r="A289" s="674">
        <v>19</v>
      </c>
      <c r="B289" s="651" t="s">
        <v>2056</v>
      </c>
      <c r="C289" s="711"/>
      <c r="D289" s="714"/>
      <c r="E289" s="772">
        <v>1800</v>
      </c>
      <c r="F289" s="772">
        <v>1800</v>
      </c>
      <c r="G289" s="716"/>
      <c r="H289" s="716"/>
      <c r="I289" s="772">
        <v>1800</v>
      </c>
      <c r="J289" s="772">
        <v>1800</v>
      </c>
      <c r="K289" s="716"/>
      <c r="L289" s="716"/>
      <c r="M289" s="772">
        <v>1800</v>
      </c>
      <c r="N289" s="772">
        <v>1800</v>
      </c>
      <c r="O289" s="716"/>
      <c r="P289" s="716"/>
      <c r="Q289" s="714"/>
    </row>
    <row r="290" spans="1:17">
      <c r="A290" s="674">
        <v>20</v>
      </c>
      <c r="B290" s="651" t="s">
        <v>2057</v>
      </c>
      <c r="C290" s="711"/>
      <c r="D290" s="714"/>
      <c r="E290" s="772">
        <v>1800</v>
      </c>
      <c r="F290" s="772">
        <v>1800</v>
      </c>
      <c r="G290" s="716"/>
      <c r="H290" s="716"/>
      <c r="I290" s="772">
        <v>1800</v>
      </c>
      <c r="J290" s="772">
        <v>1800</v>
      </c>
      <c r="K290" s="716"/>
      <c r="L290" s="716"/>
      <c r="M290" s="772">
        <v>1800</v>
      </c>
      <c r="N290" s="772">
        <v>1800</v>
      </c>
      <c r="O290" s="716"/>
      <c r="P290" s="716"/>
      <c r="Q290" s="714"/>
    </row>
    <row r="291" spans="1:17">
      <c r="A291" s="674">
        <v>21</v>
      </c>
      <c r="B291" s="651" t="s">
        <v>2058</v>
      </c>
      <c r="C291" s="711"/>
      <c r="D291" s="714"/>
      <c r="E291" s="772">
        <v>1800</v>
      </c>
      <c r="F291" s="772">
        <v>1800</v>
      </c>
      <c r="G291" s="716"/>
      <c r="H291" s="716"/>
      <c r="I291" s="772">
        <v>1800</v>
      </c>
      <c r="J291" s="772">
        <v>1800</v>
      </c>
      <c r="K291" s="716"/>
      <c r="L291" s="716"/>
      <c r="M291" s="772">
        <v>1800</v>
      </c>
      <c r="N291" s="772">
        <v>1800</v>
      </c>
      <c r="O291" s="716"/>
      <c r="P291" s="716"/>
      <c r="Q291" s="714"/>
    </row>
    <row r="292" spans="1:17">
      <c r="A292" s="674">
        <v>22</v>
      </c>
      <c r="B292" s="651" t="s">
        <v>2059</v>
      </c>
      <c r="C292" s="711"/>
      <c r="D292" s="714"/>
      <c r="E292" s="772">
        <v>1800</v>
      </c>
      <c r="F292" s="772">
        <v>1800</v>
      </c>
      <c r="G292" s="716"/>
      <c r="H292" s="716"/>
      <c r="I292" s="772">
        <v>1800</v>
      </c>
      <c r="J292" s="772">
        <v>1800</v>
      </c>
      <c r="K292" s="716"/>
      <c r="L292" s="716"/>
      <c r="M292" s="772">
        <v>1800</v>
      </c>
      <c r="N292" s="772">
        <v>1800</v>
      </c>
      <c r="O292" s="716"/>
      <c r="P292" s="716"/>
      <c r="Q292" s="714"/>
    </row>
    <row r="293" spans="1:17">
      <c r="A293" s="674">
        <v>23</v>
      </c>
      <c r="B293" s="651" t="s">
        <v>2060</v>
      </c>
      <c r="C293" s="711"/>
      <c r="D293" s="714"/>
      <c r="E293" s="772">
        <v>1800</v>
      </c>
      <c r="F293" s="772">
        <v>1800</v>
      </c>
      <c r="G293" s="716"/>
      <c r="H293" s="716"/>
      <c r="I293" s="772">
        <v>1800</v>
      </c>
      <c r="J293" s="772">
        <v>1800</v>
      </c>
      <c r="K293" s="716"/>
      <c r="L293" s="716"/>
      <c r="M293" s="772">
        <v>1800</v>
      </c>
      <c r="N293" s="772">
        <v>1800</v>
      </c>
      <c r="O293" s="716"/>
      <c r="P293" s="716"/>
      <c r="Q293" s="714"/>
    </row>
    <row r="294" spans="1:17">
      <c r="A294" s="674">
        <v>24</v>
      </c>
      <c r="B294" s="774" t="s">
        <v>1513</v>
      </c>
      <c r="C294" s="711"/>
      <c r="D294" s="714"/>
      <c r="E294" s="776">
        <v>8000</v>
      </c>
      <c r="F294" s="776">
        <v>8000</v>
      </c>
      <c r="G294" s="716"/>
      <c r="H294" s="716"/>
      <c r="I294" s="776">
        <v>8000</v>
      </c>
      <c r="J294" s="776">
        <v>8000</v>
      </c>
      <c r="K294" s="716"/>
      <c r="L294" s="716"/>
      <c r="M294" s="776">
        <v>8000</v>
      </c>
      <c r="N294" s="776">
        <v>8000</v>
      </c>
      <c r="O294" s="716"/>
      <c r="P294" s="716"/>
      <c r="Q294" s="714"/>
    </row>
    <row r="295" spans="1:17" ht="31.5">
      <c r="A295" s="674">
        <v>25</v>
      </c>
      <c r="B295" s="777" t="s">
        <v>2061</v>
      </c>
      <c r="C295" s="711"/>
      <c r="D295" s="714"/>
      <c r="E295" s="778">
        <v>4000</v>
      </c>
      <c r="F295" s="778">
        <v>4000</v>
      </c>
      <c r="G295" s="716"/>
      <c r="H295" s="716"/>
      <c r="I295" s="778">
        <v>4000</v>
      </c>
      <c r="J295" s="778">
        <v>4000</v>
      </c>
      <c r="K295" s="716"/>
      <c r="L295" s="716"/>
      <c r="M295" s="778">
        <v>4000</v>
      </c>
      <c r="N295" s="778">
        <v>4000</v>
      </c>
      <c r="O295" s="716"/>
      <c r="P295" s="716"/>
      <c r="Q295" s="714"/>
    </row>
    <row r="296" spans="1:17">
      <c r="A296" s="674">
        <v>26</v>
      </c>
      <c r="B296" s="774" t="s">
        <v>2062</v>
      </c>
      <c r="C296" s="711"/>
      <c r="D296" s="714"/>
      <c r="E296" s="775">
        <v>10000</v>
      </c>
      <c r="F296" s="775">
        <v>10000</v>
      </c>
      <c r="G296" s="716"/>
      <c r="H296" s="716"/>
      <c r="I296" s="775">
        <v>10000</v>
      </c>
      <c r="J296" s="775">
        <v>10000</v>
      </c>
      <c r="K296" s="716"/>
      <c r="L296" s="716"/>
      <c r="M296" s="775">
        <v>10000</v>
      </c>
      <c r="N296" s="775">
        <v>10000</v>
      </c>
      <c r="O296" s="716"/>
      <c r="P296" s="716"/>
      <c r="Q296" s="714"/>
    </row>
    <row r="297" spans="1:17">
      <c r="A297" s="674">
        <v>27</v>
      </c>
      <c r="B297" s="774" t="s">
        <v>2063</v>
      </c>
      <c r="C297" s="711"/>
      <c r="D297" s="714"/>
      <c r="E297" s="775">
        <v>9000</v>
      </c>
      <c r="F297" s="775">
        <v>9000</v>
      </c>
      <c r="G297" s="716"/>
      <c r="H297" s="716"/>
      <c r="I297" s="775">
        <v>9000</v>
      </c>
      <c r="J297" s="775">
        <v>9000</v>
      </c>
      <c r="K297" s="716"/>
      <c r="L297" s="716"/>
      <c r="M297" s="775">
        <v>9000</v>
      </c>
      <c r="N297" s="775">
        <v>9000</v>
      </c>
      <c r="O297" s="716"/>
      <c r="P297" s="716"/>
      <c r="Q297" s="714"/>
    </row>
    <row r="298" spans="1:17">
      <c r="A298" s="674">
        <v>28</v>
      </c>
      <c r="B298" s="774" t="s">
        <v>2064</v>
      </c>
      <c r="C298" s="711"/>
      <c r="D298" s="714"/>
      <c r="E298" s="776">
        <v>5000</v>
      </c>
      <c r="F298" s="776">
        <v>5000</v>
      </c>
      <c r="G298" s="716"/>
      <c r="H298" s="716"/>
      <c r="I298" s="776">
        <v>5000</v>
      </c>
      <c r="J298" s="776">
        <v>5000</v>
      </c>
      <c r="K298" s="716"/>
      <c r="L298" s="716"/>
      <c r="M298" s="776">
        <v>5000</v>
      </c>
      <c r="N298" s="776">
        <v>5000</v>
      </c>
      <c r="O298" s="716"/>
      <c r="P298" s="716"/>
      <c r="Q298" s="714"/>
    </row>
    <row r="299" spans="1:17">
      <c r="A299" s="715" t="s">
        <v>2065</v>
      </c>
      <c r="B299" s="631" t="s">
        <v>541</v>
      </c>
      <c r="C299" s="711"/>
      <c r="D299" s="714"/>
      <c r="E299" s="714">
        <f t="shared" ref="E299:N299" si="27">E300+E406</f>
        <v>241500</v>
      </c>
      <c r="F299" s="714">
        <f t="shared" si="27"/>
        <v>240450</v>
      </c>
      <c r="G299" s="714">
        <f t="shared" si="27"/>
        <v>0</v>
      </c>
      <c r="H299" s="714">
        <f t="shared" si="27"/>
        <v>0</v>
      </c>
      <c r="I299" s="714">
        <f t="shared" si="27"/>
        <v>241500</v>
      </c>
      <c r="J299" s="714">
        <f t="shared" si="27"/>
        <v>240450</v>
      </c>
      <c r="K299" s="714">
        <f t="shared" si="27"/>
        <v>0</v>
      </c>
      <c r="L299" s="714">
        <f t="shared" si="27"/>
        <v>0</v>
      </c>
      <c r="M299" s="714">
        <f t="shared" si="27"/>
        <v>124500</v>
      </c>
      <c r="N299" s="714">
        <f t="shared" si="27"/>
        <v>123870</v>
      </c>
      <c r="O299" s="716"/>
      <c r="P299" s="716"/>
      <c r="Q299" s="714"/>
    </row>
    <row r="300" spans="1:17">
      <c r="A300" s="715" t="s">
        <v>301</v>
      </c>
      <c r="B300" s="631" t="s">
        <v>1797</v>
      </c>
      <c r="C300" s="779"/>
      <c r="D300" s="779"/>
      <c r="E300" s="780">
        <f>E301+E319+E323+E333+E344+E357+E370+E385+E395</f>
        <v>124500</v>
      </c>
      <c r="F300" s="780">
        <f>F301+F319+F323+F333+F344+F357+F370+F385+F395</f>
        <v>123870</v>
      </c>
      <c r="G300" s="716">
        <f>SUM(G395:G405)</f>
        <v>0</v>
      </c>
      <c r="H300" s="716">
        <f>SUM(H395:H405)</f>
        <v>0</v>
      </c>
      <c r="I300" s="780">
        <f>I301+I319+I323+I333+I344+I357+I370+I385+I395</f>
        <v>124500</v>
      </c>
      <c r="J300" s="780">
        <f>J301+J319+J323+J333+J344+J357+J370+J385+J395</f>
        <v>123870</v>
      </c>
      <c r="K300" s="716">
        <f>SUM(K395:K405)</f>
        <v>0</v>
      </c>
      <c r="L300" s="716">
        <f>SUM(L395:L405)</f>
        <v>0</v>
      </c>
      <c r="M300" s="780">
        <f>M301+M319+M323+M333+M344+M357+M370+M385+M395</f>
        <v>124500</v>
      </c>
      <c r="N300" s="780">
        <f>N301+N319+N323+N333+N344+N357+N370+N385+N395</f>
        <v>123870</v>
      </c>
      <c r="O300" s="716"/>
      <c r="P300" s="716"/>
      <c r="Q300" s="781"/>
    </row>
    <row r="301" spans="1:17">
      <c r="A301" s="630" t="s">
        <v>95</v>
      </c>
      <c r="B301" s="631" t="s">
        <v>2066</v>
      </c>
      <c r="C301" s="713"/>
      <c r="D301" s="779"/>
      <c r="E301" s="782">
        <f>E302+E305+E307+E310</f>
        <v>20000</v>
      </c>
      <c r="F301" s="782">
        <f>F302+F305+F307+F310</f>
        <v>19870</v>
      </c>
      <c r="G301" s="716"/>
      <c r="H301" s="716"/>
      <c r="I301" s="782">
        <f>I302+I305+I307+I310</f>
        <v>20000</v>
      </c>
      <c r="J301" s="782">
        <f>J302+J305+J307+J310</f>
        <v>19870</v>
      </c>
      <c r="K301" s="716"/>
      <c r="L301" s="716"/>
      <c r="M301" s="782">
        <f>M302+M305+M307+M310</f>
        <v>20000</v>
      </c>
      <c r="N301" s="782">
        <f>N302+N305+N307+N310</f>
        <v>19870</v>
      </c>
      <c r="O301" s="716"/>
      <c r="P301" s="716"/>
      <c r="Q301" s="781"/>
    </row>
    <row r="302" spans="1:17">
      <c r="A302" s="783"/>
      <c r="B302" s="636" t="s">
        <v>904</v>
      </c>
      <c r="C302" s="779"/>
      <c r="D302" s="779"/>
      <c r="E302" s="782">
        <f>SUM(E303:E304)</f>
        <v>6000</v>
      </c>
      <c r="F302" s="782">
        <f>SUM(F303:F304)</f>
        <v>5980</v>
      </c>
      <c r="G302" s="716"/>
      <c r="H302" s="716"/>
      <c r="I302" s="782">
        <f>SUM(I303:I304)</f>
        <v>6000</v>
      </c>
      <c r="J302" s="782">
        <f>SUM(J303:J304)</f>
        <v>5980</v>
      </c>
      <c r="K302" s="716"/>
      <c r="L302" s="716"/>
      <c r="M302" s="782">
        <f>SUM(M303:M304)</f>
        <v>6000</v>
      </c>
      <c r="N302" s="782">
        <f>SUM(N303:N304)</f>
        <v>5980</v>
      </c>
      <c r="O302" s="716"/>
      <c r="P302" s="716"/>
      <c r="Q302" s="781"/>
    </row>
    <row r="303" spans="1:17">
      <c r="A303" s="784" t="s">
        <v>46</v>
      </c>
      <c r="B303" s="785" t="s">
        <v>2067</v>
      </c>
      <c r="C303" s="786"/>
      <c r="D303" s="779"/>
      <c r="E303" s="787">
        <v>3000</v>
      </c>
      <c r="F303" s="787">
        <f>E303-10</f>
        <v>2990</v>
      </c>
      <c r="G303" s="716"/>
      <c r="H303" s="716"/>
      <c r="I303" s="787">
        <v>3000</v>
      </c>
      <c r="J303" s="787">
        <f>I303-10</f>
        <v>2990</v>
      </c>
      <c r="K303" s="716"/>
      <c r="L303" s="716"/>
      <c r="M303" s="787">
        <v>3000</v>
      </c>
      <c r="N303" s="787">
        <f>M303-10</f>
        <v>2990</v>
      </c>
      <c r="O303" s="716"/>
      <c r="P303" s="716"/>
      <c r="Q303" s="781"/>
    </row>
    <row r="304" spans="1:17" ht="31.5">
      <c r="A304" s="784" t="s">
        <v>48</v>
      </c>
      <c r="B304" s="785" t="s">
        <v>2068</v>
      </c>
      <c r="C304" s="786"/>
      <c r="D304" s="779"/>
      <c r="E304" s="787">
        <v>3000</v>
      </c>
      <c r="F304" s="787">
        <f>E304-10</f>
        <v>2990</v>
      </c>
      <c r="G304" s="716"/>
      <c r="H304" s="716"/>
      <c r="I304" s="787">
        <v>3000</v>
      </c>
      <c r="J304" s="787">
        <f>I304-10</f>
        <v>2990</v>
      </c>
      <c r="K304" s="716"/>
      <c r="L304" s="716"/>
      <c r="M304" s="787">
        <v>3000</v>
      </c>
      <c r="N304" s="787">
        <f>M304-10</f>
        <v>2990</v>
      </c>
      <c r="O304" s="716"/>
      <c r="P304" s="716"/>
      <c r="Q304" s="781"/>
    </row>
    <row r="305" spans="1:17">
      <c r="A305" s="783"/>
      <c r="B305" s="788" t="s">
        <v>2069</v>
      </c>
      <c r="C305" s="789"/>
      <c r="D305" s="779"/>
      <c r="E305" s="782">
        <f>SUM(E306:E306)</f>
        <v>4000</v>
      </c>
      <c r="F305" s="782">
        <f>SUM(F306:F306)</f>
        <v>3990</v>
      </c>
      <c r="G305" s="716"/>
      <c r="H305" s="716"/>
      <c r="I305" s="782">
        <f>SUM(I306:I306)</f>
        <v>4000</v>
      </c>
      <c r="J305" s="782">
        <f>SUM(J306:J306)</f>
        <v>3990</v>
      </c>
      <c r="K305" s="716"/>
      <c r="L305" s="716"/>
      <c r="M305" s="782">
        <f>SUM(M306:M306)</f>
        <v>4000</v>
      </c>
      <c r="N305" s="782">
        <f>SUM(N306:N306)</f>
        <v>3990</v>
      </c>
      <c r="O305" s="716"/>
      <c r="P305" s="716"/>
      <c r="Q305" s="781"/>
    </row>
    <row r="306" spans="1:17" ht="31.5">
      <c r="A306" s="784" t="s">
        <v>50</v>
      </c>
      <c r="B306" s="785" t="s">
        <v>2070</v>
      </c>
      <c r="C306" s="786"/>
      <c r="D306" s="779"/>
      <c r="E306" s="787">
        <v>4000</v>
      </c>
      <c r="F306" s="787">
        <f>E306-10</f>
        <v>3990</v>
      </c>
      <c r="G306" s="716"/>
      <c r="H306" s="716"/>
      <c r="I306" s="787">
        <v>4000</v>
      </c>
      <c r="J306" s="787">
        <f>I306-10</f>
        <v>3990</v>
      </c>
      <c r="K306" s="716"/>
      <c r="L306" s="716"/>
      <c r="M306" s="787">
        <v>4000</v>
      </c>
      <c r="N306" s="787">
        <f>M306-10</f>
        <v>3990</v>
      </c>
      <c r="O306" s="716"/>
      <c r="P306" s="716"/>
      <c r="Q306" s="781"/>
    </row>
    <row r="307" spans="1:17">
      <c r="A307" s="783"/>
      <c r="B307" s="788" t="s">
        <v>2071</v>
      </c>
      <c r="C307" s="789"/>
      <c r="D307" s="779"/>
      <c r="E307" s="782">
        <f>SUM(E308:E309)</f>
        <v>2000</v>
      </c>
      <c r="F307" s="782">
        <f>SUM(F308:F309)</f>
        <v>1980</v>
      </c>
      <c r="G307" s="716"/>
      <c r="H307" s="716"/>
      <c r="I307" s="782">
        <f>SUM(I308:I309)</f>
        <v>2000</v>
      </c>
      <c r="J307" s="782">
        <f>SUM(J308:J309)</f>
        <v>1980</v>
      </c>
      <c r="K307" s="716"/>
      <c r="L307" s="716"/>
      <c r="M307" s="782">
        <f>SUM(M308:M309)</f>
        <v>2000</v>
      </c>
      <c r="N307" s="782">
        <f>SUM(N308:N309)</f>
        <v>1980</v>
      </c>
      <c r="O307" s="716"/>
      <c r="P307" s="716"/>
      <c r="Q307" s="781"/>
    </row>
    <row r="308" spans="1:17">
      <c r="A308" s="784" t="s">
        <v>52</v>
      </c>
      <c r="B308" s="785" t="s">
        <v>2072</v>
      </c>
      <c r="C308" s="786"/>
      <c r="D308" s="779"/>
      <c r="E308" s="787">
        <v>1000</v>
      </c>
      <c r="F308" s="787">
        <f>E308-10</f>
        <v>990</v>
      </c>
      <c r="G308" s="716"/>
      <c r="H308" s="716"/>
      <c r="I308" s="787">
        <v>1000</v>
      </c>
      <c r="J308" s="787">
        <f>I308-10</f>
        <v>990</v>
      </c>
      <c r="K308" s="716"/>
      <c r="L308" s="716"/>
      <c r="M308" s="787">
        <v>1000</v>
      </c>
      <c r="N308" s="787">
        <f>M308-10</f>
        <v>990</v>
      </c>
      <c r="O308" s="716"/>
      <c r="P308" s="716"/>
      <c r="Q308" s="781"/>
    </row>
    <row r="309" spans="1:17">
      <c r="A309" s="784" t="s">
        <v>54</v>
      </c>
      <c r="B309" s="785" t="s">
        <v>2073</v>
      </c>
      <c r="C309" s="786"/>
      <c r="D309" s="779"/>
      <c r="E309" s="787">
        <v>1000</v>
      </c>
      <c r="F309" s="787">
        <f>E309-10</f>
        <v>990</v>
      </c>
      <c r="G309" s="716"/>
      <c r="H309" s="716"/>
      <c r="I309" s="787">
        <v>1000</v>
      </c>
      <c r="J309" s="787">
        <f>I309-10</f>
        <v>990</v>
      </c>
      <c r="K309" s="716"/>
      <c r="L309" s="716"/>
      <c r="M309" s="787">
        <v>1000</v>
      </c>
      <c r="N309" s="787">
        <f>M309-10</f>
        <v>990</v>
      </c>
      <c r="O309" s="716"/>
      <c r="P309" s="716"/>
      <c r="Q309" s="781"/>
    </row>
    <row r="310" spans="1:17">
      <c r="A310" s="783"/>
      <c r="B310" s="788" t="s">
        <v>2074</v>
      </c>
      <c r="C310" s="789"/>
      <c r="D310" s="779"/>
      <c r="E310" s="782">
        <f>SUM(E311:E318)</f>
        <v>8000</v>
      </c>
      <c r="F310" s="782">
        <f>SUM(F311:F318)</f>
        <v>7920</v>
      </c>
      <c r="G310" s="716"/>
      <c r="H310" s="716"/>
      <c r="I310" s="782">
        <f>SUM(I311:I318)</f>
        <v>8000</v>
      </c>
      <c r="J310" s="782">
        <f>SUM(J311:J318)</f>
        <v>7920</v>
      </c>
      <c r="K310" s="716"/>
      <c r="L310" s="716"/>
      <c r="M310" s="782">
        <f>SUM(M311:M318)</f>
        <v>8000</v>
      </c>
      <c r="N310" s="782">
        <f>SUM(N311:N318)</f>
        <v>7920</v>
      </c>
      <c r="O310" s="716"/>
      <c r="P310" s="716"/>
      <c r="Q310" s="781"/>
    </row>
    <row r="311" spans="1:17">
      <c r="A311" s="784" t="s">
        <v>56</v>
      </c>
      <c r="B311" s="785" t="s">
        <v>2075</v>
      </c>
      <c r="C311" s="786"/>
      <c r="D311" s="779"/>
      <c r="E311" s="787">
        <v>1000</v>
      </c>
      <c r="F311" s="787">
        <f>E311-10</f>
        <v>990</v>
      </c>
      <c r="G311" s="716"/>
      <c r="H311" s="716"/>
      <c r="I311" s="787">
        <v>1000</v>
      </c>
      <c r="J311" s="787">
        <f>I311-10</f>
        <v>990</v>
      </c>
      <c r="K311" s="716"/>
      <c r="L311" s="716"/>
      <c r="M311" s="787">
        <v>1000</v>
      </c>
      <c r="N311" s="787">
        <f>M311-10</f>
        <v>990</v>
      </c>
      <c r="O311" s="716"/>
      <c r="P311" s="716"/>
      <c r="Q311" s="781"/>
    </row>
    <row r="312" spans="1:17">
      <c r="A312" s="784" t="s">
        <v>29</v>
      </c>
      <c r="B312" s="785" t="s">
        <v>2076</v>
      </c>
      <c r="C312" s="786"/>
      <c r="D312" s="779"/>
      <c r="E312" s="787">
        <v>1000</v>
      </c>
      <c r="F312" s="787">
        <f>E312-10</f>
        <v>990</v>
      </c>
      <c r="G312" s="716"/>
      <c r="H312" s="716"/>
      <c r="I312" s="787">
        <v>1000</v>
      </c>
      <c r="J312" s="787">
        <f>I312-10</f>
        <v>990</v>
      </c>
      <c r="K312" s="716"/>
      <c r="L312" s="716"/>
      <c r="M312" s="787">
        <v>1000</v>
      </c>
      <c r="N312" s="787">
        <f>M312-10</f>
        <v>990</v>
      </c>
      <c r="O312" s="716"/>
      <c r="P312" s="716"/>
      <c r="Q312" s="781"/>
    </row>
    <row r="313" spans="1:17">
      <c r="A313" s="784" t="s">
        <v>59</v>
      </c>
      <c r="B313" s="785" t="s">
        <v>2077</v>
      </c>
      <c r="C313" s="786"/>
      <c r="D313" s="779"/>
      <c r="E313" s="787">
        <v>1000</v>
      </c>
      <c r="F313" s="787">
        <f t="shared" ref="F313:F318" si="28">E313-10</f>
        <v>990</v>
      </c>
      <c r="G313" s="716"/>
      <c r="H313" s="716"/>
      <c r="I313" s="787">
        <v>1000</v>
      </c>
      <c r="J313" s="787">
        <f t="shared" ref="J313:J318" si="29">I313-10</f>
        <v>990</v>
      </c>
      <c r="K313" s="716"/>
      <c r="L313" s="716"/>
      <c r="M313" s="787">
        <v>1000</v>
      </c>
      <c r="N313" s="787">
        <f t="shared" ref="N313:N318" si="30">M313-10</f>
        <v>990</v>
      </c>
      <c r="O313" s="716"/>
      <c r="P313" s="716"/>
      <c r="Q313" s="781"/>
    </row>
    <row r="314" spans="1:17">
      <c r="A314" s="784" t="s">
        <v>61</v>
      </c>
      <c r="B314" s="785" t="s">
        <v>2078</v>
      </c>
      <c r="C314" s="786"/>
      <c r="D314" s="779"/>
      <c r="E314" s="787">
        <v>1000</v>
      </c>
      <c r="F314" s="787">
        <f t="shared" si="28"/>
        <v>990</v>
      </c>
      <c r="G314" s="716"/>
      <c r="H314" s="716"/>
      <c r="I314" s="787">
        <v>1000</v>
      </c>
      <c r="J314" s="787">
        <f t="shared" si="29"/>
        <v>990</v>
      </c>
      <c r="K314" s="716"/>
      <c r="L314" s="716"/>
      <c r="M314" s="787">
        <v>1000</v>
      </c>
      <c r="N314" s="787">
        <f t="shared" si="30"/>
        <v>990</v>
      </c>
      <c r="O314" s="716"/>
      <c r="P314" s="716"/>
      <c r="Q314" s="781"/>
    </row>
    <row r="315" spans="1:17">
      <c r="A315" s="784" t="s">
        <v>63</v>
      </c>
      <c r="B315" s="785" t="s">
        <v>2079</v>
      </c>
      <c r="C315" s="786"/>
      <c r="D315" s="779"/>
      <c r="E315" s="787">
        <v>1000</v>
      </c>
      <c r="F315" s="787">
        <f t="shared" si="28"/>
        <v>990</v>
      </c>
      <c r="G315" s="716"/>
      <c r="H315" s="716"/>
      <c r="I315" s="787">
        <v>1000</v>
      </c>
      <c r="J315" s="787">
        <f t="shared" si="29"/>
        <v>990</v>
      </c>
      <c r="K315" s="716"/>
      <c r="L315" s="716"/>
      <c r="M315" s="787">
        <v>1000</v>
      </c>
      <c r="N315" s="787">
        <f t="shared" si="30"/>
        <v>990</v>
      </c>
      <c r="O315" s="716"/>
      <c r="P315" s="716"/>
      <c r="Q315" s="781"/>
    </row>
    <row r="316" spans="1:17">
      <c r="A316" s="784" t="s">
        <v>65</v>
      </c>
      <c r="B316" s="785" t="s">
        <v>2079</v>
      </c>
      <c r="C316" s="786"/>
      <c r="D316" s="779"/>
      <c r="E316" s="787">
        <v>1000</v>
      </c>
      <c r="F316" s="787">
        <f t="shared" si="28"/>
        <v>990</v>
      </c>
      <c r="G316" s="716"/>
      <c r="H316" s="716"/>
      <c r="I316" s="787">
        <v>1000</v>
      </c>
      <c r="J316" s="787">
        <f t="shared" si="29"/>
        <v>990</v>
      </c>
      <c r="K316" s="716"/>
      <c r="L316" s="716"/>
      <c r="M316" s="787">
        <v>1000</v>
      </c>
      <c r="N316" s="787">
        <f t="shared" si="30"/>
        <v>990</v>
      </c>
      <c r="O316" s="716"/>
      <c r="P316" s="716"/>
      <c r="Q316" s="781"/>
    </row>
    <row r="317" spans="1:17">
      <c r="A317" s="784" t="s">
        <v>67</v>
      </c>
      <c r="B317" s="785" t="s">
        <v>2080</v>
      </c>
      <c r="C317" s="786"/>
      <c r="D317" s="779"/>
      <c r="E317" s="787">
        <v>1000</v>
      </c>
      <c r="F317" s="787">
        <f t="shared" si="28"/>
        <v>990</v>
      </c>
      <c r="G317" s="716"/>
      <c r="H317" s="716"/>
      <c r="I317" s="787">
        <v>1000</v>
      </c>
      <c r="J317" s="787">
        <f t="shared" si="29"/>
        <v>990</v>
      </c>
      <c r="K317" s="716"/>
      <c r="L317" s="716"/>
      <c r="M317" s="787">
        <v>1000</v>
      </c>
      <c r="N317" s="787">
        <f t="shared" si="30"/>
        <v>990</v>
      </c>
      <c r="O317" s="716"/>
      <c r="P317" s="716"/>
      <c r="Q317" s="781"/>
    </row>
    <row r="318" spans="1:17">
      <c r="A318" s="784" t="s">
        <v>69</v>
      </c>
      <c r="B318" s="785" t="s">
        <v>2081</v>
      </c>
      <c r="C318" s="786"/>
      <c r="D318" s="779"/>
      <c r="E318" s="787">
        <v>1000</v>
      </c>
      <c r="F318" s="787">
        <f t="shared" si="28"/>
        <v>990</v>
      </c>
      <c r="G318" s="716"/>
      <c r="H318" s="716"/>
      <c r="I318" s="787">
        <v>1000</v>
      </c>
      <c r="J318" s="787">
        <f t="shared" si="29"/>
        <v>990</v>
      </c>
      <c r="K318" s="716"/>
      <c r="L318" s="716"/>
      <c r="M318" s="787">
        <v>1000</v>
      </c>
      <c r="N318" s="787">
        <f t="shared" si="30"/>
        <v>990</v>
      </c>
      <c r="O318" s="716"/>
      <c r="P318" s="716"/>
      <c r="Q318" s="781"/>
    </row>
    <row r="319" spans="1:17">
      <c r="A319" s="630" t="s">
        <v>113</v>
      </c>
      <c r="B319" s="790" t="s">
        <v>2082</v>
      </c>
      <c r="C319" s="791"/>
      <c r="D319" s="779"/>
      <c r="E319" s="782">
        <f>E320</f>
        <v>7000</v>
      </c>
      <c r="F319" s="782">
        <f>F320</f>
        <v>6980</v>
      </c>
      <c r="G319" s="716"/>
      <c r="H319" s="716"/>
      <c r="I319" s="782">
        <f>I320</f>
        <v>7000</v>
      </c>
      <c r="J319" s="782">
        <f>J320</f>
        <v>6980</v>
      </c>
      <c r="K319" s="716"/>
      <c r="L319" s="716"/>
      <c r="M319" s="782">
        <f>M320</f>
        <v>7000</v>
      </c>
      <c r="N319" s="782">
        <f>N320</f>
        <v>6980</v>
      </c>
      <c r="O319" s="716"/>
      <c r="P319" s="716"/>
      <c r="Q319" s="781"/>
    </row>
    <row r="320" spans="1:17">
      <c r="A320" s="783"/>
      <c r="B320" s="788" t="s">
        <v>904</v>
      </c>
      <c r="C320" s="789"/>
      <c r="D320" s="779"/>
      <c r="E320" s="782">
        <f>SUM(E321:E322)</f>
        <v>7000</v>
      </c>
      <c r="F320" s="782">
        <f>SUM(F321:F322)</f>
        <v>6980</v>
      </c>
      <c r="G320" s="716"/>
      <c r="H320" s="716"/>
      <c r="I320" s="782">
        <f>SUM(I321:I322)</f>
        <v>7000</v>
      </c>
      <c r="J320" s="782">
        <f>SUM(J321:J322)</f>
        <v>6980</v>
      </c>
      <c r="K320" s="716"/>
      <c r="L320" s="716"/>
      <c r="M320" s="782">
        <f>SUM(M321:M322)</f>
        <v>7000</v>
      </c>
      <c r="N320" s="782">
        <f>SUM(N321:N322)</f>
        <v>6980</v>
      </c>
      <c r="O320" s="716"/>
      <c r="P320" s="716"/>
      <c r="Q320" s="781"/>
    </row>
    <row r="321" spans="1:17">
      <c r="A321" s="784" t="s">
        <v>46</v>
      </c>
      <c r="B321" s="785" t="s">
        <v>2083</v>
      </c>
      <c r="C321" s="786"/>
      <c r="D321" s="779"/>
      <c r="E321" s="787">
        <v>3000</v>
      </c>
      <c r="F321" s="787">
        <f>E321-10</f>
        <v>2990</v>
      </c>
      <c r="G321" s="716"/>
      <c r="H321" s="716"/>
      <c r="I321" s="787">
        <v>3000</v>
      </c>
      <c r="J321" s="787">
        <f>I321-10</f>
        <v>2990</v>
      </c>
      <c r="K321" s="716"/>
      <c r="L321" s="716"/>
      <c r="M321" s="787">
        <v>3000</v>
      </c>
      <c r="N321" s="787">
        <f>M321-10</f>
        <v>2990</v>
      </c>
      <c r="O321" s="716"/>
      <c r="P321" s="716"/>
      <c r="Q321" s="781"/>
    </row>
    <row r="322" spans="1:17" ht="31.5">
      <c r="A322" s="784" t="s">
        <v>48</v>
      </c>
      <c r="B322" s="785" t="s">
        <v>2084</v>
      </c>
      <c r="C322" s="786"/>
      <c r="D322" s="779"/>
      <c r="E322" s="787">
        <v>4000</v>
      </c>
      <c r="F322" s="787">
        <f>E322-10</f>
        <v>3990</v>
      </c>
      <c r="G322" s="716"/>
      <c r="H322" s="716"/>
      <c r="I322" s="787">
        <v>4000</v>
      </c>
      <c r="J322" s="787">
        <f>I322-10</f>
        <v>3990</v>
      </c>
      <c r="K322" s="716"/>
      <c r="L322" s="716"/>
      <c r="M322" s="787">
        <v>4000</v>
      </c>
      <c r="N322" s="787">
        <f>M322-10</f>
        <v>3990</v>
      </c>
      <c r="O322" s="716"/>
      <c r="P322" s="716"/>
      <c r="Q322" s="781"/>
    </row>
    <row r="323" spans="1:17">
      <c r="A323" s="630" t="s">
        <v>133</v>
      </c>
      <c r="B323" s="790" t="s">
        <v>2085</v>
      </c>
      <c r="C323" s="791"/>
      <c r="D323" s="779"/>
      <c r="E323" s="782">
        <f>E324+E327+E329</f>
        <v>11500</v>
      </c>
      <c r="F323" s="782">
        <f>F324+F327+F329</f>
        <v>11440</v>
      </c>
      <c r="G323" s="716"/>
      <c r="H323" s="716"/>
      <c r="I323" s="782">
        <f>I324+I327+I329</f>
        <v>11500</v>
      </c>
      <c r="J323" s="782">
        <f>J324+J327+J329</f>
        <v>11440</v>
      </c>
      <c r="K323" s="716"/>
      <c r="L323" s="716"/>
      <c r="M323" s="782">
        <f>M324+M327+M329</f>
        <v>11500</v>
      </c>
      <c r="N323" s="782">
        <f>N324+N327+N329</f>
        <v>11440</v>
      </c>
      <c r="O323" s="716"/>
      <c r="P323" s="716"/>
      <c r="Q323" s="781"/>
    </row>
    <row r="324" spans="1:17">
      <c r="A324" s="783"/>
      <c r="B324" s="788" t="s">
        <v>904</v>
      </c>
      <c r="C324" s="789"/>
      <c r="D324" s="779"/>
      <c r="E324" s="782">
        <f>SUM(E325:E326)</f>
        <v>5500</v>
      </c>
      <c r="F324" s="782">
        <f>SUM(F325:F326)</f>
        <v>5480</v>
      </c>
      <c r="G324" s="716"/>
      <c r="H324" s="716"/>
      <c r="I324" s="782">
        <f>SUM(I325:I326)</f>
        <v>5500</v>
      </c>
      <c r="J324" s="782">
        <f>SUM(J325:J326)</f>
        <v>5480</v>
      </c>
      <c r="K324" s="716"/>
      <c r="L324" s="716"/>
      <c r="M324" s="782">
        <f>SUM(M325:M326)</f>
        <v>5500</v>
      </c>
      <c r="N324" s="782">
        <f>SUM(N325:N326)</f>
        <v>5480</v>
      </c>
      <c r="O324" s="716"/>
      <c r="P324" s="716"/>
      <c r="Q324" s="781"/>
    </row>
    <row r="325" spans="1:17">
      <c r="A325" s="784" t="s">
        <v>46</v>
      </c>
      <c r="B325" s="785" t="s">
        <v>2086</v>
      </c>
      <c r="C325" s="786"/>
      <c r="D325" s="779"/>
      <c r="E325" s="787">
        <v>3000</v>
      </c>
      <c r="F325" s="787">
        <f>E325-10</f>
        <v>2990</v>
      </c>
      <c r="G325" s="716"/>
      <c r="H325" s="716"/>
      <c r="I325" s="787">
        <v>3000</v>
      </c>
      <c r="J325" s="787">
        <f>I325-10</f>
        <v>2990</v>
      </c>
      <c r="K325" s="716"/>
      <c r="L325" s="716"/>
      <c r="M325" s="787">
        <v>3000</v>
      </c>
      <c r="N325" s="787">
        <f>M325-10</f>
        <v>2990</v>
      </c>
      <c r="O325" s="716"/>
      <c r="P325" s="716"/>
      <c r="Q325" s="781"/>
    </row>
    <row r="326" spans="1:17" ht="31.5">
      <c r="A326" s="784" t="s">
        <v>48</v>
      </c>
      <c r="B326" s="785" t="s">
        <v>2087</v>
      </c>
      <c r="C326" s="786"/>
      <c r="D326" s="779"/>
      <c r="E326" s="787">
        <v>2500</v>
      </c>
      <c r="F326" s="787">
        <f>E326-10</f>
        <v>2490</v>
      </c>
      <c r="G326" s="716"/>
      <c r="H326" s="716"/>
      <c r="I326" s="787">
        <v>2500</v>
      </c>
      <c r="J326" s="787">
        <f>I326-10</f>
        <v>2490</v>
      </c>
      <c r="K326" s="716"/>
      <c r="L326" s="716"/>
      <c r="M326" s="787">
        <v>2500</v>
      </c>
      <c r="N326" s="787">
        <f>M326-10</f>
        <v>2490</v>
      </c>
      <c r="O326" s="716"/>
      <c r="P326" s="716"/>
      <c r="Q326" s="781"/>
    </row>
    <row r="327" spans="1:17">
      <c r="A327" s="783"/>
      <c r="B327" s="788" t="s">
        <v>2071</v>
      </c>
      <c r="C327" s="789"/>
      <c r="D327" s="779"/>
      <c r="E327" s="782">
        <f>SUM(E328:E328)</f>
        <v>3000</v>
      </c>
      <c r="F327" s="782">
        <f>SUM(F328:F328)</f>
        <v>2990</v>
      </c>
      <c r="G327" s="716"/>
      <c r="H327" s="716"/>
      <c r="I327" s="782">
        <f>SUM(I328:I328)</f>
        <v>3000</v>
      </c>
      <c r="J327" s="782">
        <f>SUM(J328:J328)</f>
        <v>2990</v>
      </c>
      <c r="K327" s="716"/>
      <c r="L327" s="716"/>
      <c r="M327" s="782">
        <f>SUM(M328:M328)</f>
        <v>3000</v>
      </c>
      <c r="N327" s="782">
        <f>SUM(N328:N328)</f>
        <v>2990</v>
      </c>
      <c r="O327" s="716"/>
      <c r="P327" s="716"/>
      <c r="Q327" s="781"/>
    </row>
    <row r="328" spans="1:17">
      <c r="A328" s="784" t="s">
        <v>50</v>
      </c>
      <c r="B328" s="785" t="s">
        <v>2088</v>
      </c>
      <c r="C328" s="786"/>
      <c r="D328" s="779"/>
      <c r="E328" s="787">
        <v>3000</v>
      </c>
      <c r="F328" s="787">
        <f>E328-10</f>
        <v>2990</v>
      </c>
      <c r="G328" s="716"/>
      <c r="H328" s="716"/>
      <c r="I328" s="787">
        <v>3000</v>
      </c>
      <c r="J328" s="787">
        <f>I328-10</f>
        <v>2990</v>
      </c>
      <c r="K328" s="716"/>
      <c r="L328" s="716"/>
      <c r="M328" s="787">
        <v>3000</v>
      </c>
      <c r="N328" s="787">
        <f>M328-10</f>
        <v>2990</v>
      </c>
      <c r="O328" s="716"/>
      <c r="P328" s="716"/>
      <c r="Q328" s="781"/>
    </row>
    <row r="329" spans="1:17">
      <c r="A329" s="783"/>
      <c r="B329" s="788" t="s">
        <v>2074</v>
      </c>
      <c r="C329" s="789"/>
      <c r="D329" s="779"/>
      <c r="E329" s="782">
        <f>SUM(E330:E332)</f>
        <v>3000</v>
      </c>
      <c r="F329" s="782">
        <f>SUM(F330:F332)</f>
        <v>2970</v>
      </c>
      <c r="G329" s="716"/>
      <c r="H329" s="716"/>
      <c r="I329" s="782">
        <f>SUM(I330:I332)</f>
        <v>3000</v>
      </c>
      <c r="J329" s="782">
        <f>SUM(J330:J332)</f>
        <v>2970</v>
      </c>
      <c r="K329" s="716"/>
      <c r="L329" s="716"/>
      <c r="M329" s="782">
        <f>SUM(M330:M332)</f>
        <v>3000</v>
      </c>
      <c r="N329" s="782">
        <f>SUM(N330:N332)</f>
        <v>2970</v>
      </c>
      <c r="O329" s="716"/>
      <c r="P329" s="716"/>
      <c r="Q329" s="781"/>
    </row>
    <row r="330" spans="1:17">
      <c r="A330" s="784" t="s">
        <v>52</v>
      </c>
      <c r="B330" s="785" t="s">
        <v>2089</v>
      </c>
      <c r="C330" s="786"/>
      <c r="D330" s="779"/>
      <c r="E330" s="787">
        <v>1000</v>
      </c>
      <c r="F330" s="787">
        <f>E330-10</f>
        <v>990</v>
      </c>
      <c r="G330" s="716"/>
      <c r="H330" s="716"/>
      <c r="I330" s="787">
        <v>1000</v>
      </c>
      <c r="J330" s="787">
        <f>I330-10</f>
        <v>990</v>
      </c>
      <c r="K330" s="716"/>
      <c r="L330" s="716"/>
      <c r="M330" s="787">
        <v>1000</v>
      </c>
      <c r="N330" s="787">
        <f>M330-10</f>
        <v>990</v>
      </c>
      <c r="O330" s="716"/>
      <c r="P330" s="716"/>
      <c r="Q330" s="781"/>
    </row>
    <row r="331" spans="1:17">
      <c r="A331" s="784" t="s">
        <v>54</v>
      </c>
      <c r="B331" s="785" t="s">
        <v>2090</v>
      </c>
      <c r="C331" s="786"/>
      <c r="D331" s="779"/>
      <c r="E331" s="787">
        <v>1000</v>
      </c>
      <c r="F331" s="787">
        <f>E331-10</f>
        <v>990</v>
      </c>
      <c r="G331" s="716"/>
      <c r="H331" s="716"/>
      <c r="I331" s="787">
        <v>1000</v>
      </c>
      <c r="J331" s="787">
        <f>I331-10</f>
        <v>990</v>
      </c>
      <c r="K331" s="716"/>
      <c r="L331" s="716"/>
      <c r="M331" s="787">
        <v>1000</v>
      </c>
      <c r="N331" s="787">
        <f>M331-10</f>
        <v>990</v>
      </c>
      <c r="O331" s="716"/>
      <c r="P331" s="716"/>
      <c r="Q331" s="781"/>
    </row>
    <row r="332" spans="1:17">
      <c r="A332" s="784" t="s">
        <v>56</v>
      </c>
      <c r="B332" s="785" t="s">
        <v>2091</v>
      </c>
      <c r="C332" s="786"/>
      <c r="D332" s="779"/>
      <c r="E332" s="787">
        <v>1000</v>
      </c>
      <c r="F332" s="787">
        <f>E332-10</f>
        <v>990</v>
      </c>
      <c r="G332" s="716"/>
      <c r="H332" s="716"/>
      <c r="I332" s="787">
        <v>1000</v>
      </c>
      <c r="J332" s="787">
        <f>I332-10</f>
        <v>990</v>
      </c>
      <c r="K332" s="716"/>
      <c r="L332" s="716"/>
      <c r="M332" s="787">
        <v>1000</v>
      </c>
      <c r="N332" s="787">
        <f>M332-10</f>
        <v>990</v>
      </c>
      <c r="O332" s="716"/>
      <c r="P332" s="716"/>
      <c r="Q332" s="781"/>
    </row>
    <row r="333" spans="1:17">
      <c r="A333" s="630" t="s">
        <v>283</v>
      </c>
      <c r="B333" s="790" t="s">
        <v>2092</v>
      </c>
      <c r="C333" s="791"/>
      <c r="D333" s="779"/>
      <c r="E333" s="782">
        <f>E338+E336+E334+E341</f>
        <v>13000</v>
      </c>
      <c r="F333" s="782">
        <f>F338+F336+F334+F341</f>
        <v>12940</v>
      </c>
      <c r="G333" s="716"/>
      <c r="H333" s="716"/>
      <c r="I333" s="782">
        <f>I338+I336+I334+I341</f>
        <v>13000</v>
      </c>
      <c r="J333" s="782">
        <f>J338+J336+J334+J341</f>
        <v>12940</v>
      </c>
      <c r="K333" s="716"/>
      <c r="L333" s="716"/>
      <c r="M333" s="782">
        <f>M338+M336+M334+M341</f>
        <v>13000</v>
      </c>
      <c r="N333" s="782">
        <f>N338+N336+N334+N341</f>
        <v>12940</v>
      </c>
      <c r="O333" s="716"/>
      <c r="P333" s="716"/>
      <c r="Q333" s="781"/>
    </row>
    <row r="334" spans="1:17">
      <c r="A334" s="783"/>
      <c r="B334" s="788" t="s">
        <v>904</v>
      </c>
      <c r="C334" s="789"/>
      <c r="D334" s="779"/>
      <c r="E334" s="782">
        <f>SUM(E335:E335)</f>
        <v>3500</v>
      </c>
      <c r="F334" s="782">
        <f>SUM(F335:F335)</f>
        <v>3490</v>
      </c>
      <c r="G334" s="716"/>
      <c r="H334" s="716"/>
      <c r="I334" s="782">
        <f>SUM(I335:I335)</f>
        <v>3500</v>
      </c>
      <c r="J334" s="782">
        <f>SUM(J335:J335)</f>
        <v>3490</v>
      </c>
      <c r="K334" s="716"/>
      <c r="L334" s="716"/>
      <c r="M334" s="782">
        <f>SUM(M335:M335)</f>
        <v>3500</v>
      </c>
      <c r="N334" s="782">
        <f>SUM(N335:N335)</f>
        <v>3490</v>
      </c>
      <c r="O334" s="716"/>
      <c r="P334" s="716"/>
      <c r="Q334" s="781"/>
    </row>
    <row r="335" spans="1:17">
      <c r="A335" s="784" t="s">
        <v>46</v>
      </c>
      <c r="B335" s="785" t="s">
        <v>2093</v>
      </c>
      <c r="C335" s="786"/>
      <c r="D335" s="779"/>
      <c r="E335" s="787">
        <v>3500</v>
      </c>
      <c r="F335" s="787">
        <f>E335-10</f>
        <v>3490</v>
      </c>
      <c r="G335" s="716"/>
      <c r="H335" s="716"/>
      <c r="I335" s="787">
        <v>3500</v>
      </c>
      <c r="J335" s="787">
        <f>I335-10</f>
        <v>3490</v>
      </c>
      <c r="K335" s="716"/>
      <c r="L335" s="716"/>
      <c r="M335" s="787">
        <v>3500</v>
      </c>
      <c r="N335" s="787">
        <f>M335-10</f>
        <v>3490</v>
      </c>
      <c r="O335" s="716"/>
      <c r="P335" s="716"/>
      <c r="Q335" s="781"/>
    </row>
    <row r="336" spans="1:17">
      <c r="A336" s="783"/>
      <c r="B336" s="788" t="s">
        <v>2069</v>
      </c>
      <c r="C336" s="789"/>
      <c r="D336" s="779"/>
      <c r="E336" s="782">
        <f>SUM(E337:E337)</f>
        <v>3500</v>
      </c>
      <c r="F336" s="782">
        <f>SUM(F337:F337)</f>
        <v>3490</v>
      </c>
      <c r="G336" s="716"/>
      <c r="H336" s="716"/>
      <c r="I336" s="782">
        <f>SUM(I337:I337)</f>
        <v>3500</v>
      </c>
      <c r="J336" s="782">
        <f>SUM(J337:J337)</f>
        <v>3490</v>
      </c>
      <c r="K336" s="716"/>
      <c r="L336" s="716"/>
      <c r="M336" s="782">
        <f>SUM(M337:M337)</f>
        <v>3500</v>
      </c>
      <c r="N336" s="782">
        <f>SUM(N337:N337)</f>
        <v>3490</v>
      </c>
      <c r="O336" s="716"/>
      <c r="P336" s="716"/>
      <c r="Q336" s="781"/>
    </row>
    <row r="337" spans="1:17">
      <c r="A337" s="784" t="s">
        <v>48</v>
      </c>
      <c r="B337" s="785" t="s">
        <v>2094</v>
      </c>
      <c r="C337" s="786"/>
      <c r="D337" s="779"/>
      <c r="E337" s="787">
        <v>3500</v>
      </c>
      <c r="F337" s="787">
        <f>E337-10</f>
        <v>3490</v>
      </c>
      <c r="G337" s="716"/>
      <c r="H337" s="716"/>
      <c r="I337" s="787">
        <v>3500</v>
      </c>
      <c r="J337" s="787">
        <f>I337-10</f>
        <v>3490</v>
      </c>
      <c r="K337" s="716"/>
      <c r="L337" s="716"/>
      <c r="M337" s="787">
        <v>3500</v>
      </c>
      <c r="N337" s="787">
        <f>M337-10</f>
        <v>3490</v>
      </c>
      <c r="O337" s="716"/>
      <c r="P337" s="716"/>
      <c r="Q337" s="781"/>
    </row>
    <row r="338" spans="1:17">
      <c r="A338" s="783"/>
      <c r="B338" s="788" t="s">
        <v>2071</v>
      </c>
      <c r="C338" s="789"/>
      <c r="D338" s="779"/>
      <c r="E338" s="782">
        <f>SUM(E339:E340)</f>
        <v>4000</v>
      </c>
      <c r="F338" s="782">
        <f>SUM(F339:F340)</f>
        <v>3980</v>
      </c>
      <c r="G338" s="716"/>
      <c r="H338" s="716"/>
      <c r="I338" s="782">
        <f>SUM(I339:I340)</f>
        <v>4000</v>
      </c>
      <c r="J338" s="782">
        <f>SUM(J339:J340)</f>
        <v>3980</v>
      </c>
      <c r="K338" s="716"/>
      <c r="L338" s="716"/>
      <c r="M338" s="782">
        <f>SUM(M339:M340)</f>
        <v>4000</v>
      </c>
      <c r="N338" s="782">
        <f>SUM(N339:N340)</f>
        <v>3980</v>
      </c>
      <c r="O338" s="716"/>
      <c r="P338" s="716"/>
      <c r="Q338" s="781"/>
    </row>
    <row r="339" spans="1:17">
      <c r="A339" s="784" t="s">
        <v>50</v>
      </c>
      <c r="B339" s="785" t="s">
        <v>2095</v>
      </c>
      <c r="C339" s="786"/>
      <c r="D339" s="779"/>
      <c r="E339" s="787">
        <v>2000</v>
      </c>
      <c r="F339" s="787">
        <f>E339-10</f>
        <v>1990</v>
      </c>
      <c r="G339" s="716"/>
      <c r="H339" s="716"/>
      <c r="I339" s="787">
        <v>2000</v>
      </c>
      <c r="J339" s="787">
        <f>I339-10</f>
        <v>1990</v>
      </c>
      <c r="K339" s="716"/>
      <c r="L339" s="716"/>
      <c r="M339" s="787">
        <v>2000</v>
      </c>
      <c r="N339" s="787">
        <f>M339-10</f>
        <v>1990</v>
      </c>
      <c r="O339" s="716"/>
      <c r="P339" s="716"/>
      <c r="Q339" s="781"/>
    </row>
    <row r="340" spans="1:17" ht="31.5">
      <c r="A340" s="784" t="s">
        <v>52</v>
      </c>
      <c r="B340" s="785" t="s">
        <v>2096</v>
      </c>
      <c r="C340" s="786"/>
      <c r="D340" s="779"/>
      <c r="E340" s="787">
        <v>2000</v>
      </c>
      <c r="F340" s="787">
        <f>E340-10</f>
        <v>1990</v>
      </c>
      <c r="G340" s="716"/>
      <c r="H340" s="716"/>
      <c r="I340" s="787">
        <v>2000</v>
      </c>
      <c r="J340" s="787">
        <f>I340-10</f>
        <v>1990</v>
      </c>
      <c r="K340" s="716"/>
      <c r="L340" s="716"/>
      <c r="M340" s="787">
        <v>2000</v>
      </c>
      <c r="N340" s="787">
        <f>M340-10</f>
        <v>1990</v>
      </c>
      <c r="O340" s="716"/>
      <c r="P340" s="716"/>
      <c r="Q340" s="781"/>
    </row>
    <row r="341" spans="1:17">
      <c r="A341" s="783"/>
      <c r="B341" s="788" t="s">
        <v>2074</v>
      </c>
      <c r="C341" s="789"/>
      <c r="D341" s="779"/>
      <c r="E341" s="782">
        <f>SUM(E342:E343)</f>
        <v>2000</v>
      </c>
      <c r="F341" s="782">
        <f>SUM(F342:F343)</f>
        <v>1980</v>
      </c>
      <c r="G341" s="716"/>
      <c r="H341" s="716"/>
      <c r="I341" s="782">
        <f>SUM(I342:I343)</f>
        <v>2000</v>
      </c>
      <c r="J341" s="782">
        <f>SUM(J342:J343)</f>
        <v>1980</v>
      </c>
      <c r="K341" s="716"/>
      <c r="L341" s="716"/>
      <c r="M341" s="782">
        <f>SUM(M342:M343)</f>
        <v>2000</v>
      </c>
      <c r="N341" s="782">
        <f>SUM(N342:N343)</f>
        <v>1980</v>
      </c>
      <c r="O341" s="716"/>
      <c r="P341" s="716"/>
      <c r="Q341" s="781"/>
    </row>
    <row r="342" spans="1:17">
      <c r="A342" s="784" t="s">
        <v>54</v>
      </c>
      <c r="B342" s="785" t="s">
        <v>2097</v>
      </c>
      <c r="C342" s="786"/>
      <c r="D342" s="779"/>
      <c r="E342" s="787">
        <v>1000</v>
      </c>
      <c r="F342" s="787">
        <f>E342-10</f>
        <v>990</v>
      </c>
      <c r="G342" s="716"/>
      <c r="H342" s="716"/>
      <c r="I342" s="787">
        <v>1000</v>
      </c>
      <c r="J342" s="787">
        <f>I342-10</f>
        <v>990</v>
      </c>
      <c r="K342" s="716"/>
      <c r="L342" s="716"/>
      <c r="M342" s="787">
        <v>1000</v>
      </c>
      <c r="N342" s="787">
        <f>M342-10</f>
        <v>990</v>
      </c>
      <c r="O342" s="716"/>
      <c r="P342" s="716"/>
      <c r="Q342" s="781"/>
    </row>
    <row r="343" spans="1:17">
      <c r="A343" s="784" t="s">
        <v>56</v>
      </c>
      <c r="B343" s="785" t="s">
        <v>2098</v>
      </c>
      <c r="C343" s="786"/>
      <c r="D343" s="779"/>
      <c r="E343" s="787">
        <v>1000</v>
      </c>
      <c r="F343" s="787">
        <f>E343-10</f>
        <v>990</v>
      </c>
      <c r="G343" s="716"/>
      <c r="H343" s="716"/>
      <c r="I343" s="787">
        <v>1000</v>
      </c>
      <c r="J343" s="787">
        <f>I343-10</f>
        <v>990</v>
      </c>
      <c r="K343" s="716"/>
      <c r="L343" s="716"/>
      <c r="M343" s="787">
        <v>1000</v>
      </c>
      <c r="N343" s="787">
        <f>M343-10</f>
        <v>990</v>
      </c>
      <c r="O343" s="716"/>
      <c r="P343" s="716"/>
      <c r="Q343" s="781"/>
    </row>
    <row r="344" spans="1:17">
      <c r="A344" s="630" t="s">
        <v>284</v>
      </c>
      <c r="B344" s="792" t="s">
        <v>2099</v>
      </c>
      <c r="C344" s="793"/>
      <c r="D344" s="779"/>
      <c r="E344" s="782">
        <f>E345+E347+E349+E351</f>
        <v>13000</v>
      </c>
      <c r="F344" s="782">
        <f>F345+F347+F349+F351</f>
        <v>12920</v>
      </c>
      <c r="G344" s="716"/>
      <c r="H344" s="716"/>
      <c r="I344" s="782">
        <f>I345+I347+I349+I351</f>
        <v>13000</v>
      </c>
      <c r="J344" s="782">
        <f>J345+J347+J349+J351</f>
        <v>12920</v>
      </c>
      <c r="K344" s="716"/>
      <c r="L344" s="716"/>
      <c r="M344" s="782">
        <f>M345+M347+M349+M351</f>
        <v>13000</v>
      </c>
      <c r="N344" s="782">
        <f>N345+N347+N349+N351</f>
        <v>12920</v>
      </c>
      <c r="O344" s="716"/>
      <c r="P344" s="716"/>
      <c r="Q344" s="781"/>
    </row>
    <row r="345" spans="1:17">
      <c r="A345" s="783"/>
      <c r="B345" s="794" t="s">
        <v>904</v>
      </c>
      <c r="C345" s="795"/>
      <c r="D345" s="779"/>
      <c r="E345" s="782">
        <f>SUM(E346:E346)</f>
        <v>3500</v>
      </c>
      <c r="F345" s="782">
        <f>SUM(F346:F346)</f>
        <v>3490</v>
      </c>
      <c r="G345" s="716"/>
      <c r="H345" s="716"/>
      <c r="I345" s="782">
        <f>SUM(I346:I346)</f>
        <v>3500</v>
      </c>
      <c r="J345" s="782">
        <f>SUM(J346:J346)</f>
        <v>3490</v>
      </c>
      <c r="K345" s="716"/>
      <c r="L345" s="716"/>
      <c r="M345" s="782">
        <f>SUM(M346:M346)</f>
        <v>3500</v>
      </c>
      <c r="N345" s="782">
        <f>SUM(N346:N346)</f>
        <v>3490</v>
      </c>
      <c r="O345" s="716"/>
      <c r="P345" s="716"/>
      <c r="Q345" s="781"/>
    </row>
    <row r="346" spans="1:17">
      <c r="A346" s="784" t="s">
        <v>46</v>
      </c>
      <c r="B346" s="785" t="s">
        <v>2100</v>
      </c>
      <c r="C346" s="786"/>
      <c r="D346" s="779"/>
      <c r="E346" s="787">
        <v>3500</v>
      </c>
      <c r="F346" s="787">
        <f>E346-10</f>
        <v>3490</v>
      </c>
      <c r="G346" s="716"/>
      <c r="H346" s="716"/>
      <c r="I346" s="787">
        <v>3500</v>
      </c>
      <c r="J346" s="787">
        <f>I346-10</f>
        <v>3490</v>
      </c>
      <c r="K346" s="716"/>
      <c r="L346" s="716"/>
      <c r="M346" s="787">
        <v>3500</v>
      </c>
      <c r="N346" s="787">
        <f>M346-10</f>
        <v>3490</v>
      </c>
      <c r="O346" s="716"/>
      <c r="P346" s="716"/>
      <c r="Q346" s="781"/>
    </row>
    <row r="347" spans="1:17">
      <c r="A347" s="783"/>
      <c r="B347" s="788" t="s">
        <v>2069</v>
      </c>
      <c r="C347" s="789"/>
      <c r="D347" s="779"/>
      <c r="E347" s="782">
        <f>SUM(E348:E348)</f>
        <v>3500</v>
      </c>
      <c r="F347" s="782">
        <f>SUM(F348:F348)</f>
        <v>3490</v>
      </c>
      <c r="G347" s="716"/>
      <c r="H347" s="716"/>
      <c r="I347" s="782">
        <f>SUM(I348:I348)</f>
        <v>3500</v>
      </c>
      <c r="J347" s="782">
        <f>SUM(J348:J348)</f>
        <v>3490</v>
      </c>
      <c r="K347" s="716"/>
      <c r="L347" s="716"/>
      <c r="M347" s="782">
        <f>SUM(M348:M348)</f>
        <v>3500</v>
      </c>
      <c r="N347" s="782">
        <f>SUM(N348:N348)</f>
        <v>3490</v>
      </c>
      <c r="O347" s="716"/>
      <c r="P347" s="716"/>
      <c r="Q347" s="781"/>
    </row>
    <row r="348" spans="1:17">
      <c r="A348" s="784" t="s">
        <v>48</v>
      </c>
      <c r="B348" s="785" t="s">
        <v>2101</v>
      </c>
      <c r="C348" s="786"/>
      <c r="D348" s="779"/>
      <c r="E348" s="787">
        <v>3500</v>
      </c>
      <c r="F348" s="787">
        <f>E348-10</f>
        <v>3490</v>
      </c>
      <c r="G348" s="716"/>
      <c r="H348" s="716"/>
      <c r="I348" s="787">
        <v>3500</v>
      </c>
      <c r="J348" s="787">
        <f>I348-10</f>
        <v>3490</v>
      </c>
      <c r="K348" s="716"/>
      <c r="L348" s="716"/>
      <c r="M348" s="787">
        <v>3500</v>
      </c>
      <c r="N348" s="787">
        <f>M348-10</f>
        <v>3490</v>
      </c>
      <c r="O348" s="716"/>
      <c r="P348" s="716"/>
      <c r="Q348" s="781"/>
    </row>
    <row r="349" spans="1:17">
      <c r="A349" s="783"/>
      <c r="B349" s="788" t="s">
        <v>2071</v>
      </c>
      <c r="C349" s="789"/>
      <c r="D349" s="779"/>
      <c r="E349" s="782">
        <f>SUM(E350:E350)</f>
        <v>1000</v>
      </c>
      <c r="F349" s="782">
        <f>SUM(F350:F350)</f>
        <v>990</v>
      </c>
      <c r="G349" s="716"/>
      <c r="H349" s="716"/>
      <c r="I349" s="782">
        <f>SUM(I350:I350)</f>
        <v>1000</v>
      </c>
      <c r="J349" s="782">
        <f>SUM(J350:J350)</f>
        <v>990</v>
      </c>
      <c r="K349" s="716"/>
      <c r="L349" s="716"/>
      <c r="M349" s="782">
        <f>SUM(M350:M350)</f>
        <v>1000</v>
      </c>
      <c r="N349" s="782">
        <f>SUM(N350:N350)</f>
        <v>990</v>
      </c>
      <c r="O349" s="716"/>
      <c r="P349" s="716"/>
      <c r="Q349" s="781"/>
    </row>
    <row r="350" spans="1:17" ht="31.5">
      <c r="A350" s="784" t="s">
        <v>50</v>
      </c>
      <c r="B350" s="785" t="s">
        <v>2102</v>
      </c>
      <c r="C350" s="786"/>
      <c r="D350" s="779"/>
      <c r="E350" s="787">
        <v>1000</v>
      </c>
      <c r="F350" s="787">
        <f>E350-10</f>
        <v>990</v>
      </c>
      <c r="G350" s="716"/>
      <c r="H350" s="716"/>
      <c r="I350" s="787">
        <v>1000</v>
      </c>
      <c r="J350" s="787">
        <f>I350-10</f>
        <v>990</v>
      </c>
      <c r="K350" s="716"/>
      <c r="L350" s="716"/>
      <c r="M350" s="787">
        <v>1000</v>
      </c>
      <c r="N350" s="787">
        <f>M350-10</f>
        <v>990</v>
      </c>
      <c r="O350" s="716"/>
      <c r="P350" s="716"/>
      <c r="Q350" s="781"/>
    </row>
    <row r="351" spans="1:17">
      <c r="A351" s="783"/>
      <c r="B351" s="788" t="s">
        <v>2074</v>
      </c>
      <c r="C351" s="789"/>
      <c r="D351" s="779"/>
      <c r="E351" s="782">
        <f>SUM(E352:E356)</f>
        <v>5000</v>
      </c>
      <c r="F351" s="782">
        <f>SUM(F352:F356)</f>
        <v>4950</v>
      </c>
      <c r="G351" s="716"/>
      <c r="H351" s="716"/>
      <c r="I351" s="782">
        <f>SUM(I352:I356)</f>
        <v>5000</v>
      </c>
      <c r="J351" s="782">
        <f>SUM(J352:J356)</f>
        <v>4950</v>
      </c>
      <c r="K351" s="716"/>
      <c r="L351" s="716"/>
      <c r="M351" s="782">
        <f>SUM(M352:M356)</f>
        <v>5000</v>
      </c>
      <c r="N351" s="782">
        <f>SUM(N352:N356)</f>
        <v>4950</v>
      </c>
      <c r="O351" s="716"/>
      <c r="P351" s="716"/>
      <c r="Q351" s="781"/>
    </row>
    <row r="352" spans="1:17">
      <c r="A352" s="784" t="s">
        <v>52</v>
      </c>
      <c r="B352" s="785" t="s">
        <v>2103</v>
      </c>
      <c r="C352" s="786"/>
      <c r="D352" s="779"/>
      <c r="E352" s="787">
        <v>1000</v>
      </c>
      <c r="F352" s="787">
        <f>E352-10</f>
        <v>990</v>
      </c>
      <c r="G352" s="716"/>
      <c r="H352" s="716"/>
      <c r="I352" s="787">
        <v>1000</v>
      </c>
      <c r="J352" s="787">
        <f>I352-10</f>
        <v>990</v>
      </c>
      <c r="K352" s="716"/>
      <c r="L352" s="716"/>
      <c r="M352" s="787">
        <v>1000</v>
      </c>
      <c r="N352" s="787">
        <f>M352-10</f>
        <v>990</v>
      </c>
      <c r="O352" s="716"/>
      <c r="P352" s="716"/>
      <c r="Q352" s="781"/>
    </row>
    <row r="353" spans="1:17">
      <c r="A353" s="784" t="s">
        <v>54</v>
      </c>
      <c r="B353" s="785" t="s">
        <v>2104</v>
      </c>
      <c r="C353" s="786"/>
      <c r="D353" s="779"/>
      <c r="E353" s="787">
        <v>1000</v>
      </c>
      <c r="F353" s="787">
        <f>E353-10</f>
        <v>990</v>
      </c>
      <c r="G353" s="716"/>
      <c r="H353" s="716"/>
      <c r="I353" s="787">
        <v>1000</v>
      </c>
      <c r="J353" s="787">
        <f>I353-10</f>
        <v>990</v>
      </c>
      <c r="K353" s="716"/>
      <c r="L353" s="716"/>
      <c r="M353" s="787">
        <v>1000</v>
      </c>
      <c r="N353" s="787">
        <f>M353-10</f>
        <v>990</v>
      </c>
      <c r="O353" s="716"/>
      <c r="P353" s="716"/>
      <c r="Q353" s="781"/>
    </row>
    <row r="354" spans="1:17">
      <c r="A354" s="784" t="s">
        <v>56</v>
      </c>
      <c r="B354" s="785" t="s">
        <v>2105</v>
      </c>
      <c r="C354" s="786"/>
      <c r="D354" s="779"/>
      <c r="E354" s="787">
        <v>1000</v>
      </c>
      <c r="F354" s="787">
        <f>E354-10</f>
        <v>990</v>
      </c>
      <c r="G354" s="716"/>
      <c r="H354" s="716"/>
      <c r="I354" s="787">
        <v>1000</v>
      </c>
      <c r="J354" s="787">
        <f>I354-10</f>
        <v>990</v>
      </c>
      <c r="K354" s="716"/>
      <c r="L354" s="716"/>
      <c r="M354" s="787">
        <v>1000</v>
      </c>
      <c r="N354" s="787">
        <f>M354-10</f>
        <v>990</v>
      </c>
      <c r="O354" s="716"/>
      <c r="P354" s="716"/>
      <c r="Q354" s="781"/>
    </row>
    <row r="355" spans="1:17">
      <c r="A355" s="784" t="s">
        <v>29</v>
      </c>
      <c r="B355" s="785" t="s">
        <v>2106</v>
      </c>
      <c r="C355" s="786"/>
      <c r="D355" s="779"/>
      <c r="E355" s="787">
        <v>1000</v>
      </c>
      <c r="F355" s="787">
        <f>E355-10</f>
        <v>990</v>
      </c>
      <c r="G355" s="716"/>
      <c r="H355" s="716"/>
      <c r="I355" s="787">
        <v>1000</v>
      </c>
      <c r="J355" s="787">
        <f>I355-10</f>
        <v>990</v>
      </c>
      <c r="K355" s="716"/>
      <c r="L355" s="716"/>
      <c r="M355" s="787">
        <v>1000</v>
      </c>
      <c r="N355" s="787">
        <f>M355-10</f>
        <v>990</v>
      </c>
      <c r="O355" s="716"/>
      <c r="P355" s="716"/>
      <c r="Q355" s="781"/>
    </row>
    <row r="356" spans="1:17">
      <c r="A356" s="784" t="s">
        <v>59</v>
      </c>
      <c r="B356" s="785" t="s">
        <v>2107</v>
      </c>
      <c r="C356" s="786"/>
      <c r="D356" s="779"/>
      <c r="E356" s="787">
        <v>1000</v>
      </c>
      <c r="F356" s="787">
        <f>E356-10</f>
        <v>990</v>
      </c>
      <c r="G356" s="716"/>
      <c r="H356" s="716"/>
      <c r="I356" s="787">
        <v>1000</v>
      </c>
      <c r="J356" s="787">
        <f>I356-10</f>
        <v>990</v>
      </c>
      <c r="K356" s="716"/>
      <c r="L356" s="716"/>
      <c r="M356" s="787">
        <v>1000</v>
      </c>
      <c r="N356" s="787">
        <f>M356-10</f>
        <v>990</v>
      </c>
      <c r="O356" s="716"/>
      <c r="P356" s="716"/>
      <c r="Q356" s="781"/>
    </row>
    <row r="357" spans="1:17">
      <c r="A357" s="630" t="s">
        <v>286</v>
      </c>
      <c r="B357" s="790" t="s">
        <v>2108</v>
      </c>
      <c r="C357" s="791"/>
      <c r="D357" s="779"/>
      <c r="E357" s="782">
        <f>E358+E360+E362+E364</f>
        <v>17500</v>
      </c>
      <c r="F357" s="782">
        <f>F358+F360+F362+F364</f>
        <v>17420</v>
      </c>
      <c r="G357" s="716"/>
      <c r="H357" s="716"/>
      <c r="I357" s="782">
        <f>I358+I360+I362+I364</f>
        <v>17500</v>
      </c>
      <c r="J357" s="782">
        <f>J358+J360+J362+J364</f>
        <v>17420</v>
      </c>
      <c r="K357" s="716"/>
      <c r="L357" s="716"/>
      <c r="M357" s="782">
        <f>M358+M360+M362+M364</f>
        <v>17500</v>
      </c>
      <c r="N357" s="782">
        <f>N358+N360+N362+N364</f>
        <v>17420</v>
      </c>
      <c r="O357" s="716"/>
      <c r="P357" s="716"/>
      <c r="Q357" s="781"/>
    </row>
    <row r="358" spans="1:17">
      <c r="A358" s="783"/>
      <c r="B358" s="788" t="s">
        <v>904</v>
      </c>
      <c r="C358" s="789"/>
      <c r="D358" s="779"/>
      <c r="E358" s="782">
        <f>SUM(E359:E359)</f>
        <v>4000</v>
      </c>
      <c r="F358" s="782">
        <f>SUM(F359:F359)</f>
        <v>3990</v>
      </c>
      <c r="G358" s="716"/>
      <c r="H358" s="716"/>
      <c r="I358" s="782">
        <f>SUM(I359:I359)</f>
        <v>4000</v>
      </c>
      <c r="J358" s="782">
        <f>SUM(J359:J359)</f>
        <v>3990</v>
      </c>
      <c r="K358" s="716"/>
      <c r="L358" s="716"/>
      <c r="M358" s="782">
        <f>SUM(M359:M359)</f>
        <v>4000</v>
      </c>
      <c r="N358" s="782">
        <f>SUM(N359:N359)</f>
        <v>3990</v>
      </c>
      <c r="O358" s="716"/>
      <c r="P358" s="716"/>
      <c r="Q358" s="781"/>
    </row>
    <row r="359" spans="1:17" ht="31.5">
      <c r="A359" s="784" t="s">
        <v>46</v>
      </c>
      <c r="B359" s="785" t="s">
        <v>2109</v>
      </c>
      <c r="C359" s="786"/>
      <c r="D359" s="779"/>
      <c r="E359" s="787">
        <v>4000</v>
      </c>
      <c r="F359" s="787">
        <f>E359-10</f>
        <v>3990</v>
      </c>
      <c r="G359" s="716"/>
      <c r="H359" s="716"/>
      <c r="I359" s="787">
        <v>4000</v>
      </c>
      <c r="J359" s="787">
        <f>I359-10</f>
        <v>3990</v>
      </c>
      <c r="K359" s="716"/>
      <c r="L359" s="716"/>
      <c r="M359" s="787">
        <v>4000</v>
      </c>
      <c r="N359" s="787">
        <f>M359-10</f>
        <v>3990</v>
      </c>
      <c r="O359" s="716"/>
      <c r="P359" s="716"/>
      <c r="Q359" s="781"/>
    </row>
    <row r="360" spans="1:17">
      <c r="A360" s="783"/>
      <c r="B360" s="788" t="s">
        <v>2069</v>
      </c>
      <c r="C360" s="789"/>
      <c r="D360" s="779"/>
      <c r="E360" s="782">
        <f>SUM(E361:E361)</f>
        <v>3500</v>
      </c>
      <c r="F360" s="782">
        <f>SUM(F361:F361)</f>
        <v>3490</v>
      </c>
      <c r="G360" s="716"/>
      <c r="H360" s="716"/>
      <c r="I360" s="782">
        <f>SUM(I361:I361)</f>
        <v>3500</v>
      </c>
      <c r="J360" s="782">
        <f>SUM(J361:J361)</f>
        <v>3490</v>
      </c>
      <c r="K360" s="716"/>
      <c r="L360" s="716"/>
      <c r="M360" s="782">
        <f>SUM(M361:M361)</f>
        <v>3500</v>
      </c>
      <c r="N360" s="782">
        <f>SUM(N361:N361)</f>
        <v>3490</v>
      </c>
      <c r="O360" s="716"/>
      <c r="P360" s="716"/>
      <c r="Q360" s="781"/>
    </row>
    <row r="361" spans="1:17">
      <c r="A361" s="784" t="s">
        <v>48</v>
      </c>
      <c r="B361" s="785" t="s">
        <v>2110</v>
      </c>
      <c r="C361" s="786"/>
      <c r="D361" s="779"/>
      <c r="E361" s="787">
        <v>3500</v>
      </c>
      <c r="F361" s="787">
        <f>E361-10</f>
        <v>3490</v>
      </c>
      <c r="G361" s="716"/>
      <c r="H361" s="716"/>
      <c r="I361" s="787">
        <v>3500</v>
      </c>
      <c r="J361" s="787">
        <f>I361-10</f>
        <v>3490</v>
      </c>
      <c r="K361" s="716"/>
      <c r="L361" s="716"/>
      <c r="M361" s="787">
        <v>3500</v>
      </c>
      <c r="N361" s="787">
        <f>M361-10</f>
        <v>3490</v>
      </c>
      <c r="O361" s="716"/>
      <c r="P361" s="716"/>
      <c r="Q361" s="781"/>
    </row>
    <row r="362" spans="1:17">
      <c r="A362" s="783"/>
      <c r="B362" s="788" t="s">
        <v>2071</v>
      </c>
      <c r="C362" s="789"/>
      <c r="D362" s="779"/>
      <c r="E362" s="782">
        <f>SUM(E363:E363)</f>
        <v>2500</v>
      </c>
      <c r="F362" s="782">
        <f>SUM(F363:F363)</f>
        <v>2490</v>
      </c>
      <c r="G362" s="716"/>
      <c r="H362" s="716"/>
      <c r="I362" s="782">
        <f>SUM(I363:I363)</f>
        <v>2500</v>
      </c>
      <c r="J362" s="782">
        <f>SUM(J363:J363)</f>
        <v>2490</v>
      </c>
      <c r="K362" s="716"/>
      <c r="L362" s="716"/>
      <c r="M362" s="782">
        <f>SUM(M363:M363)</f>
        <v>2500</v>
      </c>
      <c r="N362" s="782">
        <f>SUM(N363:N363)</f>
        <v>2490</v>
      </c>
      <c r="O362" s="716"/>
      <c r="P362" s="716"/>
      <c r="Q362" s="781"/>
    </row>
    <row r="363" spans="1:17" ht="31.5">
      <c r="A363" s="784" t="s">
        <v>50</v>
      </c>
      <c r="B363" s="785" t="s">
        <v>2111</v>
      </c>
      <c r="C363" s="786"/>
      <c r="D363" s="779"/>
      <c r="E363" s="787">
        <v>2500</v>
      </c>
      <c r="F363" s="787">
        <f>E363-10</f>
        <v>2490</v>
      </c>
      <c r="G363" s="716"/>
      <c r="H363" s="716"/>
      <c r="I363" s="787">
        <v>2500</v>
      </c>
      <c r="J363" s="787">
        <f>I363-10</f>
        <v>2490</v>
      </c>
      <c r="K363" s="716"/>
      <c r="L363" s="716"/>
      <c r="M363" s="787">
        <v>2500</v>
      </c>
      <c r="N363" s="787">
        <f>M363-10</f>
        <v>2490</v>
      </c>
      <c r="O363" s="716"/>
      <c r="P363" s="716"/>
      <c r="Q363" s="781"/>
    </row>
    <row r="364" spans="1:17">
      <c r="A364" s="783"/>
      <c r="B364" s="788" t="s">
        <v>2074</v>
      </c>
      <c r="C364" s="789"/>
      <c r="D364" s="779"/>
      <c r="E364" s="782">
        <f>SUM(E365:E369)</f>
        <v>7500</v>
      </c>
      <c r="F364" s="782">
        <f>SUM(F365:F369)</f>
        <v>7450</v>
      </c>
      <c r="G364" s="716"/>
      <c r="H364" s="716"/>
      <c r="I364" s="782">
        <f>SUM(I365:I369)</f>
        <v>7500</v>
      </c>
      <c r="J364" s="782">
        <f>SUM(J365:J369)</f>
        <v>7450</v>
      </c>
      <c r="K364" s="716"/>
      <c r="L364" s="716"/>
      <c r="M364" s="782">
        <f>SUM(M365:M369)</f>
        <v>7500</v>
      </c>
      <c r="N364" s="782">
        <f>SUM(N365:N369)</f>
        <v>7450</v>
      </c>
      <c r="O364" s="716"/>
      <c r="P364" s="716"/>
      <c r="Q364" s="781"/>
    </row>
    <row r="365" spans="1:17">
      <c r="A365" s="784" t="s">
        <v>52</v>
      </c>
      <c r="B365" s="785" t="s">
        <v>2112</v>
      </c>
      <c r="C365" s="786"/>
      <c r="D365" s="779"/>
      <c r="E365" s="787">
        <v>1000</v>
      </c>
      <c r="F365" s="787">
        <f>E365-10</f>
        <v>990</v>
      </c>
      <c r="G365" s="716"/>
      <c r="H365" s="716"/>
      <c r="I365" s="787">
        <v>1000</v>
      </c>
      <c r="J365" s="787">
        <f>I365-10</f>
        <v>990</v>
      </c>
      <c r="K365" s="716"/>
      <c r="L365" s="716"/>
      <c r="M365" s="787">
        <v>1000</v>
      </c>
      <c r="N365" s="787">
        <f>M365-10</f>
        <v>990</v>
      </c>
      <c r="O365" s="716"/>
      <c r="P365" s="716"/>
      <c r="Q365" s="781"/>
    </row>
    <row r="366" spans="1:17">
      <c r="A366" s="784" t="s">
        <v>54</v>
      </c>
      <c r="B366" s="785" t="s">
        <v>2113</v>
      </c>
      <c r="C366" s="786"/>
      <c r="D366" s="779"/>
      <c r="E366" s="787">
        <v>1000</v>
      </c>
      <c r="F366" s="787">
        <f>E366-10</f>
        <v>990</v>
      </c>
      <c r="G366" s="716"/>
      <c r="H366" s="716"/>
      <c r="I366" s="787">
        <v>1000</v>
      </c>
      <c r="J366" s="787">
        <f>I366-10</f>
        <v>990</v>
      </c>
      <c r="K366" s="716"/>
      <c r="L366" s="716"/>
      <c r="M366" s="787">
        <v>1000</v>
      </c>
      <c r="N366" s="787">
        <f>M366-10</f>
        <v>990</v>
      </c>
      <c r="O366" s="716"/>
      <c r="P366" s="716"/>
      <c r="Q366" s="781"/>
    </row>
    <row r="367" spans="1:17">
      <c r="A367" s="784" t="s">
        <v>56</v>
      </c>
      <c r="B367" s="785" t="s">
        <v>2114</v>
      </c>
      <c r="C367" s="786"/>
      <c r="D367" s="779"/>
      <c r="E367" s="787">
        <v>1000</v>
      </c>
      <c r="F367" s="787">
        <f>E367-10</f>
        <v>990</v>
      </c>
      <c r="G367" s="716"/>
      <c r="H367" s="716"/>
      <c r="I367" s="787">
        <v>1000</v>
      </c>
      <c r="J367" s="787">
        <f>I367-10</f>
        <v>990</v>
      </c>
      <c r="K367" s="716"/>
      <c r="L367" s="716"/>
      <c r="M367" s="787">
        <v>1000</v>
      </c>
      <c r="N367" s="787">
        <f>M367-10</f>
        <v>990</v>
      </c>
      <c r="O367" s="716"/>
      <c r="P367" s="716"/>
      <c r="Q367" s="781"/>
    </row>
    <row r="368" spans="1:17">
      <c r="A368" s="784" t="s">
        <v>29</v>
      </c>
      <c r="B368" s="785" t="s">
        <v>2115</v>
      </c>
      <c r="C368" s="786"/>
      <c r="D368" s="779"/>
      <c r="E368" s="787">
        <v>1000</v>
      </c>
      <c r="F368" s="787">
        <f>E368-10</f>
        <v>990</v>
      </c>
      <c r="G368" s="716"/>
      <c r="H368" s="716"/>
      <c r="I368" s="787">
        <v>1000</v>
      </c>
      <c r="J368" s="787">
        <f>I368-10</f>
        <v>990</v>
      </c>
      <c r="K368" s="716"/>
      <c r="L368" s="716"/>
      <c r="M368" s="787">
        <v>1000</v>
      </c>
      <c r="N368" s="787">
        <f>M368-10</f>
        <v>990</v>
      </c>
      <c r="O368" s="716"/>
      <c r="P368" s="716"/>
      <c r="Q368" s="781"/>
    </row>
    <row r="369" spans="1:17">
      <c r="A369" s="784" t="s">
        <v>59</v>
      </c>
      <c r="B369" s="785" t="s">
        <v>2116</v>
      </c>
      <c r="C369" s="786"/>
      <c r="D369" s="779"/>
      <c r="E369" s="787">
        <v>3500</v>
      </c>
      <c r="F369" s="787">
        <f>E369-10</f>
        <v>3490</v>
      </c>
      <c r="G369" s="716"/>
      <c r="H369" s="716"/>
      <c r="I369" s="787">
        <v>3500</v>
      </c>
      <c r="J369" s="787">
        <f>I369-10</f>
        <v>3490</v>
      </c>
      <c r="K369" s="716"/>
      <c r="L369" s="716"/>
      <c r="M369" s="787">
        <v>3500</v>
      </c>
      <c r="N369" s="787">
        <f>M369-10</f>
        <v>3490</v>
      </c>
      <c r="O369" s="716"/>
      <c r="P369" s="716"/>
      <c r="Q369" s="781"/>
    </row>
    <row r="370" spans="1:17">
      <c r="A370" s="630" t="s">
        <v>287</v>
      </c>
      <c r="B370" s="790" t="s">
        <v>2117</v>
      </c>
      <c r="C370" s="791"/>
      <c r="D370" s="779"/>
      <c r="E370" s="782">
        <f>E371+E375+E377+E379</f>
        <v>18000</v>
      </c>
      <c r="F370" s="782">
        <f>F371+F375+F377+F379</f>
        <v>17900</v>
      </c>
      <c r="G370" s="716"/>
      <c r="H370" s="716"/>
      <c r="I370" s="782">
        <f>I371+I375+I377+I379</f>
        <v>18000</v>
      </c>
      <c r="J370" s="782">
        <f>J371+J375+J377+J379</f>
        <v>17900</v>
      </c>
      <c r="K370" s="716"/>
      <c r="L370" s="716"/>
      <c r="M370" s="782">
        <f>M371+M375+M377+M379</f>
        <v>18000</v>
      </c>
      <c r="N370" s="782">
        <f>N371+N375+N377+N379</f>
        <v>17900</v>
      </c>
      <c r="O370" s="716"/>
      <c r="P370" s="716"/>
      <c r="Q370" s="781"/>
    </row>
    <row r="371" spans="1:17">
      <c r="A371" s="783"/>
      <c r="B371" s="788" t="s">
        <v>904</v>
      </c>
      <c r="C371" s="789"/>
      <c r="D371" s="779"/>
      <c r="E371" s="782">
        <f>SUM(E372:E374)</f>
        <v>7500</v>
      </c>
      <c r="F371" s="782">
        <f>SUM(F372:F374)</f>
        <v>7470</v>
      </c>
      <c r="G371" s="716"/>
      <c r="H371" s="716"/>
      <c r="I371" s="782">
        <f>SUM(I372:I374)</f>
        <v>7500</v>
      </c>
      <c r="J371" s="782">
        <f>SUM(J372:J374)</f>
        <v>7470</v>
      </c>
      <c r="K371" s="716"/>
      <c r="L371" s="716"/>
      <c r="M371" s="782">
        <f>SUM(M372:M374)</f>
        <v>7500</v>
      </c>
      <c r="N371" s="782">
        <f>SUM(N372:N374)</f>
        <v>7470</v>
      </c>
      <c r="O371" s="716"/>
      <c r="P371" s="716"/>
      <c r="Q371" s="781"/>
    </row>
    <row r="372" spans="1:17">
      <c r="A372" s="784" t="s">
        <v>46</v>
      </c>
      <c r="B372" s="796" t="s">
        <v>2118</v>
      </c>
      <c r="C372" s="797"/>
      <c r="D372" s="779"/>
      <c r="E372" s="787">
        <v>2500</v>
      </c>
      <c r="F372" s="787">
        <f>E372-10</f>
        <v>2490</v>
      </c>
      <c r="G372" s="716"/>
      <c r="H372" s="716"/>
      <c r="I372" s="787">
        <v>2500</v>
      </c>
      <c r="J372" s="787">
        <f>I372-10</f>
        <v>2490</v>
      </c>
      <c r="K372" s="716"/>
      <c r="L372" s="716"/>
      <c r="M372" s="787">
        <v>2500</v>
      </c>
      <c r="N372" s="787">
        <f>M372-10</f>
        <v>2490</v>
      </c>
      <c r="O372" s="716"/>
      <c r="P372" s="716"/>
      <c r="Q372" s="781"/>
    </row>
    <row r="373" spans="1:17" ht="31.5">
      <c r="A373" s="784" t="s">
        <v>48</v>
      </c>
      <c r="B373" s="796" t="s">
        <v>2119</v>
      </c>
      <c r="C373" s="797"/>
      <c r="D373" s="779"/>
      <c r="E373" s="787">
        <v>2500</v>
      </c>
      <c r="F373" s="787">
        <f>E373-10</f>
        <v>2490</v>
      </c>
      <c r="G373" s="716"/>
      <c r="H373" s="716"/>
      <c r="I373" s="787">
        <v>2500</v>
      </c>
      <c r="J373" s="787">
        <f>I373-10</f>
        <v>2490</v>
      </c>
      <c r="K373" s="716"/>
      <c r="L373" s="716"/>
      <c r="M373" s="787">
        <v>2500</v>
      </c>
      <c r="N373" s="787">
        <f>M373-10</f>
        <v>2490</v>
      </c>
      <c r="O373" s="716"/>
      <c r="P373" s="716"/>
      <c r="Q373" s="781"/>
    </row>
    <row r="374" spans="1:17">
      <c r="A374" s="784" t="s">
        <v>50</v>
      </c>
      <c r="B374" s="796" t="s">
        <v>2120</v>
      </c>
      <c r="C374" s="797"/>
      <c r="D374" s="779"/>
      <c r="E374" s="787">
        <v>2500</v>
      </c>
      <c r="F374" s="787">
        <f>E374-10</f>
        <v>2490</v>
      </c>
      <c r="G374" s="716"/>
      <c r="H374" s="716"/>
      <c r="I374" s="787">
        <v>2500</v>
      </c>
      <c r="J374" s="787">
        <f>I374-10</f>
        <v>2490</v>
      </c>
      <c r="K374" s="716"/>
      <c r="L374" s="716"/>
      <c r="M374" s="787">
        <v>2500</v>
      </c>
      <c r="N374" s="787">
        <f>M374-10</f>
        <v>2490</v>
      </c>
      <c r="O374" s="716"/>
      <c r="P374" s="716"/>
      <c r="Q374" s="781"/>
    </row>
    <row r="375" spans="1:17">
      <c r="A375" s="783"/>
      <c r="B375" s="798" t="s">
        <v>2069</v>
      </c>
      <c r="C375" s="799"/>
      <c r="D375" s="779"/>
      <c r="E375" s="782">
        <f>SUM(E376:E376)</f>
        <v>3000</v>
      </c>
      <c r="F375" s="782">
        <f>SUM(F376:F376)</f>
        <v>2990</v>
      </c>
      <c r="G375" s="716"/>
      <c r="H375" s="716"/>
      <c r="I375" s="782">
        <f>SUM(I376:I376)</f>
        <v>3000</v>
      </c>
      <c r="J375" s="782">
        <f>SUM(J376:J376)</f>
        <v>2990</v>
      </c>
      <c r="K375" s="716"/>
      <c r="L375" s="716"/>
      <c r="M375" s="782">
        <f>SUM(M376:M376)</f>
        <v>3000</v>
      </c>
      <c r="N375" s="782">
        <f>SUM(N376:N376)</f>
        <v>2990</v>
      </c>
      <c r="O375" s="716"/>
      <c r="P375" s="716"/>
      <c r="Q375" s="781"/>
    </row>
    <row r="376" spans="1:17">
      <c r="A376" s="784" t="s">
        <v>52</v>
      </c>
      <c r="B376" s="796" t="s">
        <v>2121</v>
      </c>
      <c r="C376" s="797"/>
      <c r="D376" s="779"/>
      <c r="E376" s="787">
        <v>3000</v>
      </c>
      <c r="F376" s="787">
        <f>E376-10</f>
        <v>2990</v>
      </c>
      <c r="G376" s="716"/>
      <c r="H376" s="716"/>
      <c r="I376" s="787">
        <v>3000</v>
      </c>
      <c r="J376" s="787">
        <f>I376-10</f>
        <v>2990</v>
      </c>
      <c r="K376" s="716"/>
      <c r="L376" s="716"/>
      <c r="M376" s="787">
        <v>3000</v>
      </c>
      <c r="N376" s="787">
        <f>M376-10</f>
        <v>2990</v>
      </c>
      <c r="O376" s="716"/>
      <c r="P376" s="716"/>
      <c r="Q376" s="781"/>
    </row>
    <row r="377" spans="1:17">
      <c r="A377" s="783"/>
      <c r="B377" s="798" t="s">
        <v>2071</v>
      </c>
      <c r="C377" s="799"/>
      <c r="D377" s="779"/>
      <c r="E377" s="782">
        <f>SUM(E378:E378)</f>
        <v>2500</v>
      </c>
      <c r="F377" s="782">
        <f>SUM(F378:F378)</f>
        <v>2490</v>
      </c>
      <c r="G377" s="716"/>
      <c r="H377" s="716"/>
      <c r="I377" s="782">
        <f>SUM(I378:I378)</f>
        <v>2500</v>
      </c>
      <c r="J377" s="782">
        <f>SUM(J378:J378)</f>
        <v>2490</v>
      </c>
      <c r="K377" s="716"/>
      <c r="L377" s="716"/>
      <c r="M377" s="782">
        <f>SUM(M378:M378)</f>
        <v>2500</v>
      </c>
      <c r="N377" s="782">
        <f>SUM(N378:N378)</f>
        <v>2490</v>
      </c>
      <c r="O377" s="716"/>
      <c r="P377" s="716"/>
      <c r="Q377" s="781"/>
    </row>
    <row r="378" spans="1:17" ht="31.5">
      <c r="A378" s="784" t="s">
        <v>54</v>
      </c>
      <c r="B378" s="796" t="s">
        <v>2122</v>
      </c>
      <c r="C378" s="797"/>
      <c r="D378" s="779"/>
      <c r="E378" s="787">
        <v>2500</v>
      </c>
      <c r="F378" s="787">
        <f>E378-10</f>
        <v>2490</v>
      </c>
      <c r="G378" s="716"/>
      <c r="H378" s="716"/>
      <c r="I378" s="787">
        <v>2500</v>
      </c>
      <c r="J378" s="787">
        <f>I378-10</f>
        <v>2490</v>
      </c>
      <c r="K378" s="716"/>
      <c r="L378" s="716"/>
      <c r="M378" s="787">
        <v>2500</v>
      </c>
      <c r="N378" s="787">
        <f>M378-10</f>
        <v>2490</v>
      </c>
      <c r="O378" s="716"/>
      <c r="P378" s="716"/>
      <c r="Q378" s="781"/>
    </row>
    <row r="379" spans="1:17">
      <c r="A379" s="783"/>
      <c r="B379" s="798" t="s">
        <v>2074</v>
      </c>
      <c r="C379" s="799"/>
      <c r="D379" s="779"/>
      <c r="E379" s="782">
        <f>SUM(E380:E384)</f>
        <v>5000</v>
      </c>
      <c r="F379" s="782">
        <f>SUM(F380:F384)</f>
        <v>4950</v>
      </c>
      <c r="G379" s="716"/>
      <c r="H379" s="716"/>
      <c r="I379" s="782">
        <f>SUM(I380:I384)</f>
        <v>5000</v>
      </c>
      <c r="J379" s="782">
        <f>SUM(J380:J384)</f>
        <v>4950</v>
      </c>
      <c r="K379" s="716"/>
      <c r="L379" s="716"/>
      <c r="M379" s="782">
        <f>SUM(M380:M384)</f>
        <v>5000</v>
      </c>
      <c r="N379" s="782">
        <f>SUM(N380:N384)</f>
        <v>4950</v>
      </c>
      <c r="O379" s="716"/>
      <c r="P379" s="716"/>
      <c r="Q379" s="781"/>
    </row>
    <row r="380" spans="1:17">
      <c r="A380" s="784" t="s">
        <v>56</v>
      </c>
      <c r="B380" s="796" t="s">
        <v>2123</v>
      </c>
      <c r="C380" s="797"/>
      <c r="D380" s="779"/>
      <c r="E380" s="787">
        <v>1000</v>
      </c>
      <c r="F380" s="787">
        <f>E380-10</f>
        <v>990</v>
      </c>
      <c r="G380" s="716"/>
      <c r="H380" s="716"/>
      <c r="I380" s="787">
        <v>1000</v>
      </c>
      <c r="J380" s="787">
        <f>I380-10</f>
        <v>990</v>
      </c>
      <c r="K380" s="716"/>
      <c r="L380" s="716"/>
      <c r="M380" s="787">
        <v>1000</v>
      </c>
      <c r="N380" s="787">
        <f>M380-10</f>
        <v>990</v>
      </c>
      <c r="O380" s="716"/>
      <c r="P380" s="716"/>
      <c r="Q380" s="781"/>
    </row>
    <row r="381" spans="1:17">
      <c r="A381" s="784" t="s">
        <v>29</v>
      </c>
      <c r="B381" s="796" t="s">
        <v>2124</v>
      </c>
      <c r="C381" s="797"/>
      <c r="D381" s="779"/>
      <c r="E381" s="787">
        <v>1000</v>
      </c>
      <c r="F381" s="787">
        <f>E381-10</f>
        <v>990</v>
      </c>
      <c r="G381" s="716"/>
      <c r="H381" s="716"/>
      <c r="I381" s="787">
        <v>1000</v>
      </c>
      <c r="J381" s="787">
        <f>I381-10</f>
        <v>990</v>
      </c>
      <c r="K381" s="716"/>
      <c r="L381" s="716"/>
      <c r="M381" s="787">
        <v>1000</v>
      </c>
      <c r="N381" s="787">
        <f>M381-10</f>
        <v>990</v>
      </c>
      <c r="O381" s="716"/>
      <c r="P381" s="716"/>
      <c r="Q381" s="781"/>
    </row>
    <row r="382" spans="1:17">
      <c r="A382" s="784" t="s">
        <v>59</v>
      </c>
      <c r="B382" s="796" t="s">
        <v>2125</v>
      </c>
      <c r="C382" s="797"/>
      <c r="D382" s="779"/>
      <c r="E382" s="787">
        <v>1000</v>
      </c>
      <c r="F382" s="787">
        <f>E382-10</f>
        <v>990</v>
      </c>
      <c r="G382" s="716"/>
      <c r="H382" s="716"/>
      <c r="I382" s="787">
        <v>1000</v>
      </c>
      <c r="J382" s="787">
        <f>I382-10</f>
        <v>990</v>
      </c>
      <c r="K382" s="716"/>
      <c r="L382" s="716"/>
      <c r="M382" s="787">
        <v>1000</v>
      </c>
      <c r="N382" s="787">
        <f>M382-10</f>
        <v>990</v>
      </c>
      <c r="O382" s="716"/>
      <c r="P382" s="716"/>
      <c r="Q382" s="781"/>
    </row>
    <row r="383" spans="1:17">
      <c r="A383" s="784" t="s">
        <v>61</v>
      </c>
      <c r="B383" s="796" t="s">
        <v>2126</v>
      </c>
      <c r="C383" s="797"/>
      <c r="D383" s="779"/>
      <c r="E383" s="787">
        <v>1000</v>
      </c>
      <c r="F383" s="787">
        <f>E383-10</f>
        <v>990</v>
      </c>
      <c r="G383" s="716"/>
      <c r="H383" s="716"/>
      <c r="I383" s="787">
        <v>1000</v>
      </c>
      <c r="J383" s="787">
        <f>I383-10</f>
        <v>990</v>
      </c>
      <c r="K383" s="716"/>
      <c r="L383" s="716"/>
      <c r="M383" s="787">
        <v>1000</v>
      </c>
      <c r="N383" s="787">
        <f>M383-10</f>
        <v>990</v>
      </c>
      <c r="O383" s="716"/>
      <c r="P383" s="716"/>
      <c r="Q383" s="781"/>
    </row>
    <row r="384" spans="1:17">
      <c r="A384" s="784" t="s">
        <v>63</v>
      </c>
      <c r="B384" s="796" t="s">
        <v>2127</v>
      </c>
      <c r="C384" s="797"/>
      <c r="D384" s="779"/>
      <c r="E384" s="787">
        <v>1000</v>
      </c>
      <c r="F384" s="787">
        <f>E384-10</f>
        <v>990</v>
      </c>
      <c r="G384" s="716"/>
      <c r="H384" s="716"/>
      <c r="I384" s="787">
        <v>1000</v>
      </c>
      <c r="J384" s="787">
        <f>I384-10</f>
        <v>990</v>
      </c>
      <c r="K384" s="716"/>
      <c r="L384" s="716"/>
      <c r="M384" s="787">
        <v>1000</v>
      </c>
      <c r="N384" s="787">
        <f>M384-10</f>
        <v>990</v>
      </c>
      <c r="O384" s="716"/>
      <c r="P384" s="716"/>
      <c r="Q384" s="781"/>
    </row>
    <row r="385" spans="1:17">
      <c r="A385" s="630" t="s">
        <v>581</v>
      </c>
      <c r="B385" s="800" t="s">
        <v>2128</v>
      </c>
      <c r="C385" s="801"/>
      <c r="D385" s="779"/>
      <c r="E385" s="782">
        <f>E386+E388+E390+E392</f>
        <v>12500</v>
      </c>
      <c r="F385" s="782">
        <f>F386+F388+F390+F392</f>
        <v>12450</v>
      </c>
      <c r="G385" s="716"/>
      <c r="H385" s="716"/>
      <c r="I385" s="782">
        <f>I386+I388+I390+I392</f>
        <v>12500</v>
      </c>
      <c r="J385" s="782">
        <f>J386+J388+J390+J392</f>
        <v>12450</v>
      </c>
      <c r="K385" s="716"/>
      <c r="L385" s="716"/>
      <c r="M385" s="782">
        <f>M386+M388+M390+M392</f>
        <v>12500</v>
      </c>
      <c r="N385" s="782">
        <f>N386+N388+N390+N392</f>
        <v>12450</v>
      </c>
      <c r="O385" s="716"/>
      <c r="P385" s="716"/>
      <c r="Q385" s="781"/>
    </row>
    <row r="386" spans="1:17">
      <c r="A386" s="783"/>
      <c r="B386" s="798" t="s">
        <v>904</v>
      </c>
      <c r="C386" s="799"/>
      <c r="D386" s="779"/>
      <c r="E386" s="782">
        <f>SUM(E387:E387)</f>
        <v>4000</v>
      </c>
      <c r="F386" s="782">
        <f>SUM(F387:F387)</f>
        <v>3990</v>
      </c>
      <c r="G386" s="716"/>
      <c r="H386" s="716"/>
      <c r="I386" s="782">
        <f>SUM(I387:I387)</f>
        <v>4000</v>
      </c>
      <c r="J386" s="782">
        <f>SUM(J387:J387)</f>
        <v>3990</v>
      </c>
      <c r="K386" s="716"/>
      <c r="L386" s="716"/>
      <c r="M386" s="782">
        <f>SUM(M387:M387)</f>
        <v>4000</v>
      </c>
      <c r="N386" s="782">
        <f>SUM(N387:N387)</f>
        <v>3990</v>
      </c>
      <c r="O386" s="716"/>
      <c r="P386" s="716"/>
      <c r="Q386" s="781"/>
    </row>
    <row r="387" spans="1:17">
      <c r="A387" s="784" t="s">
        <v>46</v>
      </c>
      <c r="B387" s="785" t="s">
        <v>2129</v>
      </c>
      <c r="C387" s="786"/>
      <c r="D387" s="779"/>
      <c r="E387" s="787">
        <v>4000</v>
      </c>
      <c r="F387" s="787">
        <f>E387-10</f>
        <v>3990</v>
      </c>
      <c r="G387" s="716"/>
      <c r="H387" s="716"/>
      <c r="I387" s="787">
        <v>4000</v>
      </c>
      <c r="J387" s="787">
        <f>I387-10</f>
        <v>3990</v>
      </c>
      <c r="K387" s="716"/>
      <c r="L387" s="716"/>
      <c r="M387" s="787">
        <v>4000</v>
      </c>
      <c r="N387" s="787">
        <f>M387-10</f>
        <v>3990</v>
      </c>
      <c r="O387" s="716"/>
      <c r="P387" s="716"/>
      <c r="Q387" s="781"/>
    </row>
    <row r="388" spans="1:17">
      <c r="A388" s="783"/>
      <c r="B388" s="798" t="s">
        <v>2069</v>
      </c>
      <c r="C388" s="799"/>
      <c r="D388" s="779"/>
      <c r="E388" s="782">
        <f>SUM(E389:E389)</f>
        <v>3000</v>
      </c>
      <c r="F388" s="782">
        <f>SUM(F389:F389)</f>
        <v>2990</v>
      </c>
      <c r="G388" s="716"/>
      <c r="H388" s="716"/>
      <c r="I388" s="782">
        <f>SUM(I389:I389)</f>
        <v>3000</v>
      </c>
      <c r="J388" s="782">
        <f>SUM(J389:J389)</f>
        <v>2990</v>
      </c>
      <c r="K388" s="716"/>
      <c r="L388" s="716"/>
      <c r="M388" s="782">
        <f>SUM(M389:M389)</f>
        <v>3000</v>
      </c>
      <c r="N388" s="782">
        <f>SUM(N389:N389)</f>
        <v>2990</v>
      </c>
      <c r="O388" s="716"/>
      <c r="P388" s="716"/>
      <c r="Q388" s="781"/>
    </row>
    <row r="389" spans="1:17">
      <c r="A389" s="784" t="s">
        <v>48</v>
      </c>
      <c r="B389" s="785" t="s">
        <v>2130</v>
      </c>
      <c r="C389" s="786"/>
      <c r="D389" s="779"/>
      <c r="E389" s="787">
        <v>3000</v>
      </c>
      <c r="F389" s="787">
        <f>E389-10</f>
        <v>2990</v>
      </c>
      <c r="G389" s="716"/>
      <c r="H389" s="716"/>
      <c r="I389" s="787">
        <v>3000</v>
      </c>
      <c r="J389" s="787">
        <f>I389-10</f>
        <v>2990</v>
      </c>
      <c r="K389" s="716"/>
      <c r="L389" s="716"/>
      <c r="M389" s="787">
        <v>3000</v>
      </c>
      <c r="N389" s="787">
        <f>M389-10</f>
        <v>2990</v>
      </c>
      <c r="O389" s="716"/>
      <c r="P389" s="716"/>
      <c r="Q389" s="781"/>
    </row>
    <row r="390" spans="1:17">
      <c r="A390" s="783"/>
      <c r="B390" s="788" t="s">
        <v>2071</v>
      </c>
      <c r="C390" s="789"/>
      <c r="D390" s="779"/>
      <c r="E390" s="782">
        <f>E391</f>
        <v>3500</v>
      </c>
      <c r="F390" s="782">
        <f>F391</f>
        <v>3490</v>
      </c>
      <c r="G390" s="716"/>
      <c r="H390" s="716"/>
      <c r="I390" s="782">
        <f>I391</f>
        <v>3500</v>
      </c>
      <c r="J390" s="782">
        <f>J391</f>
        <v>3490</v>
      </c>
      <c r="K390" s="716"/>
      <c r="L390" s="716"/>
      <c r="M390" s="782">
        <f>M391</f>
        <v>3500</v>
      </c>
      <c r="N390" s="782">
        <f>N391</f>
        <v>3490</v>
      </c>
      <c r="O390" s="716"/>
      <c r="P390" s="716"/>
      <c r="Q390" s="781"/>
    </row>
    <row r="391" spans="1:17">
      <c r="A391" s="784" t="s">
        <v>50</v>
      </c>
      <c r="B391" s="785" t="s">
        <v>2131</v>
      </c>
      <c r="C391" s="786"/>
      <c r="D391" s="779"/>
      <c r="E391" s="787">
        <v>3500</v>
      </c>
      <c r="F391" s="787">
        <f>E391-10</f>
        <v>3490</v>
      </c>
      <c r="G391" s="716"/>
      <c r="H391" s="716"/>
      <c r="I391" s="787">
        <v>3500</v>
      </c>
      <c r="J391" s="787">
        <f>I391-10</f>
        <v>3490</v>
      </c>
      <c r="K391" s="716"/>
      <c r="L391" s="716"/>
      <c r="M391" s="787">
        <v>3500</v>
      </c>
      <c r="N391" s="787">
        <f>M391-10</f>
        <v>3490</v>
      </c>
      <c r="O391" s="716"/>
      <c r="P391" s="716"/>
      <c r="Q391" s="781"/>
    </row>
    <row r="392" spans="1:17">
      <c r="A392" s="784"/>
      <c r="B392" s="788" t="s">
        <v>2074</v>
      </c>
      <c r="C392" s="789"/>
      <c r="D392" s="779"/>
      <c r="E392" s="782">
        <f>SUM(E393:E394)</f>
        <v>2000</v>
      </c>
      <c r="F392" s="782">
        <f>SUM(F393:F394)</f>
        <v>1980</v>
      </c>
      <c r="G392" s="716"/>
      <c r="H392" s="716"/>
      <c r="I392" s="782">
        <f>SUM(I393:I394)</f>
        <v>2000</v>
      </c>
      <c r="J392" s="782">
        <f>SUM(J393:J394)</f>
        <v>1980</v>
      </c>
      <c r="K392" s="716"/>
      <c r="L392" s="716"/>
      <c r="M392" s="782">
        <f>SUM(M393:M394)</f>
        <v>2000</v>
      </c>
      <c r="N392" s="782">
        <f>SUM(N393:N394)</f>
        <v>1980</v>
      </c>
      <c r="O392" s="716"/>
      <c r="P392" s="716"/>
      <c r="Q392" s="781"/>
    </row>
    <row r="393" spans="1:17">
      <c r="A393" s="784" t="s">
        <v>52</v>
      </c>
      <c r="B393" s="785" t="s">
        <v>2132</v>
      </c>
      <c r="C393" s="786"/>
      <c r="D393" s="779"/>
      <c r="E393" s="787">
        <v>1000</v>
      </c>
      <c r="F393" s="787">
        <f>E393-10</f>
        <v>990</v>
      </c>
      <c r="G393" s="716"/>
      <c r="H393" s="716"/>
      <c r="I393" s="787">
        <v>1000</v>
      </c>
      <c r="J393" s="787">
        <f>I393-10</f>
        <v>990</v>
      </c>
      <c r="K393" s="716"/>
      <c r="L393" s="716"/>
      <c r="M393" s="787">
        <v>1000</v>
      </c>
      <c r="N393" s="787">
        <f>M393-10</f>
        <v>990</v>
      </c>
      <c r="O393" s="716"/>
      <c r="P393" s="716"/>
      <c r="Q393" s="781"/>
    </row>
    <row r="394" spans="1:17">
      <c r="A394" s="784" t="s">
        <v>54</v>
      </c>
      <c r="B394" s="785" t="s">
        <v>2133</v>
      </c>
      <c r="C394" s="786"/>
      <c r="D394" s="779"/>
      <c r="E394" s="787">
        <v>1000</v>
      </c>
      <c r="F394" s="787">
        <f>E394-10</f>
        <v>990</v>
      </c>
      <c r="G394" s="716"/>
      <c r="H394" s="716"/>
      <c r="I394" s="787">
        <v>1000</v>
      </c>
      <c r="J394" s="787">
        <f>I394-10</f>
        <v>990</v>
      </c>
      <c r="K394" s="716"/>
      <c r="L394" s="716"/>
      <c r="M394" s="787">
        <v>1000</v>
      </c>
      <c r="N394" s="787">
        <f>M394-10</f>
        <v>990</v>
      </c>
      <c r="O394" s="716"/>
      <c r="P394" s="716"/>
      <c r="Q394" s="781"/>
    </row>
    <row r="395" spans="1:17">
      <c r="A395" s="630" t="s">
        <v>591</v>
      </c>
      <c r="B395" s="790" t="s">
        <v>2134</v>
      </c>
      <c r="C395" s="791"/>
      <c r="D395" s="779"/>
      <c r="E395" s="782">
        <f>E396+E398+E401+E403</f>
        <v>12000</v>
      </c>
      <c r="F395" s="782">
        <f>F396+F398+F401+F403</f>
        <v>11950</v>
      </c>
      <c r="G395" s="716"/>
      <c r="H395" s="716"/>
      <c r="I395" s="782">
        <f>I396+I398+I401+I403</f>
        <v>12000</v>
      </c>
      <c r="J395" s="782">
        <f>J396+J398+J401+J403</f>
        <v>11950</v>
      </c>
      <c r="K395" s="716"/>
      <c r="L395" s="716"/>
      <c r="M395" s="782">
        <f>M396+M398+M401+M403</f>
        <v>12000</v>
      </c>
      <c r="N395" s="782">
        <f>N396+N398+N401+N403</f>
        <v>11950</v>
      </c>
      <c r="O395" s="716"/>
      <c r="P395" s="716"/>
      <c r="Q395" s="781"/>
    </row>
    <row r="396" spans="1:17">
      <c r="A396" s="783"/>
      <c r="B396" s="788" t="s">
        <v>904</v>
      </c>
      <c r="C396" s="789"/>
      <c r="D396" s="779"/>
      <c r="E396" s="782">
        <f>SUM(E397:E397)</f>
        <v>4000</v>
      </c>
      <c r="F396" s="782">
        <f>SUM(F397:F397)</f>
        <v>3990</v>
      </c>
      <c r="G396" s="716"/>
      <c r="H396" s="716"/>
      <c r="I396" s="782">
        <f>SUM(I397:I397)</f>
        <v>4000</v>
      </c>
      <c r="J396" s="782">
        <f>SUM(J397:J397)</f>
        <v>3990</v>
      </c>
      <c r="K396" s="716"/>
      <c r="L396" s="716"/>
      <c r="M396" s="782">
        <f>SUM(M397:M397)</f>
        <v>4000</v>
      </c>
      <c r="N396" s="782">
        <f>SUM(N397:N397)</f>
        <v>3990</v>
      </c>
      <c r="O396" s="716"/>
      <c r="P396" s="716"/>
      <c r="Q396" s="781"/>
    </row>
    <row r="397" spans="1:17">
      <c r="A397" s="784" t="s">
        <v>46</v>
      </c>
      <c r="B397" s="785" t="s">
        <v>2135</v>
      </c>
      <c r="C397" s="786"/>
      <c r="D397" s="779"/>
      <c r="E397" s="787">
        <v>4000</v>
      </c>
      <c r="F397" s="787">
        <f>E397-10</f>
        <v>3990</v>
      </c>
      <c r="G397" s="716"/>
      <c r="H397" s="716"/>
      <c r="I397" s="787">
        <v>4000</v>
      </c>
      <c r="J397" s="787">
        <f>I397-10</f>
        <v>3990</v>
      </c>
      <c r="K397" s="716"/>
      <c r="L397" s="716"/>
      <c r="M397" s="787">
        <v>4000</v>
      </c>
      <c r="N397" s="787">
        <f>M397-10</f>
        <v>3990</v>
      </c>
      <c r="O397" s="716"/>
      <c r="P397" s="716"/>
      <c r="Q397" s="781"/>
    </row>
    <row r="398" spans="1:17">
      <c r="A398" s="783"/>
      <c r="B398" s="788" t="s">
        <v>2069</v>
      </c>
      <c r="C398" s="789"/>
      <c r="D398" s="779"/>
      <c r="E398" s="782">
        <f>SUM(E399:E400)</f>
        <v>4500</v>
      </c>
      <c r="F398" s="782">
        <f>SUM(F399:F400)</f>
        <v>4490</v>
      </c>
      <c r="G398" s="716"/>
      <c r="H398" s="716"/>
      <c r="I398" s="782">
        <f>SUM(I399:I400)</f>
        <v>4500</v>
      </c>
      <c r="J398" s="782">
        <f>SUM(J399:J400)</f>
        <v>4490</v>
      </c>
      <c r="K398" s="716"/>
      <c r="L398" s="716"/>
      <c r="M398" s="782">
        <f>SUM(M399:M400)</f>
        <v>4500</v>
      </c>
      <c r="N398" s="782">
        <f>SUM(N399:N400)</f>
        <v>4490</v>
      </c>
      <c r="O398" s="716"/>
      <c r="P398" s="716"/>
      <c r="Q398" s="781"/>
    </row>
    <row r="399" spans="1:17">
      <c r="A399" s="784" t="s">
        <v>48</v>
      </c>
      <c r="B399" s="785" t="s">
        <v>2136</v>
      </c>
      <c r="C399" s="786"/>
      <c r="D399" s="779"/>
      <c r="E399" s="787">
        <v>2500</v>
      </c>
      <c r="F399" s="787">
        <f>E399-10</f>
        <v>2490</v>
      </c>
      <c r="G399" s="716"/>
      <c r="H399" s="716"/>
      <c r="I399" s="787">
        <v>2500</v>
      </c>
      <c r="J399" s="787">
        <f>I399-10</f>
        <v>2490</v>
      </c>
      <c r="K399" s="716"/>
      <c r="L399" s="716"/>
      <c r="M399" s="787">
        <v>2500</v>
      </c>
      <c r="N399" s="787">
        <f>M399-10</f>
        <v>2490</v>
      </c>
      <c r="O399" s="716"/>
      <c r="P399" s="716"/>
      <c r="Q399" s="781"/>
    </row>
    <row r="400" spans="1:17">
      <c r="A400" s="784" t="s">
        <v>50</v>
      </c>
      <c r="B400" s="785" t="s">
        <v>2137</v>
      </c>
      <c r="C400" s="786"/>
      <c r="D400" s="779"/>
      <c r="E400" s="787">
        <f>F400</f>
        <v>2000</v>
      </c>
      <c r="F400" s="787">
        <v>2000</v>
      </c>
      <c r="G400" s="716"/>
      <c r="H400" s="716"/>
      <c r="I400" s="787">
        <f>J400</f>
        <v>2000</v>
      </c>
      <c r="J400" s="787">
        <v>2000</v>
      </c>
      <c r="K400" s="716"/>
      <c r="L400" s="716"/>
      <c r="M400" s="787">
        <f>N400</f>
        <v>2000</v>
      </c>
      <c r="N400" s="787">
        <v>2000</v>
      </c>
      <c r="O400" s="716"/>
      <c r="P400" s="716"/>
      <c r="Q400" s="781"/>
    </row>
    <row r="401" spans="1:17">
      <c r="A401" s="783"/>
      <c r="B401" s="788" t="s">
        <v>2071</v>
      </c>
      <c r="C401" s="789"/>
      <c r="D401" s="779"/>
      <c r="E401" s="782">
        <f>SUM(E402:E402)</f>
        <v>1500</v>
      </c>
      <c r="F401" s="782">
        <f>SUM(F402:F402)</f>
        <v>1490</v>
      </c>
      <c r="G401" s="716"/>
      <c r="H401" s="716"/>
      <c r="I401" s="782">
        <f>SUM(I402:I402)</f>
        <v>1500</v>
      </c>
      <c r="J401" s="782">
        <f>SUM(J402:J402)</f>
        <v>1490</v>
      </c>
      <c r="K401" s="716"/>
      <c r="L401" s="716"/>
      <c r="M401" s="782">
        <f>SUM(M402:M402)</f>
        <v>1500</v>
      </c>
      <c r="N401" s="782">
        <f>SUM(N402:N402)</f>
        <v>1490</v>
      </c>
      <c r="O401" s="716"/>
      <c r="P401" s="716"/>
      <c r="Q401" s="781"/>
    </row>
    <row r="402" spans="1:17">
      <c r="A402" s="784" t="s">
        <v>52</v>
      </c>
      <c r="B402" s="785" t="s">
        <v>2138</v>
      </c>
      <c r="C402" s="786"/>
      <c r="D402" s="779"/>
      <c r="E402" s="787">
        <v>1500</v>
      </c>
      <c r="F402" s="787">
        <f>E402-10</f>
        <v>1490</v>
      </c>
      <c r="G402" s="716"/>
      <c r="H402" s="716"/>
      <c r="I402" s="787">
        <v>1500</v>
      </c>
      <c r="J402" s="787">
        <f>I402-10</f>
        <v>1490</v>
      </c>
      <c r="K402" s="716"/>
      <c r="L402" s="716"/>
      <c r="M402" s="787">
        <v>1500</v>
      </c>
      <c r="N402" s="787">
        <f>M402-10</f>
        <v>1490</v>
      </c>
      <c r="O402" s="716"/>
      <c r="P402" s="716"/>
      <c r="Q402" s="781"/>
    </row>
    <row r="403" spans="1:17">
      <c r="A403" s="783"/>
      <c r="B403" s="788" t="s">
        <v>2074</v>
      </c>
      <c r="C403" s="789"/>
      <c r="D403" s="779"/>
      <c r="E403" s="782">
        <f>SUM(E404:E405)</f>
        <v>2000</v>
      </c>
      <c r="F403" s="782">
        <f>SUM(F404:F405)</f>
        <v>1980</v>
      </c>
      <c r="G403" s="716"/>
      <c r="H403" s="716"/>
      <c r="I403" s="782">
        <f>SUM(I404:I405)</f>
        <v>2000</v>
      </c>
      <c r="J403" s="782">
        <f>SUM(J404:J405)</f>
        <v>1980</v>
      </c>
      <c r="K403" s="716"/>
      <c r="L403" s="716"/>
      <c r="M403" s="782">
        <f>SUM(M404:M405)</f>
        <v>2000</v>
      </c>
      <c r="N403" s="782">
        <f>SUM(N404:N405)</f>
        <v>1980</v>
      </c>
      <c r="O403" s="716"/>
      <c r="P403" s="716"/>
      <c r="Q403" s="781"/>
    </row>
    <row r="404" spans="1:17">
      <c r="A404" s="784" t="s">
        <v>54</v>
      </c>
      <c r="B404" s="785" t="s">
        <v>2139</v>
      </c>
      <c r="C404" s="786"/>
      <c r="D404" s="779"/>
      <c r="E404" s="787">
        <v>1000</v>
      </c>
      <c r="F404" s="787">
        <f>E404-10</f>
        <v>990</v>
      </c>
      <c r="G404" s="716"/>
      <c r="H404" s="716"/>
      <c r="I404" s="787">
        <v>1000</v>
      </c>
      <c r="J404" s="787">
        <f>I404-10</f>
        <v>990</v>
      </c>
      <c r="K404" s="716"/>
      <c r="L404" s="716"/>
      <c r="M404" s="787">
        <v>1000</v>
      </c>
      <c r="N404" s="787">
        <f>M404-10</f>
        <v>990</v>
      </c>
      <c r="O404" s="716"/>
      <c r="P404" s="716"/>
      <c r="Q404" s="781"/>
    </row>
    <row r="405" spans="1:17">
      <c r="A405" s="784" t="s">
        <v>56</v>
      </c>
      <c r="B405" s="785" t="s">
        <v>2140</v>
      </c>
      <c r="C405" s="786"/>
      <c r="D405" s="779"/>
      <c r="E405" s="787">
        <v>1000</v>
      </c>
      <c r="F405" s="787">
        <f>E405-10</f>
        <v>990</v>
      </c>
      <c r="G405" s="716"/>
      <c r="H405" s="716"/>
      <c r="I405" s="787">
        <v>1000</v>
      </c>
      <c r="J405" s="787">
        <f>I405-10</f>
        <v>990</v>
      </c>
      <c r="K405" s="716"/>
      <c r="L405" s="716"/>
      <c r="M405" s="787">
        <v>1000</v>
      </c>
      <c r="N405" s="787">
        <f>M405-10</f>
        <v>990</v>
      </c>
      <c r="O405" s="716"/>
      <c r="P405" s="716"/>
      <c r="Q405" s="781"/>
    </row>
    <row r="406" spans="1:17">
      <c r="A406" s="715"/>
      <c r="B406" s="631" t="s">
        <v>2141</v>
      </c>
      <c r="C406" s="779"/>
      <c r="D406" s="779"/>
      <c r="E406" s="782">
        <f>E407+E412+E415+E422+E432+E438+E441+E443+E450</f>
        <v>117000</v>
      </c>
      <c r="F406" s="782">
        <f>F407+F412+F415+F422+F432+F438+F441+F443+F450</f>
        <v>116580</v>
      </c>
      <c r="G406" s="716"/>
      <c r="H406" s="716"/>
      <c r="I406" s="782">
        <f>I407+I412+I415+I422+I432+I438+I441+I443+I450</f>
        <v>117000</v>
      </c>
      <c r="J406" s="782">
        <f>J407+J412+J415+J422+J432+J438+J441+J443+J450</f>
        <v>116580</v>
      </c>
      <c r="K406" s="716">
        <f>SUM(K408:K457)</f>
        <v>0</v>
      </c>
      <c r="L406" s="716">
        <f>SUM(L408:L457)</f>
        <v>0</v>
      </c>
      <c r="M406" s="782"/>
      <c r="N406" s="782"/>
      <c r="O406" s="716"/>
      <c r="P406" s="716"/>
      <c r="Q406" s="781"/>
    </row>
    <row r="407" spans="1:17">
      <c r="A407" s="630" t="s">
        <v>95</v>
      </c>
      <c r="B407" s="631" t="s">
        <v>2066</v>
      </c>
      <c r="C407" s="779"/>
      <c r="D407" s="779"/>
      <c r="E407" s="782">
        <f>SUM(E408:E411)</f>
        <v>14500</v>
      </c>
      <c r="F407" s="782">
        <f>SUM(F408:F411)</f>
        <v>14460</v>
      </c>
      <c r="G407" s="716"/>
      <c r="H407" s="716"/>
      <c r="I407" s="782">
        <f>SUM(I408:I411)</f>
        <v>14500</v>
      </c>
      <c r="J407" s="782">
        <f>SUM(J408:J411)</f>
        <v>14460</v>
      </c>
      <c r="K407" s="716"/>
      <c r="L407" s="716"/>
      <c r="M407" s="782"/>
      <c r="N407" s="782"/>
      <c r="O407" s="716"/>
      <c r="P407" s="716"/>
      <c r="Q407" s="781"/>
    </row>
    <row r="408" spans="1:17">
      <c r="A408" s="784" t="s">
        <v>46</v>
      </c>
      <c r="B408" s="651" t="s">
        <v>2142</v>
      </c>
      <c r="C408" s="779"/>
      <c r="D408" s="779"/>
      <c r="E408" s="787">
        <v>3000</v>
      </c>
      <c r="F408" s="787">
        <f>E408-10</f>
        <v>2990</v>
      </c>
      <c r="G408" s="716"/>
      <c r="H408" s="716"/>
      <c r="I408" s="787">
        <v>3000</v>
      </c>
      <c r="J408" s="787">
        <f>I408-10</f>
        <v>2990</v>
      </c>
      <c r="K408" s="716"/>
      <c r="L408" s="716"/>
      <c r="M408" s="787"/>
      <c r="N408" s="787"/>
      <c r="O408" s="716"/>
      <c r="P408" s="716"/>
      <c r="Q408" s="781"/>
    </row>
    <row r="409" spans="1:17">
      <c r="A409" s="784" t="s">
        <v>48</v>
      </c>
      <c r="B409" s="651" t="s">
        <v>2143</v>
      </c>
      <c r="C409" s="779"/>
      <c r="D409" s="779"/>
      <c r="E409" s="787">
        <v>4000</v>
      </c>
      <c r="F409" s="787">
        <f>E409-10</f>
        <v>3990</v>
      </c>
      <c r="G409" s="716"/>
      <c r="H409" s="716"/>
      <c r="I409" s="787">
        <v>4000</v>
      </c>
      <c r="J409" s="787">
        <f>I409-10</f>
        <v>3990</v>
      </c>
      <c r="K409" s="716"/>
      <c r="L409" s="716"/>
      <c r="M409" s="787"/>
      <c r="N409" s="787"/>
      <c r="O409" s="716"/>
      <c r="P409" s="716"/>
      <c r="Q409" s="781"/>
    </row>
    <row r="410" spans="1:17">
      <c r="A410" s="784" t="s">
        <v>50</v>
      </c>
      <c r="B410" s="651" t="s">
        <v>2144</v>
      </c>
      <c r="C410" s="779"/>
      <c r="D410" s="779"/>
      <c r="E410" s="787">
        <v>3000</v>
      </c>
      <c r="F410" s="787">
        <f>E410-10</f>
        <v>2990</v>
      </c>
      <c r="G410" s="716"/>
      <c r="H410" s="716"/>
      <c r="I410" s="787">
        <v>3000</v>
      </c>
      <c r="J410" s="787">
        <f>I410-10</f>
        <v>2990</v>
      </c>
      <c r="K410" s="716"/>
      <c r="L410" s="716"/>
      <c r="M410" s="787"/>
      <c r="N410" s="787"/>
      <c r="O410" s="716"/>
      <c r="P410" s="716"/>
      <c r="Q410" s="781"/>
    </row>
    <row r="411" spans="1:17">
      <c r="A411" s="784" t="s">
        <v>52</v>
      </c>
      <c r="B411" s="651" t="s">
        <v>2145</v>
      </c>
      <c r="C411" s="779"/>
      <c r="D411" s="779"/>
      <c r="E411" s="787">
        <v>4500</v>
      </c>
      <c r="F411" s="787">
        <f>E411-10</f>
        <v>4490</v>
      </c>
      <c r="G411" s="716"/>
      <c r="H411" s="716"/>
      <c r="I411" s="787">
        <v>4500</v>
      </c>
      <c r="J411" s="787">
        <f>I411-10</f>
        <v>4490</v>
      </c>
      <c r="K411" s="716"/>
      <c r="L411" s="716"/>
      <c r="M411" s="787"/>
      <c r="N411" s="787"/>
      <c r="O411" s="716"/>
      <c r="P411" s="716"/>
      <c r="Q411" s="781"/>
    </row>
    <row r="412" spans="1:17">
      <c r="A412" s="630" t="s">
        <v>113</v>
      </c>
      <c r="B412" s="739" t="s">
        <v>2082</v>
      </c>
      <c r="C412" s="779"/>
      <c r="D412" s="779"/>
      <c r="E412" s="782">
        <f>SUM(E413:E414)</f>
        <v>7500</v>
      </c>
      <c r="F412" s="782">
        <f>SUM(F413:F414)</f>
        <v>7480</v>
      </c>
      <c r="G412" s="716"/>
      <c r="H412" s="716"/>
      <c r="I412" s="782">
        <f>SUM(I413:I414)</f>
        <v>7500</v>
      </c>
      <c r="J412" s="782">
        <f>SUM(J413:J414)</f>
        <v>7480</v>
      </c>
      <c r="K412" s="716"/>
      <c r="L412" s="716"/>
      <c r="M412" s="782"/>
      <c r="N412" s="782"/>
      <c r="O412" s="716"/>
      <c r="P412" s="716"/>
      <c r="Q412" s="781"/>
    </row>
    <row r="413" spans="1:17">
      <c r="A413" s="784" t="s">
        <v>46</v>
      </c>
      <c r="B413" s="651" t="s">
        <v>2146</v>
      </c>
      <c r="C413" s="779"/>
      <c r="D413" s="779"/>
      <c r="E413" s="787">
        <v>3500</v>
      </c>
      <c r="F413" s="787">
        <f>E413-10</f>
        <v>3490</v>
      </c>
      <c r="G413" s="716"/>
      <c r="H413" s="716"/>
      <c r="I413" s="787">
        <v>3500</v>
      </c>
      <c r="J413" s="787">
        <f>I413-10</f>
        <v>3490</v>
      </c>
      <c r="K413" s="716"/>
      <c r="L413" s="716"/>
      <c r="M413" s="787"/>
      <c r="N413" s="787"/>
      <c r="O413" s="716"/>
      <c r="P413" s="716"/>
      <c r="Q413" s="781"/>
    </row>
    <row r="414" spans="1:17">
      <c r="A414" s="784" t="s">
        <v>48</v>
      </c>
      <c r="B414" s="651" t="s">
        <v>2147</v>
      </c>
      <c r="C414" s="779"/>
      <c r="D414" s="779"/>
      <c r="E414" s="787">
        <v>4000</v>
      </c>
      <c r="F414" s="787">
        <f>E414-10</f>
        <v>3990</v>
      </c>
      <c r="G414" s="716"/>
      <c r="H414" s="716"/>
      <c r="I414" s="787">
        <v>4000</v>
      </c>
      <c r="J414" s="787">
        <f>I414-10</f>
        <v>3990</v>
      </c>
      <c r="K414" s="716"/>
      <c r="L414" s="716"/>
      <c r="M414" s="787"/>
      <c r="N414" s="787"/>
      <c r="O414" s="716"/>
      <c r="P414" s="716"/>
      <c r="Q414" s="781"/>
    </row>
    <row r="415" spans="1:17">
      <c r="A415" s="630" t="s">
        <v>133</v>
      </c>
      <c r="B415" s="739" t="s">
        <v>2085</v>
      </c>
      <c r="C415" s="779"/>
      <c r="D415" s="779"/>
      <c r="E415" s="782">
        <f>SUM(E416:E421)</f>
        <v>12000</v>
      </c>
      <c r="F415" s="782">
        <f>SUM(F416:F421)</f>
        <v>11940</v>
      </c>
      <c r="G415" s="716"/>
      <c r="H415" s="716"/>
      <c r="I415" s="782">
        <f>SUM(I416:I421)</f>
        <v>12000</v>
      </c>
      <c r="J415" s="782">
        <f>SUM(J416:J421)</f>
        <v>11940</v>
      </c>
      <c r="K415" s="716"/>
      <c r="L415" s="716"/>
      <c r="M415" s="782"/>
      <c r="N415" s="782"/>
      <c r="O415" s="716"/>
      <c r="P415" s="716"/>
      <c r="Q415" s="781"/>
    </row>
    <row r="416" spans="1:17">
      <c r="A416" s="784" t="s">
        <v>46</v>
      </c>
      <c r="B416" s="651" t="s">
        <v>2148</v>
      </c>
      <c r="C416" s="779"/>
      <c r="D416" s="779"/>
      <c r="E416" s="787">
        <v>3000</v>
      </c>
      <c r="F416" s="787">
        <f t="shared" ref="F416:F421" si="31">E416-10</f>
        <v>2990</v>
      </c>
      <c r="G416" s="716"/>
      <c r="H416" s="716"/>
      <c r="I416" s="787">
        <v>3000</v>
      </c>
      <c r="J416" s="787">
        <f t="shared" ref="J416:J421" si="32">I416-10</f>
        <v>2990</v>
      </c>
      <c r="K416" s="716"/>
      <c r="L416" s="716"/>
      <c r="M416" s="787"/>
      <c r="N416" s="787"/>
      <c r="O416" s="716"/>
      <c r="P416" s="716"/>
      <c r="Q416" s="781"/>
    </row>
    <row r="417" spans="1:17">
      <c r="A417" s="784" t="s">
        <v>48</v>
      </c>
      <c r="B417" s="651" t="s">
        <v>2149</v>
      </c>
      <c r="C417" s="779"/>
      <c r="D417" s="779"/>
      <c r="E417" s="787">
        <v>3000</v>
      </c>
      <c r="F417" s="787">
        <f t="shared" si="31"/>
        <v>2990</v>
      </c>
      <c r="G417" s="716"/>
      <c r="H417" s="716"/>
      <c r="I417" s="787">
        <v>3000</v>
      </c>
      <c r="J417" s="787">
        <f t="shared" si="32"/>
        <v>2990</v>
      </c>
      <c r="K417" s="716"/>
      <c r="L417" s="716"/>
      <c r="M417" s="787"/>
      <c r="N417" s="787"/>
      <c r="O417" s="716"/>
      <c r="P417" s="716"/>
      <c r="Q417" s="781"/>
    </row>
    <row r="418" spans="1:17">
      <c r="A418" s="784" t="s">
        <v>50</v>
      </c>
      <c r="B418" s="651" t="s">
        <v>2150</v>
      </c>
      <c r="C418" s="779"/>
      <c r="D418" s="779"/>
      <c r="E418" s="787">
        <v>1000</v>
      </c>
      <c r="F418" s="787">
        <f t="shared" si="31"/>
        <v>990</v>
      </c>
      <c r="G418" s="716"/>
      <c r="H418" s="716"/>
      <c r="I418" s="787">
        <v>1000</v>
      </c>
      <c r="J418" s="787">
        <f t="shared" si="32"/>
        <v>990</v>
      </c>
      <c r="K418" s="716"/>
      <c r="L418" s="716"/>
      <c r="M418" s="787"/>
      <c r="N418" s="787"/>
      <c r="O418" s="716"/>
      <c r="P418" s="716"/>
      <c r="Q418" s="781"/>
    </row>
    <row r="419" spans="1:17">
      <c r="A419" s="784" t="s">
        <v>52</v>
      </c>
      <c r="B419" s="651" t="s">
        <v>2151</v>
      </c>
      <c r="C419" s="779"/>
      <c r="D419" s="779"/>
      <c r="E419" s="787">
        <v>1000</v>
      </c>
      <c r="F419" s="787">
        <f t="shared" si="31"/>
        <v>990</v>
      </c>
      <c r="G419" s="716"/>
      <c r="H419" s="716"/>
      <c r="I419" s="787">
        <v>1000</v>
      </c>
      <c r="J419" s="787">
        <f t="shared" si="32"/>
        <v>990</v>
      </c>
      <c r="K419" s="716"/>
      <c r="L419" s="716"/>
      <c r="M419" s="787"/>
      <c r="N419" s="787"/>
      <c r="O419" s="716"/>
      <c r="P419" s="716"/>
      <c r="Q419" s="781"/>
    </row>
    <row r="420" spans="1:17">
      <c r="A420" s="784" t="s">
        <v>54</v>
      </c>
      <c r="B420" s="651" t="s">
        <v>2152</v>
      </c>
      <c r="C420" s="779"/>
      <c r="D420" s="779"/>
      <c r="E420" s="787">
        <v>1000</v>
      </c>
      <c r="F420" s="787">
        <f t="shared" si="31"/>
        <v>990</v>
      </c>
      <c r="G420" s="716"/>
      <c r="H420" s="716"/>
      <c r="I420" s="787">
        <v>1000</v>
      </c>
      <c r="J420" s="787">
        <f t="shared" si="32"/>
        <v>990</v>
      </c>
      <c r="K420" s="716"/>
      <c r="L420" s="716"/>
      <c r="M420" s="787"/>
      <c r="N420" s="787"/>
      <c r="O420" s="716"/>
      <c r="P420" s="716"/>
      <c r="Q420" s="781"/>
    </row>
    <row r="421" spans="1:17">
      <c r="A421" s="784" t="s">
        <v>56</v>
      </c>
      <c r="B421" s="651" t="s">
        <v>2153</v>
      </c>
      <c r="C421" s="779"/>
      <c r="D421" s="779"/>
      <c r="E421" s="787">
        <v>3000</v>
      </c>
      <c r="F421" s="787">
        <f t="shared" si="31"/>
        <v>2990</v>
      </c>
      <c r="G421" s="716"/>
      <c r="H421" s="716"/>
      <c r="I421" s="787">
        <v>3000</v>
      </c>
      <c r="J421" s="787">
        <f t="shared" si="32"/>
        <v>2990</v>
      </c>
      <c r="K421" s="716"/>
      <c r="L421" s="716"/>
      <c r="M421" s="787"/>
      <c r="N421" s="787"/>
      <c r="O421" s="716"/>
      <c r="P421" s="716"/>
      <c r="Q421" s="781"/>
    </row>
    <row r="422" spans="1:17">
      <c r="A422" s="630" t="s">
        <v>283</v>
      </c>
      <c r="B422" s="739" t="s">
        <v>2092</v>
      </c>
      <c r="C422" s="779"/>
      <c r="D422" s="779"/>
      <c r="E422" s="782">
        <f>SUM(E423:E431)</f>
        <v>25000</v>
      </c>
      <c r="F422" s="782">
        <f>SUM(F423:F431)</f>
        <v>24910</v>
      </c>
      <c r="G422" s="716"/>
      <c r="H422" s="716"/>
      <c r="I422" s="782">
        <f>SUM(I423:I431)</f>
        <v>25000</v>
      </c>
      <c r="J422" s="782">
        <f>SUM(J423:J431)</f>
        <v>24910</v>
      </c>
      <c r="K422" s="716"/>
      <c r="L422" s="716"/>
      <c r="M422" s="782"/>
      <c r="N422" s="782"/>
      <c r="O422" s="716"/>
      <c r="P422" s="716"/>
      <c r="Q422" s="781"/>
    </row>
    <row r="423" spans="1:17" ht="31.5">
      <c r="A423" s="784" t="s">
        <v>46</v>
      </c>
      <c r="B423" s="651" t="s">
        <v>2154</v>
      </c>
      <c r="C423" s="779"/>
      <c r="D423" s="779"/>
      <c r="E423" s="787">
        <v>3500</v>
      </c>
      <c r="F423" s="787">
        <f t="shared" ref="F423:F431" si="33">E423-10</f>
        <v>3490</v>
      </c>
      <c r="G423" s="716"/>
      <c r="H423" s="716"/>
      <c r="I423" s="787">
        <v>3500</v>
      </c>
      <c r="J423" s="787">
        <f t="shared" ref="J423:J431" si="34">I423-10</f>
        <v>3490</v>
      </c>
      <c r="K423" s="716"/>
      <c r="L423" s="716"/>
      <c r="M423" s="787"/>
      <c r="N423" s="787"/>
      <c r="O423" s="716"/>
      <c r="P423" s="716"/>
      <c r="Q423" s="781"/>
    </row>
    <row r="424" spans="1:17">
      <c r="A424" s="784" t="s">
        <v>48</v>
      </c>
      <c r="B424" s="651" t="s">
        <v>2155</v>
      </c>
      <c r="C424" s="779"/>
      <c r="D424" s="779"/>
      <c r="E424" s="787">
        <v>4000</v>
      </c>
      <c r="F424" s="787">
        <f t="shared" si="33"/>
        <v>3990</v>
      </c>
      <c r="G424" s="716"/>
      <c r="H424" s="716"/>
      <c r="I424" s="787">
        <v>4000</v>
      </c>
      <c r="J424" s="787">
        <f t="shared" si="34"/>
        <v>3990</v>
      </c>
      <c r="K424" s="716"/>
      <c r="L424" s="716"/>
      <c r="M424" s="787"/>
      <c r="N424" s="787"/>
      <c r="O424" s="716"/>
      <c r="P424" s="716"/>
      <c r="Q424" s="781"/>
    </row>
    <row r="425" spans="1:17" ht="31.5">
      <c r="A425" s="784" t="s">
        <v>50</v>
      </c>
      <c r="B425" s="651" t="s">
        <v>2156</v>
      </c>
      <c r="C425" s="779"/>
      <c r="D425" s="779"/>
      <c r="E425" s="787">
        <v>3500</v>
      </c>
      <c r="F425" s="787">
        <f t="shared" si="33"/>
        <v>3490</v>
      </c>
      <c r="G425" s="716"/>
      <c r="H425" s="716"/>
      <c r="I425" s="787">
        <v>3500</v>
      </c>
      <c r="J425" s="787">
        <f t="shared" si="34"/>
        <v>3490</v>
      </c>
      <c r="K425" s="716"/>
      <c r="L425" s="716"/>
      <c r="M425" s="787"/>
      <c r="N425" s="787"/>
      <c r="O425" s="716"/>
      <c r="P425" s="716"/>
      <c r="Q425" s="781"/>
    </row>
    <row r="426" spans="1:17">
      <c r="A426" s="784" t="s">
        <v>52</v>
      </c>
      <c r="B426" s="651" t="s">
        <v>2157</v>
      </c>
      <c r="C426" s="779"/>
      <c r="D426" s="779"/>
      <c r="E426" s="787">
        <v>4000</v>
      </c>
      <c r="F426" s="787">
        <f t="shared" si="33"/>
        <v>3990</v>
      </c>
      <c r="G426" s="716"/>
      <c r="H426" s="716"/>
      <c r="I426" s="787">
        <v>4000</v>
      </c>
      <c r="J426" s="787">
        <f t="shared" si="34"/>
        <v>3990</v>
      </c>
      <c r="K426" s="716"/>
      <c r="L426" s="716"/>
      <c r="M426" s="787"/>
      <c r="N426" s="787"/>
      <c r="O426" s="716"/>
      <c r="P426" s="716"/>
      <c r="Q426" s="781"/>
    </row>
    <row r="427" spans="1:17" ht="31.5">
      <c r="A427" s="784" t="s">
        <v>54</v>
      </c>
      <c r="B427" s="651" t="s">
        <v>2158</v>
      </c>
      <c r="C427" s="779"/>
      <c r="D427" s="779"/>
      <c r="E427" s="787">
        <v>3000</v>
      </c>
      <c r="F427" s="787">
        <f t="shared" si="33"/>
        <v>2990</v>
      </c>
      <c r="G427" s="716"/>
      <c r="H427" s="716"/>
      <c r="I427" s="787">
        <v>3000</v>
      </c>
      <c r="J427" s="787">
        <f t="shared" si="34"/>
        <v>2990</v>
      </c>
      <c r="K427" s="716"/>
      <c r="L427" s="716"/>
      <c r="M427" s="787"/>
      <c r="N427" s="787"/>
      <c r="O427" s="716"/>
      <c r="P427" s="716"/>
      <c r="Q427" s="781"/>
    </row>
    <row r="428" spans="1:17">
      <c r="A428" s="784" t="s">
        <v>56</v>
      </c>
      <c r="B428" s="651" t="s">
        <v>2159</v>
      </c>
      <c r="C428" s="779"/>
      <c r="D428" s="779"/>
      <c r="E428" s="787">
        <v>4000</v>
      </c>
      <c r="F428" s="787">
        <f t="shared" si="33"/>
        <v>3990</v>
      </c>
      <c r="G428" s="716"/>
      <c r="H428" s="716"/>
      <c r="I428" s="787">
        <v>4000</v>
      </c>
      <c r="J428" s="787">
        <f t="shared" si="34"/>
        <v>3990</v>
      </c>
      <c r="K428" s="716"/>
      <c r="L428" s="716"/>
      <c r="M428" s="787"/>
      <c r="N428" s="787"/>
      <c r="O428" s="716"/>
      <c r="P428" s="716"/>
      <c r="Q428" s="781"/>
    </row>
    <row r="429" spans="1:17">
      <c r="A429" s="784" t="s">
        <v>29</v>
      </c>
      <c r="B429" s="651" t="s">
        <v>2160</v>
      </c>
      <c r="C429" s="779"/>
      <c r="D429" s="779"/>
      <c r="E429" s="787">
        <v>1000</v>
      </c>
      <c r="F429" s="787">
        <f t="shared" si="33"/>
        <v>990</v>
      </c>
      <c r="G429" s="716"/>
      <c r="H429" s="716"/>
      <c r="I429" s="787">
        <v>1000</v>
      </c>
      <c r="J429" s="787">
        <f t="shared" si="34"/>
        <v>990</v>
      </c>
      <c r="K429" s="716"/>
      <c r="L429" s="716"/>
      <c r="M429" s="787"/>
      <c r="N429" s="787"/>
      <c r="O429" s="716"/>
      <c r="P429" s="716"/>
      <c r="Q429" s="781"/>
    </row>
    <row r="430" spans="1:17">
      <c r="A430" s="784" t="s">
        <v>59</v>
      </c>
      <c r="B430" s="651" t="s">
        <v>2161</v>
      </c>
      <c r="C430" s="779"/>
      <c r="D430" s="779"/>
      <c r="E430" s="787">
        <v>1000</v>
      </c>
      <c r="F430" s="787">
        <f t="shared" si="33"/>
        <v>990</v>
      </c>
      <c r="G430" s="716"/>
      <c r="H430" s="716"/>
      <c r="I430" s="787">
        <v>1000</v>
      </c>
      <c r="J430" s="787">
        <f t="shared" si="34"/>
        <v>990</v>
      </c>
      <c r="K430" s="716"/>
      <c r="L430" s="716"/>
      <c r="M430" s="787"/>
      <c r="N430" s="787"/>
      <c r="O430" s="716"/>
      <c r="P430" s="716"/>
      <c r="Q430" s="781"/>
    </row>
    <row r="431" spans="1:17">
      <c r="A431" s="784" t="s">
        <v>61</v>
      </c>
      <c r="B431" s="651" t="s">
        <v>2162</v>
      </c>
      <c r="C431" s="779"/>
      <c r="D431" s="779"/>
      <c r="E431" s="787">
        <v>1000</v>
      </c>
      <c r="F431" s="787">
        <f t="shared" si="33"/>
        <v>990</v>
      </c>
      <c r="G431" s="716"/>
      <c r="H431" s="716"/>
      <c r="I431" s="787">
        <v>1000</v>
      </c>
      <c r="J431" s="787">
        <f t="shared" si="34"/>
        <v>990</v>
      </c>
      <c r="K431" s="716"/>
      <c r="L431" s="716"/>
      <c r="M431" s="787"/>
      <c r="N431" s="787"/>
      <c r="O431" s="716"/>
      <c r="P431" s="716"/>
      <c r="Q431" s="781"/>
    </row>
    <row r="432" spans="1:17">
      <c r="A432" s="630" t="s">
        <v>284</v>
      </c>
      <c r="B432" s="802" t="s">
        <v>2099</v>
      </c>
      <c r="C432" s="779"/>
      <c r="D432" s="779"/>
      <c r="E432" s="782">
        <f>SUM(E433:E437)</f>
        <v>15000</v>
      </c>
      <c r="F432" s="782">
        <f>SUM(F433:F437)</f>
        <v>14950</v>
      </c>
      <c r="G432" s="716"/>
      <c r="H432" s="716"/>
      <c r="I432" s="782">
        <f>SUM(I433:I437)</f>
        <v>15000</v>
      </c>
      <c r="J432" s="782">
        <f>SUM(J433:J437)</f>
        <v>14950</v>
      </c>
      <c r="K432" s="716"/>
      <c r="L432" s="716"/>
      <c r="M432" s="782"/>
      <c r="N432" s="782"/>
      <c r="O432" s="716"/>
      <c r="P432" s="716"/>
      <c r="Q432" s="781"/>
    </row>
    <row r="433" spans="1:17">
      <c r="A433" s="784" t="s">
        <v>46</v>
      </c>
      <c r="B433" s="651" t="s">
        <v>2163</v>
      </c>
      <c r="C433" s="779"/>
      <c r="D433" s="779"/>
      <c r="E433" s="787">
        <v>4000</v>
      </c>
      <c r="F433" s="787">
        <f>E433-10</f>
        <v>3990</v>
      </c>
      <c r="G433" s="716"/>
      <c r="H433" s="716"/>
      <c r="I433" s="787">
        <v>4000</v>
      </c>
      <c r="J433" s="787">
        <f>I433-10</f>
        <v>3990</v>
      </c>
      <c r="K433" s="716"/>
      <c r="L433" s="716"/>
      <c r="M433" s="787"/>
      <c r="N433" s="787"/>
      <c r="O433" s="716"/>
      <c r="P433" s="716"/>
      <c r="Q433" s="781"/>
    </row>
    <row r="434" spans="1:17">
      <c r="A434" s="784" t="s">
        <v>48</v>
      </c>
      <c r="B434" s="651" t="s">
        <v>2164</v>
      </c>
      <c r="C434" s="779"/>
      <c r="D434" s="779"/>
      <c r="E434" s="787">
        <v>3000</v>
      </c>
      <c r="F434" s="787">
        <f>E434-10</f>
        <v>2990</v>
      </c>
      <c r="G434" s="716"/>
      <c r="H434" s="716"/>
      <c r="I434" s="787">
        <v>3000</v>
      </c>
      <c r="J434" s="787">
        <f>I434-10</f>
        <v>2990</v>
      </c>
      <c r="K434" s="716"/>
      <c r="L434" s="716"/>
      <c r="M434" s="787"/>
      <c r="N434" s="787"/>
      <c r="O434" s="716"/>
      <c r="P434" s="716"/>
      <c r="Q434" s="781"/>
    </row>
    <row r="435" spans="1:17">
      <c r="A435" s="784" t="s">
        <v>50</v>
      </c>
      <c r="B435" s="651" t="s">
        <v>2165</v>
      </c>
      <c r="C435" s="779"/>
      <c r="D435" s="779"/>
      <c r="E435" s="787">
        <v>1000</v>
      </c>
      <c r="F435" s="787">
        <f>E435-10</f>
        <v>990</v>
      </c>
      <c r="G435" s="716"/>
      <c r="H435" s="716"/>
      <c r="I435" s="787">
        <v>1000</v>
      </c>
      <c r="J435" s="787">
        <f>I435-10</f>
        <v>990</v>
      </c>
      <c r="K435" s="716"/>
      <c r="L435" s="716"/>
      <c r="M435" s="787"/>
      <c r="N435" s="787"/>
      <c r="O435" s="716"/>
      <c r="P435" s="716"/>
      <c r="Q435" s="781"/>
    </row>
    <row r="436" spans="1:17">
      <c r="A436" s="784" t="s">
        <v>52</v>
      </c>
      <c r="B436" s="651" t="s">
        <v>2166</v>
      </c>
      <c r="C436" s="779"/>
      <c r="D436" s="779"/>
      <c r="E436" s="787">
        <v>4000</v>
      </c>
      <c r="F436" s="787">
        <f>E436-10</f>
        <v>3990</v>
      </c>
      <c r="G436" s="716"/>
      <c r="H436" s="716"/>
      <c r="I436" s="787">
        <v>4000</v>
      </c>
      <c r="J436" s="787">
        <f>I436-10</f>
        <v>3990</v>
      </c>
      <c r="K436" s="716"/>
      <c r="L436" s="716"/>
      <c r="M436" s="787"/>
      <c r="N436" s="787"/>
      <c r="O436" s="716"/>
      <c r="P436" s="716"/>
      <c r="Q436" s="781"/>
    </row>
    <row r="437" spans="1:17">
      <c r="A437" s="784" t="s">
        <v>54</v>
      </c>
      <c r="B437" s="651" t="s">
        <v>2167</v>
      </c>
      <c r="C437" s="779"/>
      <c r="D437" s="779"/>
      <c r="E437" s="787">
        <v>3000</v>
      </c>
      <c r="F437" s="787">
        <f>E437-10</f>
        <v>2990</v>
      </c>
      <c r="G437" s="716"/>
      <c r="H437" s="716"/>
      <c r="I437" s="787">
        <v>3000</v>
      </c>
      <c r="J437" s="787">
        <f>I437-10</f>
        <v>2990</v>
      </c>
      <c r="K437" s="716"/>
      <c r="L437" s="716"/>
      <c r="M437" s="787"/>
      <c r="N437" s="787"/>
      <c r="O437" s="716"/>
      <c r="P437" s="716"/>
      <c r="Q437" s="781"/>
    </row>
    <row r="438" spans="1:17">
      <c r="A438" s="630" t="s">
        <v>286</v>
      </c>
      <c r="B438" s="739" t="s">
        <v>2108</v>
      </c>
      <c r="C438" s="779"/>
      <c r="D438" s="779"/>
      <c r="E438" s="782">
        <f>SUM(E439:E440)</f>
        <v>6500</v>
      </c>
      <c r="F438" s="782">
        <f>SUM(F439:F440)</f>
        <v>6480</v>
      </c>
      <c r="G438" s="716"/>
      <c r="H438" s="716"/>
      <c r="I438" s="782">
        <f>SUM(I439:I440)</f>
        <v>6500</v>
      </c>
      <c r="J438" s="782">
        <f>SUM(J439:J440)</f>
        <v>6480</v>
      </c>
      <c r="K438" s="716"/>
      <c r="L438" s="716"/>
      <c r="M438" s="782"/>
      <c r="N438" s="782"/>
      <c r="O438" s="716"/>
      <c r="P438" s="716"/>
      <c r="Q438" s="781"/>
    </row>
    <row r="439" spans="1:17">
      <c r="A439" s="784" t="s">
        <v>46</v>
      </c>
      <c r="B439" s="651" t="s">
        <v>2168</v>
      </c>
      <c r="C439" s="779"/>
      <c r="D439" s="779"/>
      <c r="E439" s="787">
        <v>3500</v>
      </c>
      <c r="F439" s="787">
        <f>E439-10</f>
        <v>3490</v>
      </c>
      <c r="G439" s="716"/>
      <c r="H439" s="716"/>
      <c r="I439" s="787">
        <v>3500</v>
      </c>
      <c r="J439" s="787">
        <f>I439-10</f>
        <v>3490</v>
      </c>
      <c r="K439" s="716"/>
      <c r="L439" s="716"/>
      <c r="M439" s="787"/>
      <c r="N439" s="787"/>
      <c r="O439" s="716"/>
      <c r="P439" s="716"/>
      <c r="Q439" s="781"/>
    </row>
    <row r="440" spans="1:17">
      <c r="A440" s="784" t="s">
        <v>48</v>
      </c>
      <c r="B440" s="651" t="s">
        <v>2169</v>
      </c>
      <c r="C440" s="779"/>
      <c r="D440" s="779"/>
      <c r="E440" s="787">
        <v>3000</v>
      </c>
      <c r="F440" s="787">
        <f>E440-10</f>
        <v>2990</v>
      </c>
      <c r="G440" s="716"/>
      <c r="H440" s="716"/>
      <c r="I440" s="787">
        <v>3000</v>
      </c>
      <c r="J440" s="787">
        <f>I440-10</f>
        <v>2990</v>
      </c>
      <c r="K440" s="716"/>
      <c r="L440" s="716"/>
      <c r="M440" s="787"/>
      <c r="N440" s="787"/>
      <c r="O440" s="716"/>
      <c r="P440" s="716"/>
      <c r="Q440" s="781"/>
    </row>
    <row r="441" spans="1:17">
      <c r="A441" s="630" t="s">
        <v>287</v>
      </c>
      <c r="B441" s="739" t="s">
        <v>2117</v>
      </c>
      <c r="C441" s="779"/>
      <c r="D441" s="779"/>
      <c r="E441" s="782">
        <f>SUM(E442:E442)</f>
        <v>3000</v>
      </c>
      <c r="F441" s="782">
        <f>SUM(F442:F442)</f>
        <v>2990</v>
      </c>
      <c r="G441" s="716"/>
      <c r="H441" s="716"/>
      <c r="I441" s="782">
        <f>SUM(I442:I442)</f>
        <v>3000</v>
      </c>
      <c r="J441" s="782">
        <f>SUM(J442:J442)</f>
        <v>2990</v>
      </c>
      <c r="K441" s="716"/>
      <c r="L441" s="716"/>
      <c r="M441" s="782"/>
      <c r="N441" s="782"/>
      <c r="O441" s="716"/>
      <c r="P441" s="716"/>
      <c r="Q441" s="781"/>
    </row>
    <row r="442" spans="1:17">
      <c r="A442" s="784" t="s">
        <v>46</v>
      </c>
      <c r="B442" s="796" t="s">
        <v>2170</v>
      </c>
      <c r="C442" s="779"/>
      <c r="D442" s="779"/>
      <c r="E442" s="787">
        <v>3000</v>
      </c>
      <c r="F442" s="787">
        <f>E442-10</f>
        <v>2990</v>
      </c>
      <c r="G442" s="716"/>
      <c r="H442" s="716"/>
      <c r="I442" s="787">
        <v>3000</v>
      </c>
      <c r="J442" s="787">
        <f>I442-10</f>
        <v>2990</v>
      </c>
      <c r="K442" s="716"/>
      <c r="L442" s="716"/>
      <c r="M442" s="787"/>
      <c r="N442" s="787"/>
      <c r="O442" s="716"/>
      <c r="P442" s="716"/>
      <c r="Q442" s="781"/>
    </row>
    <row r="443" spans="1:17">
      <c r="A443" s="630" t="s">
        <v>581</v>
      </c>
      <c r="B443" s="800" t="s">
        <v>2128</v>
      </c>
      <c r="C443" s="779"/>
      <c r="D443" s="779"/>
      <c r="E443" s="782">
        <f>SUM(E444:E449)</f>
        <v>15500</v>
      </c>
      <c r="F443" s="782">
        <f>SUM(F444:F449)</f>
        <v>15440</v>
      </c>
      <c r="G443" s="716"/>
      <c r="H443" s="716"/>
      <c r="I443" s="782">
        <f>SUM(I444:I449)</f>
        <v>15500</v>
      </c>
      <c r="J443" s="782">
        <f>SUM(J444:J449)</f>
        <v>15440</v>
      </c>
      <c r="K443" s="716"/>
      <c r="L443" s="716"/>
      <c r="M443" s="782"/>
      <c r="N443" s="782"/>
      <c r="O443" s="716"/>
      <c r="P443" s="716"/>
      <c r="Q443" s="781"/>
    </row>
    <row r="444" spans="1:17">
      <c r="A444" s="784" t="s">
        <v>46</v>
      </c>
      <c r="B444" s="651" t="s">
        <v>2171</v>
      </c>
      <c r="C444" s="779"/>
      <c r="D444" s="779"/>
      <c r="E444" s="787">
        <v>3500</v>
      </c>
      <c r="F444" s="787">
        <f t="shared" ref="F444:F449" si="35">E444-10</f>
        <v>3490</v>
      </c>
      <c r="G444" s="716"/>
      <c r="H444" s="716"/>
      <c r="I444" s="787">
        <v>3500</v>
      </c>
      <c r="J444" s="787">
        <f t="shared" ref="J444:J449" si="36">I444-10</f>
        <v>3490</v>
      </c>
      <c r="K444" s="716"/>
      <c r="L444" s="716"/>
      <c r="M444" s="787"/>
      <c r="N444" s="787"/>
      <c r="O444" s="716"/>
      <c r="P444" s="716"/>
      <c r="Q444" s="781"/>
    </row>
    <row r="445" spans="1:17">
      <c r="A445" s="784" t="s">
        <v>48</v>
      </c>
      <c r="B445" s="651" t="s">
        <v>2172</v>
      </c>
      <c r="C445" s="779"/>
      <c r="D445" s="779"/>
      <c r="E445" s="787">
        <v>3500</v>
      </c>
      <c r="F445" s="787">
        <f t="shared" si="35"/>
        <v>3490</v>
      </c>
      <c r="G445" s="716"/>
      <c r="H445" s="716"/>
      <c r="I445" s="787">
        <v>3500</v>
      </c>
      <c r="J445" s="787">
        <f t="shared" si="36"/>
        <v>3490</v>
      </c>
      <c r="K445" s="716"/>
      <c r="L445" s="716"/>
      <c r="M445" s="787"/>
      <c r="N445" s="787"/>
      <c r="O445" s="716"/>
      <c r="P445" s="716"/>
      <c r="Q445" s="781"/>
    </row>
    <row r="446" spans="1:17">
      <c r="A446" s="784" t="s">
        <v>50</v>
      </c>
      <c r="B446" s="651" t="s">
        <v>2173</v>
      </c>
      <c r="C446" s="779"/>
      <c r="D446" s="779"/>
      <c r="E446" s="787">
        <f>1500*3</f>
        <v>4500</v>
      </c>
      <c r="F446" s="787">
        <f t="shared" si="35"/>
        <v>4490</v>
      </c>
      <c r="G446" s="716"/>
      <c r="H446" s="716"/>
      <c r="I446" s="787">
        <f>1500*3</f>
        <v>4500</v>
      </c>
      <c r="J446" s="787">
        <f t="shared" si="36"/>
        <v>4490</v>
      </c>
      <c r="K446" s="716"/>
      <c r="L446" s="716"/>
      <c r="M446" s="787"/>
      <c r="N446" s="787"/>
      <c r="O446" s="716"/>
      <c r="P446" s="716"/>
      <c r="Q446" s="781"/>
    </row>
    <row r="447" spans="1:17">
      <c r="A447" s="784" t="s">
        <v>52</v>
      </c>
      <c r="B447" s="651" t="s">
        <v>2174</v>
      </c>
      <c r="C447" s="779"/>
      <c r="D447" s="779"/>
      <c r="E447" s="787">
        <v>2000</v>
      </c>
      <c r="F447" s="787">
        <f t="shared" si="35"/>
        <v>1990</v>
      </c>
      <c r="G447" s="716"/>
      <c r="H447" s="716"/>
      <c r="I447" s="787">
        <v>2000</v>
      </c>
      <c r="J447" s="787">
        <f t="shared" si="36"/>
        <v>1990</v>
      </c>
      <c r="K447" s="716"/>
      <c r="L447" s="716"/>
      <c r="M447" s="787"/>
      <c r="N447" s="787"/>
      <c r="O447" s="716"/>
      <c r="P447" s="716"/>
      <c r="Q447" s="781"/>
    </row>
    <row r="448" spans="1:17">
      <c r="A448" s="784" t="s">
        <v>54</v>
      </c>
      <c r="B448" s="651" t="s">
        <v>2175</v>
      </c>
      <c r="C448" s="779"/>
      <c r="D448" s="779"/>
      <c r="E448" s="787">
        <v>1000</v>
      </c>
      <c r="F448" s="787">
        <f t="shared" si="35"/>
        <v>990</v>
      </c>
      <c r="G448" s="716"/>
      <c r="H448" s="716"/>
      <c r="I448" s="787">
        <v>1000</v>
      </c>
      <c r="J448" s="787">
        <f t="shared" si="36"/>
        <v>990</v>
      </c>
      <c r="K448" s="716"/>
      <c r="L448" s="716"/>
      <c r="M448" s="787"/>
      <c r="N448" s="787"/>
      <c r="O448" s="716"/>
      <c r="P448" s="716"/>
      <c r="Q448" s="781"/>
    </row>
    <row r="449" spans="1:17">
      <c r="A449" s="784" t="s">
        <v>56</v>
      </c>
      <c r="B449" s="651" t="s">
        <v>2176</v>
      </c>
      <c r="C449" s="779"/>
      <c r="D449" s="779"/>
      <c r="E449" s="787">
        <v>1000</v>
      </c>
      <c r="F449" s="787">
        <f t="shared" si="35"/>
        <v>990</v>
      </c>
      <c r="G449" s="716"/>
      <c r="H449" s="716"/>
      <c r="I449" s="787">
        <v>1000</v>
      </c>
      <c r="J449" s="787">
        <f t="shared" si="36"/>
        <v>990</v>
      </c>
      <c r="K449" s="716"/>
      <c r="L449" s="716"/>
      <c r="M449" s="787"/>
      <c r="N449" s="787"/>
      <c r="O449" s="716"/>
      <c r="P449" s="716"/>
      <c r="Q449" s="781"/>
    </row>
    <row r="450" spans="1:17">
      <c r="A450" s="630" t="s">
        <v>591</v>
      </c>
      <c r="B450" s="739" t="s">
        <v>2134</v>
      </c>
      <c r="C450" s="779"/>
      <c r="D450" s="779"/>
      <c r="E450" s="782">
        <f>SUM(E451:E457)</f>
        <v>18000</v>
      </c>
      <c r="F450" s="782">
        <f>SUM(F451:F457)</f>
        <v>17930</v>
      </c>
      <c r="G450" s="716"/>
      <c r="H450" s="716"/>
      <c r="I450" s="782">
        <f>SUM(I451:I457)</f>
        <v>18000</v>
      </c>
      <c r="J450" s="782">
        <f>SUM(J451:J457)</f>
        <v>17930</v>
      </c>
      <c r="K450" s="716"/>
      <c r="L450" s="716"/>
      <c r="M450" s="782"/>
      <c r="N450" s="782"/>
      <c r="O450" s="716"/>
      <c r="P450" s="716"/>
      <c r="Q450" s="781"/>
    </row>
    <row r="451" spans="1:17">
      <c r="A451" s="784" t="s">
        <v>46</v>
      </c>
      <c r="B451" s="651" t="s">
        <v>2177</v>
      </c>
      <c r="C451" s="779"/>
      <c r="D451" s="779"/>
      <c r="E451" s="787">
        <v>2500</v>
      </c>
      <c r="F451" s="787">
        <f t="shared" ref="F451:F457" si="37">E451-10</f>
        <v>2490</v>
      </c>
      <c r="G451" s="716"/>
      <c r="H451" s="716"/>
      <c r="I451" s="787">
        <v>2500</v>
      </c>
      <c r="J451" s="787">
        <f t="shared" ref="J451:J457" si="38">I451-10</f>
        <v>2490</v>
      </c>
      <c r="K451" s="716"/>
      <c r="L451" s="716"/>
      <c r="M451" s="787"/>
      <c r="N451" s="787"/>
      <c r="O451" s="716"/>
      <c r="P451" s="716"/>
      <c r="Q451" s="781"/>
    </row>
    <row r="452" spans="1:17">
      <c r="A452" s="784" t="s">
        <v>48</v>
      </c>
      <c r="B452" s="651" t="s">
        <v>2178</v>
      </c>
      <c r="C452" s="779"/>
      <c r="D452" s="779"/>
      <c r="E452" s="787">
        <v>4000</v>
      </c>
      <c r="F452" s="787">
        <f t="shared" si="37"/>
        <v>3990</v>
      </c>
      <c r="G452" s="716"/>
      <c r="H452" s="716"/>
      <c r="I452" s="787">
        <v>4000</v>
      </c>
      <c r="J452" s="787">
        <f t="shared" si="38"/>
        <v>3990</v>
      </c>
      <c r="K452" s="716"/>
      <c r="L452" s="716"/>
      <c r="M452" s="787"/>
      <c r="N452" s="787"/>
      <c r="O452" s="716"/>
      <c r="P452" s="716"/>
      <c r="Q452" s="781"/>
    </row>
    <row r="453" spans="1:17" ht="31.5">
      <c r="A453" s="784" t="s">
        <v>50</v>
      </c>
      <c r="B453" s="651" t="s">
        <v>2179</v>
      </c>
      <c r="C453" s="779"/>
      <c r="D453" s="779"/>
      <c r="E453" s="787">
        <v>1500</v>
      </c>
      <c r="F453" s="787">
        <f t="shared" si="37"/>
        <v>1490</v>
      </c>
      <c r="G453" s="716"/>
      <c r="H453" s="716"/>
      <c r="I453" s="787">
        <v>1500</v>
      </c>
      <c r="J453" s="787">
        <f t="shared" si="38"/>
        <v>1490</v>
      </c>
      <c r="K453" s="716"/>
      <c r="L453" s="716"/>
      <c r="M453" s="787"/>
      <c r="N453" s="787"/>
      <c r="O453" s="716"/>
      <c r="P453" s="716"/>
      <c r="Q453" s="781"/>
    </row>
    <row r="454" spans="1:17">
      <c r="A454" s="784" t="s">
        <v>52</v>
      </c>
      <c r="B454" s="651" t="s">
        <v>2180</v>
      </c>
      <c r="C454" s="779"/>
      <c r="D454" s="779"/>
      <c r="E454" s="787">
        <v>1000</v>
      </c>
      <c r="F454" s="787">
        <f t="shared" si="37"/>
        <v>990</v>
      </c>
      <c r="G454" s="716"/>
      <c r="H454" s="716"/>
      <c r="I454" s="787">
        <v>1000</v>
      </c>
      <c r="J454" s="787">
        <f t="shared" si="38"/>
        <v>990</v>
      </c>
      <c r="K454" s="716"/>
      <c r="L454" s="716"/>
      <c r="M454" s="787"/>
      <c r="N454" s="787"/>
      <c r="O454" s="716"/>
      <c r="P454" s="716"/>
      <c r="Q454" s="781"/>
    </row>
    <row r="455" spans="1:17">
      <c r="A455" s="784" t="s">
        <v>54</v>
      </c>
      <c r="B455" s="651" t="s">
        <v>2181</v>
      </c>
      <c r="C455" s="779"/>
      <c r="D455" s="779"/>
      <c r="E455" s="787">
        <v>3000</v>
      </c>
      <c r="F455" s="787">
        <f t="shared" si="37"/>
        <v>2990</v>
      </c>
      <c r="G455" s="716"/>
      <c r="H455" s="716"/>
      <c r="I455" s="787">
        <v>3000</v>
      </c>
      <c r="J455" s="787">
        <f t="shared" si="38"/>
        <v>2990</v>
      </c>
      <c r="K455" s="716"/>
      <c r="L455" s="716"/>
      <c r="M455" s="787"/>
      <c r="N455" s="787"/>
      <c r="O455" s="716"/>
      <c r="P455" s="716"/>
      <c r="Q455" s="781"/>
    </row>
    <row r="456" spans="1:17">
      <c r="A456" s="784" t="s">
        <v>56</v>
      </c>
      <c r="B456" s="651" t="s">
        <v>2182</v>
      </c>
      <c r="C456" s="779"/>
      <c r="D456" s="779"/>
      <c r="E456" s="787">
        <v>4000</v>
      </c>
      <c r="F456" s="787">
        <f t="shared" si="37"/>
        <v>3990</v>
      </c>
      <c r="G456" s="716"/>
      <c r="H456" s="716"/>
      <c r="I456" s="787">
        <v>4000</v>
      </c>
      <c r="J456" s="787">
        <f t="shared" si="38"/>
        <v>3990</v>
      </c>
      <c r="K456" s="716"/>
      <c r="L456" s="716"/>
      <c r="M456" s="787"/>
      <c r="N456" s="787"/>
      <c r="O456" s="716"/>
      <c r="P456" s="716"/>
      <c r="Q456" s="781"/>
    </row>
    <row r="457" spans="1:17">
      <c r="A457" s="784" t="s">
        <v>29</v>
      </c>
      <c r="B457" s="651" t="s">
        <v>2183</v>
      </c>
      <c r="C457" s="779"/>
      <c r="D457" s="779"/>
      <c r="E457" s="787">
        <v>2000</v>
      </c>
      <c r="F457" s="787">
        <f t="shared" si="37"/>
        <v>1990</v>
      </c>
      <c r="G457" s="716"/>
      <c r="H457" s="716"/>
      <c r="I457" s="787">
        <v>2000</v>
      </c>
      <c r="J457" s="787">
        <f t="shared" si="38"/>
        <v>1990</v>
      </c>
      <c r="K457" s="716"/>
      <c r="L457" s="716"/>
      <c r="M457" s="787"/>
      <c r="N457" s="787"/>
      <c r="O457" s="716"/>
      <c r="P457" s="716"/>
      <c r="Q457" s="781"/>
    </row>
    <row r="458" spans="1:17">
      <c r="A458" s="715" t="s">
        <v>2184</v>
      </c>
      <c r="B458" s="631" t="s">
        <v>592</v>
      </c>
      <c r="C458" s="711"/>
      <c r="D458" s="714"/>
      <c r="E458" s="714">
        <f t="shared" ref="E458:N458" si="39">E459+E555</f>
        <v>387076.3</v>
      </c>
      <c r="F458" s="714">
        <f t="shared" si="39"/>
        <v>387076.3</v>
      </c>
      <c r="G458" s="714">
        <f t="shared" si="39"/>
        <v>0</v>
      </c>
      <c r="H458" s="714">
        <f t="shared" si="39"/>
        <v>0</v>
      </c>
      <c r="I458" s="714">
        <f t="shared" si="39"/>
        <v>387076.3</v>
      </c>
      <c r="J458" s="714">
        <f t="shared" si="39"/>
        <v>383976.3</v>
      </c>
      <c r="K458" s="714">
        <f t="shared" si="39"/>
        <v>0</v>
      </c>
      <c r="L458" s="714">
        <f t="shared" si="39"/>
        <v>0</v>
      </c>
      <c r="M458" s="714">
        <f t="shared" si="39"/>
        <v>243577</v>
      </c>
      <c r="N458" s="714">
        <f t="shared" si="39"/>
        <v>240477</v>
      </c>
      <c r="O458" s="716"/>
      <c r="P458" s="716"/>
      <c r="Q458" s="714"/>
    </row>
    <row r="459" spans="1:17">
      <c r="A459" s="715" t="s">
        <v>301</v>
      </c>
      <c r="B459" s="631" t="s">
        <v>1797</v>
      </c>
      <c r="C459" s="779"/>
      <c r="D459" s="779"/>
      <c r="E459" s="803">
        <f>+E460+E467+E473+E479+E487+E492+E499+E502+E509+E515+E520+E528+E540+E547+E534</f>
        <v>243577</v>
      </c>
      <c r="F459" s="803">
        <f>+F460+F467+F473+F479+F487+F492+F499+F502+F509+F515+F520+F528+F540+F547+F534</f>
        <v>243577</v>
      </c>
      <c r="G459" s="716"/>
      <c r="H459" s="716"/>
      <c r="I459" s="803">
        <f>I460+I467+I473+I479+I487+I492+I499+I502+I509+I515+I520+I528+I534+I540+I547</f>
        <v>243577</v>
      </c>
      <c r="J459" s="803">
        <f>J460+J467+J473+J479+J487+J492+J499+J502+J509+J515+J520+J528+J534+J540+J547</f>
        <v>240477</v>
      </c>
      <c r="K459" s="716"/>
      <c r="L459" s="716"/>
      <c r="M459" s="803">
        <f>M460+M467+M473+M479+M487+M492+M499+M502+M509+M515+M520+M528+M534+M540+M547</f>
        <v>243577</v>
      </c>
      <c r="N459" s="803">
        <f>N460+N467+N473+N479+N487+N492+N499+N502+N509+N515+N520+N528+N534+N540+N547</f>
        <v>240477</v>
      </c>
      <c r="O459" s="716"/>
      <c r="P459" s="716"/>
      <c r="Q459" s="781"/>
    </row>
    <row r="460" spans="1:17">
      <c r="A460" s="804" t="s">
        <v>95</v>
      </c>
      <c r="B460" s="805" t="s">
        <v>2185</v>
      </c>
      <c r="C460" s="779"/>
      <c r="D460" s="779"/>
      <c r="E460" s="803">
        <f>+SUM(E461:E466)</f>
        <v>22629</v>
      </c>
      <c r="F460" s="803">
        <f>+SUM(F461:F466)</f>
        <v>22629</v>
      </c>
      <c r="G460" s="716"/>
      <c r="H460" s="716"/>
      <c r="I460" s="803">
        <f>SUM(I461:I466)</f>
        <v>22629</v>
      </c>
      <c r="J460" s="803">
        <f>SUM(J461:J466)</f>
        <v>22629</v>
      </c>
      <c r="K460" s="716"/>
      <c r="L460" s="716"/>
      <c r="M460" s="803">
        <f>SUM(M461:M466)</f>
        <v>22629</v>
      </c>
      <c r="N460" s="803">
        <f>SUM(N461:N466)</f>
        <v>22629</v>
      </c>
      <c r="O460" s="716"/>
      <c r="P460" s="716"/>
      <c r="Q460" s="781"/>
    </row>
    <row r="461" spans="1:17">
      <c r="A461" s="806">
        <v>1</v>
      </c>
      <c r="B461" s="807" t="s">
        <v>2186</v>
      </c>
      <c r="C461" s="779"/>
      <c r="D461" s="779"/>
      <c r="E461" s="808">
        <v>250</v>
      </c>
      <c r="F461" s="809">
        <f t="shared" ref="F461:F466" si="40">+E461</f>
        <v>250</v>
      </c>
      <c r="G461" s="716"/>
      <c r="H461" s="716"/>
      <c r="I461" s="808">
        <v>250</v>
      </c>
      <c r="J461" s="809">
        <v>250</v>
      </c>
      <c r="K461" s="716"/>
      <c r="L461" s="716"/>
      <c r="M461" s="808">
        <v>250</v>
      </c>
      <c r="N461" s="809">
        <v>250</v>
      </c>
      <c r="O461" s="716"/>
      <c r="P461" s="716"/>
      <c r="Q461" s="781"/>
    </row>
    <row r="462" spans="1:17" ht="31.5">
      <c r="A462" s="806">
        <v>2</v>
      </c>
      <c r="B462" s="807" t="s">
        <v>2187</v>
      </c>
      <c r="C462" s="779"/>
      <c r="D462" s="779"/>
      <c r="E462" s="808">
        <v>2679</v>
      </c>
      <c r="F462" s="809">
        <f t="shared" si="40"/>
        <v>2679</v>
      </c>
      <c r="G462" s="716"/>
      <c r="H462" s="716"/>
      <c r="I462" s="808">
        <v>2679</v>
      </c>
      <c r="J462" s="809">
        <v>2679</v>
      </c>
      <c r="K462" s="716"/>
      <c r="L462" s="716"/>
      <c r="M462" s="808">
        <v>2679</v>
      </c>
      <c r="N462" s="809">
        <v>2679</v>
      </c>
      <c r="O462" s="716"/>
      <c r="P462" s="716"/>
      <c r="Q462" s="781"/>
    </row>
    <row r="463" spans="1:17" ht="31.5">
      <c r="A463" s="806">
        <v>3</v>
      </c>
      <c r="B463" s="807" t="s">
        <v>2188</v>
      </c>
      <c r="C463" s="779"/>
      <c r="D463" s="779"/>
      <c r="E463" s="808">
        <v>1500</v>
      </c>
      <c r="F463" s="809">
        <f t="shared" si="40"/>
        <v>1500</v>
      </c>
      <c r="G463" s="716"/>
      <c r="H463" s="716"/>
      <c r="I463" s="808">
        <v>1500</v>
      </c>
      <c r="J463" s="809">
        <v>1500</v>
      </c>
      <c r="K463" s="716"/>
      <c r="L463" s="716"/>
      <c r="M463" s="808">
        <v>1500</v>
      </c>
      <c r="N463" s="809">
        <v>1500</v>
      </c>
      <c r="O463" s="716"/>
      <c r="P463" s="716"/>
      <c r="Q463" s="781"/>
    </row>
    <row r="464" spans="1:17">
      <c r="A464" s="806">
        <v>4</v>
      </c>
      <c r="B464" s="807" t="s">
        <v>2189</v>
      </c>
      <c r="C464" s="779"/>
      <c r="D464" s="779"/>
      <c r="E464" s="809">
        <v>3200</v>
      </c>
      <c r="F464" s="809">
        <f t="shared" si="40"/>
        <v>3200</v>
      </c>
      <c r="G464" s="716"/>
      <c r="H464" s="716"/>
      <c r="I464" s="809">
        <v>3200</v>
      </c>
      <c r="J464" s="809">
        <v>3200</v>
      </c>
      <c r="K464" s="716"/>
      <c r="L464" s="716"/>
      <c r="M464" s="809">
        <v>3200</v>
      </c>
      <c r="N464" s="809">
        <v>3200</v>
      </c>
      <c r="O464" s="716"/>
      <c r="P464" s="716"/>
      <c r="Q464" s="781"/>
    </row>
    <row r="465" spans="1:17">
      <c r="A465" s="806">
        <v>5</v>
      </c>
      <c r="B465" s="807" t="s">
        <v>2190</v>
      </c>
      <c r="C465" s="779"/>
      <c r="D465" s="779"/>
      <c r="E465" s="809">
        <v>5000</v>
      </c>
      <c r="F465" s="809">
        <f t="shared" si="40"/>
        <v>5000</v>
      </c>
      <c r="G465" s="716"/>
      <c r="H465" s="716"/>
      <c r="I465" s="809">
        <v>5000</v>
      </c>
      <c r="J465" s="809">
        <v>5000</v>
      </c>
      <c r="K465" s="716"/>
      <c r="L465" s="716"/>
      <c r="M465" s="809">
        <v>5000</v>
      </c>
      <c r="N465" s="809">
        <v>5000</v>
      </c>
      <c r="O465" s="716"/>
      <c r="P465" s="716"/>
      <c r="Q465" s="781"/>
    </row>
    <row r="466" spans="1:17" ht="31.5">
      <c r="A466" s="806">
        <v>6</v>
      </c>
      <c r="B466" s="807" t="s">
        <v>2191</v>
      </c>
      <c r="C466" s="779"/>
      <c r="D466" s="779"/>
      <c r="E466" s="809">
        <v>10000</v>
      </c>
      <c r="F466" s="809">
        <f t="shared" si="40"/>
        <v>10000</v>
      </c>
      <c r="G466" s="716"/>
      <c r="H466" s="716"/>
      <c r="I466" s="809">
        <v>10000</v>
      </c>
      <c r="J466" s="809">
        <v>10000</v>
      </c>
      <c r="K466" s="716"/>
      <c r="L466" s="716"/>
      <c r="M466" s="809">
        <v>10000</v>
      </c>
      <c r="N466" s="809">
        <v>10000</v>
      </c>
      <c r="O466" s="716"/>
      <c r="P466" s="716"/>
      <c r="Q466" s="781"/>
    </row>
    <row r="467" spans="1:17">
      <c r="A467" s="804" t="s">
        <v>113</v>
      </c>
      <c r="B467" s="805" t="s">
        <v>2192</v>
      </c>
      <c r="C467" s="779"/>
      <c r="D467" s="779"/>
      <c r="E467" s="803">
        <f>+SUM(E468:E472)</f>
        <v>12413.4</v>
      </c>
      <c r="F467" s="803">
        <f>+SUM(F468:F472)</f>
        <v>12413.4</v>
      </c>
      <c r="G467" s="716"/>
      <c r="H467" s="716"/>
      <c r="I467" s="803">
        <f>SUM(I468:I472)</f>
        <v>12413.4</v>
      </c>
      <c r="J467" s="803">
        <f>SUM(J468:J472)</f>
        <v>12413.4</v>
      </c>
      <c r="K467" s="716"/>
      <c r="L467" s="716"/>
      <c r="M467" s="803">
        <f>SUM(M468:M472)</f>
        <v>12413.4</v>
      </c>
      <c r="N467" s="803">
        <f>SUM(N468:N472)</f>
        <v>12413.4</v>
      </c>
      <c r="O467" s="716"/>
      <c r="P467" s="716"/>
      <c r="Q467" s="781"/>
    </row>
    <row r="468" spans="1:17">
      <c r="A468" s="806">
        <v>1</v>
      </c>
      <c r="B468" s="807" t="s">
        <v>2193</v>
      </c>
      <c r="C468" s="779"/>
      <c r="D468" s="779"/>
      <c r="E468" s="808">
        <v>250</v>
      </c>
      <c r="F468" s="809">
        <f>+E468</f>
        <v>250</v>
      </c>
      <c r="G468" s="716"/>
      <c r="H468" s="716"/>
      <c r="I468" s="808">
        <v>250</v>
      </c>
      <c r="J468" s="809">
        <v>250</v>
      </c>
      <c r="K468" s="716"/>
      <c r="L468" s="716"/>
      <c r="M468" s="808">
        <v>250</v>
      </c>
      <c r="N468" s="809">
        <v>250</v>
      </c>
      <c r="O468" s="716"/>
      <c r="P468" s="716"/>
      <c r="Q468" s="781"/>
    </row>
    <row r="469" spans="1:17" ht="47.25">
      <c r="A469" s="806">
        <v>2</v>
      </c>
      <c r="B469" s="807" t="s">
        <v>2194</v>
      </c>
      <c r="C469" s="779"/>
      <c r="D469" s="779"/>
      <c r="E469" s="808">
        <f>1500*4</f>
        <v>6000</v>
      </c>
      <c r="F469" s="808">
        <f>1500*4</f>
        <v>6000</v>
      </c>
      <c r="G469" s="716"/>
      <c r="H469" s="716"/>
      <c r="I469" s="808">
        <v>6000</v>
      </c>
      <c r="J469" s="808">
        <v>6000</v>
      </c>
      <c r="K469" s="716"/>
      <c r="L469" s="716"/>
      <c r="M469" s="808">
        <v>6000</v>
      </c>
      <c r="N469" s="808">
        <v>6000</v>
      </c>
      <c r="O469" s="716"/>
      <c r="P469" s="716"/>
      <c r="Q469" s="781"/>
    </row>
    <row r="470" spans="1:17">
      <c r="A470" s="806">
        <v>3</v>
      </c>
      <c r="B470" s="807" t="s">
        <v>2195</v>
      </c>
      <c r="C470" s="779"/>
      <c r="D470" s="779"/>
      <c r="E470" s="808">
        <v>2500</v>
      </c>
      <c r="F470" s="809">
        <f>+E470</f>
        <v>2500</v>
      </c>
      <c r="G470" s="716"/>
      <c r="H470" s="716"/>
      <c r="I470" s="808">
        <v>2500</v>
      </c>
      <c r="J470" s="809">
        <v>2500</v>
      </c>
      <c r="K470" s="716"/>
      <c r="L470" s="716"/>
      <c r="M470" s="808">
        <v>2500</v>
      </c>
      <c r="N470" s="809">
        <v>2500</v>
      </c>
      <c r="O470" s="716"/>
      <c r="P470" s="716"/>
      <c r="Q470" s="781"/>
    </row>
    <row r="471" spans="1:17" ht="31.5">
      <c r="A471" s="806">
        <v>4</v>
      </c>
      <c r="B471" s="807" t="s">
        <v>2196</v>
      </c>
      <c r="C471" s="779"/>
      <c r="D471" s="779"/>
      <c r="E471" s="808">
        <v>2500.4</v>
      </c>
      <c r="F471" s="809">
        <f>+E471</f>
        <v>2500.4</v>
      </c>
      <c r="G471" s="716"/>
      <c r="H471" s="716"/>
      <c r="I471" s="808">
        <v>2500.4</v>
      </c>
      <c r="J471" s="809">
        <v>2500.4</v>
      </c>
      <c r="K471" s="716"/>
      <c r="L471" s="716"/>
      <c r="M471" s="808">
        <v>2500.4</v>
      </c>
      <c r="N471" s="809">
        <v>2500.4</v>
      </c>
      <c r="O471" s="716"/>
      <c r="P471" s="716"/>
      <c r="Q471" s="781"/>
    </row>
    <row r="472" spans="1:17" ht="47.25">
      <c r="A472" s="806">
        <v>5</v>
      </c>
      <c r="B472" s="807" t="s">
        <v>2197</v>
      </c>
      <c r="C472" s="779"/>
      <c r="D472" s="779"/>
      <c r="E472" s="808">
        <v>1163</v>
      </c>
      <c r="F472" s="809">
        <f>+E472</f>
        <v>1163</v>
      </c>
      <c r="G472" s="716"/>
      <c r="H472" s="716"/>
      <c r="I472" s="808">
        <v>1163</v>
      </c>
      <c r="J472" s="809">
        <v>1163</v>
      </c>
      <c r="K472" s="716"/>
      <c r="L472" s="716"/>
      <c r="M472" s="808">
        <v>1163</v>
      </c>
      <c r="N472" s="809">
        <v>1163</v>
      </c>
      <c r="O472" s="716"/>
      <c r="P472" s="716"/>
      <c r="Q472" s="781"/>
    </row>
    <row r="473" spans="1:17">
      <c r="A473" s="804" t="s">
        <v>133</v>
      </c>
      <c r="B473" s="805" t="s">
        <v>2198</v>
      </c>
      <c r="C473" s="779"/>
      <c r="D473" s="779"/>
      <c r="E473" s="803">
        <f>+SUM(E474:E478)</f>
        <v>24736</v>
      </c>
      <c r="F473" s="803">
        <f>+SUM(F474:F478)</f>
        <v>24736</v>
      </c>
      <c r="G473" s="716"/>
      <c r="H473" s="716"/>
      <c r="I473" s="803">
        <f>SUM(I474:I478)</f>
        <v>24736</v>
      </c>
      <c r="J473" s="803">
        <f>SUM(J474:J478)</f>
        <v>24736</v>
      </c>
      <c r="K473" s="716"/>
      <c r="L473" s="716"/>
      <c r="M473" s="803">
        <f>SUM(M474:M478)</f>
        <v>24736</v>
      </c>
      <c r="N473" s="803">
        <f>SUM(N474:N478)</f>
        <v>24736</v>
      </c>
      <c r="O473" s="716"/>
      <c r="P473" s="716"/>
      <c r="Q473" s="781"/>
    </row>
    <row r="474" spans="1:17">
      <c r="A474" s="806">
        <v>1</v>
      </c>
      <c r="B474" s="807" t="s">
        <v>2199</v>
      </c>
      <c r="C474" s="779"/>
      <c r="D474" s="779"/>
      <c r="E474" s="808">
        <v>250</v>
      </c>
      <c r="F474" s="809">
        <f>+E474</f>
        <v>250</v>
      </c>
      <c r="G474" s="716"/>
      <c r="H474" s="716"/>
      <c r="I474" s="808">
        <v>250</v>
      </c>
      <c r="J474" s="809">
        <v>250</v>
      </c>
      <c r="K474" s="716"/>
      <c r="L474" s="716"/>
      <c r="M474" s="808">
        <v>250</v>
      </c>
      <c r="N474" s="809">
        <v>250</v>
      </c>
      <c r="O474" s="716"/>
      <c r="P474" s="716"/>
      <c r="Q474" s="781"/>
    </row>
    <row r="475" spans="1:17" ht="31.5">
      <c r="A475" s="806">
        <v>2</v>
      </c>
      <c r="B475" s="807" t="s">
        <v>2200</v>
      </c>
      <c r="C475" s="779"/>
      <c r="D475" s="779"/>
      <c r="E475" s="808">
        <v>1786</v>
      </c>
      <c r="F475" s="809">
        <f>+E475</f>
        <v>1786</v>
      </c>
      <c r="G475" s="716"/>
      <c r="H475" s="716"/>
      <c r="I475" s="808">
        <v>1786</v>
      </c>
      <c r="J475" s="809">
        <v>1786</v>
      </c>
      <c r="K475" s="716"/>
      <c r="L475" s="716"/>
      <c r="M475" s="808">
        <v>1786</v>
      </c>
      <c r="N475" s="809">
        <v>1786</v>
      </c>
      <c r="O475" s="716"/>
      <c r="P475" s="716"/>
      <c r="Q475" s="781"/>
    </row>
    <row r="476" spans="1:17">
      <c r="A476" s="806">
        <v>3</v>
      </c>
      <c r="B476" s="807" t="s">
        <v>2201</v>
      </c>
      <c r="C476" s="779"/>
      <c r="D476" s="779"/>
      <c r="E476" s="808">
        <v>14700</v>
      </c>
      <c r="F476" s="808">
        <v>14700</v>
      </c>
      <c r="G476" s="716"/>
      <c r="H476" s="716"/>
      <c r="I476" s="808">
        <v>14700</v>
      </c>
      <c r="J476" s="808">
        <v>14700</v>
      </c>
      <c r="K476" s="716"/>
      <c r="L476" s="716"/>
      <c r="M476" s="808">
        <v>14700</v>
      </c>
      <c r="N476" s="808">
        <v>14700</v>
      </c>
      <c r="O476" s="716"/>
      <c r="P476" s="716"/>
      <c r="Q476" s="781"/>
    </row>
    <row r="477" spans="1:17" ht="31.5">
      <c r="A477" s="806">
        <v>4</v>
      </c>
      <c r="B477" s="807" t="s">
        <v>2202</v>
      </c>
      <c r="C477" s="779"/>
      <c r="D477" s="779"/>
      <c r="E477" s="808">
        <f>4*1500</f>
        <v>6000</v>
      </c>
      <c r="F477" s="809">
        <f>+E477</f>
        <v>6000</v>
      </c>
      <c r="G477" s="716"/>
      <c r="H477" s="716"/>
      <c r="I477" s="808">
        <v>6000</v>
      </c>
      <c r="J477" s="809">
        <v>6000</v>
      </c>
      <c r="K477" s="716"/>
      <c r="L477" s="716"/>
      <c r="M477" s="808">
        <v>6000</v>
      </c>
      <c r="N477" s="809">
        <v>6000</v>
      </c>
      <c r="O477" s="716"/>
      <c r="P477" s="716"/>
      <c r="Q477" s="781"/>
    </row>
    <row r="478" spans="1:17" ht="31.5">
      <c r="A478" s="806">
        <v>5</v>
      </c>
      <c r="B478" s="807" t="s">
        <v>2203</v>
      </c>
      <c r="C478" s="779"/>
      <c r="D478" s="779"/>
      <c r="E478" s="808">
        <v>2000</v>
      </c>
      <c r="F478" s="809">
        <f>+E478</f>
        <v>2000</v>
      </c>
      <c r="G478" s="716"/>
      <c r="H478" s="716"/>
      <c r="I478" s="809">
        <v>2000</v>
      </c>
      <c r="J478" s="809">
        <v>2000</v>
      </c>
      <c r="K478" s="716"/>
      <c r="L478" s="716"/>
      <c r="M478" s="809">
        <v>2000</v>
      </c>
      <c r="N478" s="809">
        <v>2000</v>
      </c>
      <c r="O478" s="716"/>
      <c r="P478" s="716"/>
      <c r="Q478" s="781"/>
    </row>
    <row r="479" spans="1:17">
      <c r="A479" s="804" t="s">
        <v>283</v>
      </c>
      <c r="B479" s="805" t="s">
        <v>2204</v>
      </c>
      <c r="C479" s="779"/>
      <c r="D479" s="779"/>
      <c r="E479" s="803">
        <f>+SUM(E480:E486)</f>
        <v>30250</v>
      </c>
      <c r="F479" s="803">
        <f>+SUM(F480:F486)</f>
        <v>30250</v>
      </c>
      <c r="G479" s="716"/>
      <c r="H479" s="716"/>
      <c r="I479" s="803">
        <f>SUM(I480:I486)</f>
        <v>30250</v>
      </c>
      <c r="J479" s="803">
        <f>SUM(J480:J486)</f>
        <v>27150</v>
      </c>
      <c r="K479" s="716"/>
      <c r="L479" s="716"/>
      <c r="M479" s="803">
        <f>SUM(M480:M486)</f>
        <v>30250</v>
      </c>
      <c r="N479" s="803">
        <f>SUM(N480:N486)</f>
        <v>27150</v>
      </c>
      <c r="O479" s="716"/>
      <c r="P479" s="716"/>
      <c r="Q479" s="781"/>
    </row>
    <row r="480" spans="1:17">
      <c r="A480" s="806">
        <v>1</v>
      </c>
      <c r="B480" s="807" t="s">
        <v>2205</v>
      </c>
      <c r="C480" s="779"/>
      <c r="D480" s="779"/>
      <c r="E480" s="808">
        <v>250</v>
      </c>
      <c r="F480" s="809">
        <f>+E480</f>
        <v>250</v>
      </c>
      <c r="G480" s="716"/>
      <c r="H480" s="716"/>
      <c r="I480" s="808">
        <v>250</v>
      </c>
      <c r="J480" s="809">
        <v>250</v>
      </c>
      <c r="K480" s="716"/>
      <c r="L480" s="716"/>
      <c r="M480" s="808">
        <v>250</v>
      </c>
      <c r="N480" s="809">
        <v>250</v>
      </c>
      <c r="O480" s="716"/>
      <c r="P480" s="716"/>
      <c r="Q480" s="781"/>
    </row>
    <row r="481" spans="1:17" ht="31.5">
      <c r="A481" s="806">
        <v>2</v>
      </c>
      <c r="B481" s="807" t="s">
        <v>2206</v>
      </c>
      <c r="C481" s="779"/>
      <c r="D481" s="779"/>
      <c r="E481" s="808">
        <v>9000</v>
      </c>
      <c r="F481" s="809">
        <f>+E481</f>
        <v>9000</v>
      </c>
      <c r="G481" s="716"/>
      <c r="H481" s="716"/>
      <c r="I481" s="808">
        <v>9000</v>
      </c>
      <c r="J481" s="808">
        <v>5900</v>
      </c>
      <c r="K481" s="716"/>
      <c r="L481" s="716"/>
      <c r="M481" s="808">
        <v>9000</v>
      </c>
      <c r="N481" s="808">
        <v>5900</v>
      </c>
      <c r="O481" s="716"/>
      <c r="P481" s="716"/>
      <c r="Q481" s="781"/>
    </row>
    <row r="482" spans="1:17" ht="47.25">
      <c r="A482" s="806">
        <v>3</v>
      </c>
      <c r="B482" s="807" t="s">
        <v>2207</v>
      </c>
      <c r="C482" s="779"/>
      <c r="D482" s="779"/>
      <c r="E482" s="808">
        <v>6000</v>
      </c>
      <c r="F482" s="809">
        <f>+E482</f>
        <v>6000</v>
      </c>
      <c r="G482" s="716"/>
      <c r="H482" s="716"/>
      <c r="I482" s="808">
        <v>6000</v>
      </c>
      <c r="J482" s="808">
        <v>6000</v>
      </c>
      <c r="K482" s="716"/>
      <c r="L482" s="716"/>
      <c r="M482" s="808">
        <v>6000</v>
      </c>
      <c r="N482" s="808">
        <v>6000</v>
      </c>
      <c r="O482" s="716"/>
      <c r="P482" s="716"/>
      <c r="Q482" s="781"/>
    </row>
    <row r="483" spans="1:17" ht="31.5">
      <c r="A483" s="806">
        <v>4</v>
      </c>
      <c r="B483" s="807" t="s">
        <v>2208</v>
      </c>
      <c r="C483" s="779"/>
      <c r="D483" s="779"/>
      <c r="E483" s="808">
        <v>4500</v>
      </c>
      <c r="F483" s="809">
        <f>+E483</f>
        <v>4500</v>
      </c>
      <c r="G483" s="716"/>
      <c r="H483" s="716"/>
      <c r="I483" s="808">
        <v>4500</v>
      </c>
      <c r="J483" s="808">
        <v>4500</v>
      </c>
      <c r="K483" s="716"/>
      <c r="L483" s="716"/>
      <c r="M483" s="808">
        <v>4500</v>
      </c>
      <c r="N483" s="808">
        <v>4500</v>
      </c>
      <c r="O483" s="716"/>
      <c r="P483" s="716"/>
      <c r="Q483" s="781"/>
    </row>
    <row r="484" spans="1:17">
      <c r="A484" s="806">
        <v>5</v>
      </c>
      <c r="B484" s="807" t="s">
        <v>2209</v>
      </c>
      <c r="C484" s="779"/>
      <c r="D484" s="779"/>
      <c r="E484" s="808">
        <v>2000</v>
      </c>
      <c r="F484" s="809">
        <f>+E484</f>
        <v>2000</v>
      </c>
      <c r="G484" s="716"/>
      <c r="H484" s="716"/>
      <c r="I484" s="809">
        <v>2000</v>
      </c>
      <c r="J484" s="809">
        <v>2000</v>
      </c>
      <c r="K484" s="716"/>
      <c r="L484" s="716"/>
      <c r="M484" s="809">
        <v>2000</v>
      </c>
      <c r="N484" s="809">
        <v>2000</v>
      </c>
      <c r="O484" s="716"/>
      <c r="P484" s="716"/>
      <c r="Q484" s="781"/>
    </row>
    <row r="485" spans="1:17" ht="47.25">
      <c r="A485" s="806">
        <v>6</v>
      </c>
      <c r="B485" s="807" t="s">
        <v>2210</v>
      </c>
      <c r="C485" s="779"/>
      <c r="D485" s="779"/>
      <c r="E485" s="734">
        <v>6500</v>
      </c>
      <c r="F485" s="734">
        <v>6500</v>
      </c>
      <c r="G485" s="716"/>
      <c r="H485" s="716"/>
      <c r="I485" s="734">
        <v>6500</v>
      </c>
      <c r="J485" s="734">
        <v>6500</v>
      </c>
      <c r="K485" s="716"/>
      <c r="L485" s="716"/>
      <c r="M485" s="734">
        <v>6500</v>
      </c>
      <c r="N485" s="734">
        <v>6500</v>
      </c>
      <c r="O485" s="716"/>
      <c r="P485" s="716"/>
      <c r="Q485" s="781"/>
    </row>
    <row r="486" spans="1:17">
      <c r="A486" s="806">
        <v>7</v>
      </c>
      <c r="B486" s="807" t="s">
        <v>2209</v>
      </c>
      <c r="C486" s="779"/>
      <c r="D486" s="779"/>
      <c r="E486" s="808">
        <v>2000</v>
      </c>
      <c r="F486" s="809">
        <f>+E486</f>
        <v>2000</v>
      </c>
      <c r="G486" s="716"/>
      <c r="H486" s="716"/>
      <c r="I486" s="809">
        <v>2000</v>
      </c>
      <c r="J486" s="809">
        <v>2000</v>
      </c>
      <c r="K486" s="716"/>
      <c r="L486" s="716"/>
      <c r="M486" s="809">
        <v>2000</v>
      </c>
      <c r="N486" s="809">
        <v>2000</v>
      </c>
      <c r="O486" s="716"/>
      <c r="P486" s="716"/>
      <c r="Q486" s="781"/>
    </row>
    <row r="487" spans="1:17">
      <c r="A487" s="804" t="s">
        <v>284</v>
      </c>
      <c r="B487" s="805" t="s">
        <v>2211</v>
      </c>
      <c r="C487" s="779"/>
      <c r="D487" s="779"/>
      <c r="E487" s="803">
        <f>+SUM(E488:E491)</f>
        <v>14622</v>
      </c>
      <c r="F487" s="803">
        <f>+SUM(F488:F491)</f>
        <v>14622</v>
      </c>
      <c r="G487" s="716"/>
      <c r="H487" s="716"/>
      <c r="I487" s="803">
        <f>SUM(I488:I491)</f>
        <v>14622</v>
      </c>
      <c r="J487" s="803">
        <f>SUM(J488:J491)</f>
        <v>14622</v>
      </c>
      <c r="K487" s="716"/>
      <c r="L487" s="716"/>
      <c r="M487" s="803">
        <f>SUM(M488:M491)</f>
        <v>14622</v>
      </c>
      <c r="N487" s="803">
        <f>SUM(N488:N491)</f>
        <v>14622</v>
      </c>
      <c r="O487" s="716"/>
      <c r="P487" s="716"/>
      <c r="Q487" s="781"/>
    </row>
    <row r="488" spans="1:17">
      <c r="A488" s="806">
        <v>1</v>
      </c>
      <c r="B488" s="807" t="s">
        <v>2212</v>
      </c>
      <c r="C488" s="779"/>
      <c r="D488" s="779"/>
      <c r="E488" s="808">
        <v>250</v>
      </c>
      <c r="F488" s="809">
        <f>+E488</f>
        <v>250</v>
      </c>
      <c r="G488" s="716"/>
      <c r="H488" s="716"/>
      <c r="I488" s="808">
        <v>250</v>
      </c>
      <c r="J488" s="809">
        <v>250</v>
      </c>
      <c r="K488" s="716"/>
      <c r="L488" s="716"/>
      <c r="M488" s="808">
        <v>250</v>
      </c>
      <c r="N488" s="809">
        <v>250</v>
      </c>
      <c r="O488" s="716"/>
      <c r="P488" s="716"/>
      <c r="Q488" s="781"/>
    </row>
    <row r="489" spans="1:17" ht="31.5">
      <c r="A489" s="806">
        <v>2</v>
      </c>
      <c r="B489" s="807" t="s">
        <v>2213</v>
      </c>
      <c r="C489" s="779"/>
      <c r="D489" s="779"/>
      <c r="E489" s="809">
        <v>3572</v>
      </c>
      <c r="F489" s="809">
        <f>+E489</f>
        <v>3572</v>
      </c>
      <c r="G489" s="716"/>
      <c r="H489" s="716"/>
      <c r="I489" s="809">
        <v>3572</v>
      </c>
      <c r="J489" s="809">
        <v>3572</v>
      </c>
      <c r="K489" s="716"/>
      <c r="L489" s="716"/>
      <c r="M489" s="809">
        <v>3572</v>
      </c>
      <c r="N489" s="809">
        <v>3572</v>
      </c>
      <c r="O489" s="716"/>
      <c r="P489" s="716"/>
      <c r="Q489" s="781"/>
    </row>
    <row r="490" spans="1:17" ht="31.5">
      <c r="A490" s="806">
        <v>3</v>
      </c>
      <c r="B490" s="807" t="s">
        <v>2214</v>
      </c>
      <c r="C490" s="779"/>
      <c r="D490" s="779"/>
      <c r="E490" s="809">
        <v>6300</v>
      </c>
      <c r="F490" s="809">
        <f>+E490</f>
        <v>6300</v>
      </c>
      <c r="G490" s="716"/>
      <c r="H490" s="716"/>
      <c r="I490" s="809">
        <v>6300</v>
      </c>
      <c r="J490" s="809">
        <v>6300</v>
      </c>
      <c r="K490" s="716"/>
      <c r="L490" s="716"/>
      <c r="M490" s="809">
        <v>6300</v>
      </c>
      <c r="N490" s="809">
        <v>6300</v>
      </c>
      <c r="O490" s="716"/>
      <c r="P490" s="716"/>
      <c r="Q490" s="781"/>
    </row>
    <row r="491" spans="1:17" ht="31.5">
      <c r="A491" s="806">
        <v>4</v>
      </c>
      <c r="B491" s="807" t="s">
        <v>2215</v>
      </c>
      <c r="C491" s="779"/>
      <c r="D491" s="779"/>
      <c r="E491" s="808">
        <v>4500</v>
      </c>
      <c r="F491" s="808">
        <v>4500</v>
      </c>
      <c r="G491" s="716"/>
      <c r="H491" s="716"/>
      <c r="I491" s="808">
        <v>4500</v>
      </c>
      <c r="J491" s="808">
        <v>4500</v>
      </c>
      <c r="K491" s="716"/>
      <c r="L491" s="716"/>
      <c r="M491" s="808">
        <v>4500</v>
      </c>
      <c r="N491" s="808">
        <v>4500</v>
      </c>
      <c r="O491" s="716"/>
      <c r="P491" s="716"/>
      <c r="Q491" s="781"/>
    </row>
    <row r="492" spans="1:17">
      <c r="A492" s="804" t="s">
        <v>286</v>
      </c>
      <c r="B492" s="805" t="s">
        <v>2216</v>
      </c>
      <c r="C492" s="779"/>
      <c r="D492" s="779"/>
      <c r="E492" s="803">
        <f>+SUM(E493:E498)</f>
        <v>12250</v>
      </c>
      <c r="F492" s="803">
        <f>+SUM(F493:F498)</f>
        <v>12250</v>
      </c>
      <c r="G492" s="716"/>
      <c r="H492" s="716"/>
      <c r="I492" s="803">
        <f>SUM(I493:I498)</f>
        <v>12250</v>
      </c>
      <c r="J492" s="803">
        <f>SUM(J493:J498)</f>
        <v>12250</v>
      </c>
      <c r="K492" s="716"/>
      <c r="L492" s="716"/>
      <c r="M492" s="803">
        <f>SUM(M493:M498)</f>
        <v>12250</v>
      </c>
      <c r="N492" s="803">
        <f>SUM(N493:N498)</f>
        <v>12250</v>
      </c>
      <c r="O492" s="716"/>
      <c r="P492" s="716"/>
      <c r="Q492" s="781"/>
    </row>
    <row r="493" spans="1:17">
      <c r="A493" s="806">
        <v>1</v>
      </c>
      <c r="B493" s="807" t="s">
        <v>2217</v>
      </c>
      <c r="C493" s="779"/>
      <c r="D493" s="779"/>
      <c r="E493" s="808">
        <v>250</v>
      </c>
      <c r="F493" s="809">
        <f>+E493</f>
        <v>250</v>
      </c>
      <c r="G493" s="716"/>
      <c r="H493" s="716"/>
      <c r="I493" s="808">
        <v>250</v>
      </c>
      <c r="J493" s="809">
        <v>250</v>
      </c>
      <c r="K493" s="716"/>
      <c r="L493" s="716"/>
      <c r="M493" s="808">
        <v>250</v>
      </c>
      <c r="N493" s="809">
        <v>250</v>
      </c>
      <c r="O493" s="716"/>
      <c r="P493" s="716"/>
      <c r="Q493" s="781"/>
    </row>
    <row r="494" spans="1:17">
      <c r="A494" s="806">
        <v>2</v>
      </c>
      <c r="B494" s="807" t="s">
        <v>2218</v>
      </c>
      <c r="C494" s="779"/>
      <c r="D494" s="779"/>
      <c r="E494" s="808">
        <v>1500</v>
      </c>
      <c r="F494" s="809">
        <f>+E494</f>
        <v>1500</v>
      </c>
      <c r="G494" s="716"/>
      <c r="H494" s="716"/>
      <c r="I494" s="808">
        <v>1500</v>
      </c>
      <c r="J494" s="809">
        <v>1500</v>
      </c>
      <c r="K494" s="716"/>
      <c r="L494" s="716"/>
      <c r="M494" s="808">
        <v>1500</v>
      </c>
      <c r="N494" s="809">
        <v>1500</v>
      </c>
      <c r="O494" s="716"/>
      <c r="P494" s="716"/>
      <c r="Q494" s="781"/>
    </row>
    <row r="495" spans="1:17" ht="31.5">
      <c r="A495" s="806">
        <v>3</v>
      </c>
      <c r="B495" s="807" t="s">
        <v>2219</v>
      </c>
      <c r="C495" s="779"/>
      <c r="D495" s="779"/>
      <c r="E495" s="808">
        <v>2000</v>
      </c>
      <c r="F495" s="809">
        <f>+E495</f>
        <v>2000</v>
      </c>
      <c r="G495" s="716"/>
      <c r="H495" s="716"/>
      <c r="I495" s="808">
        <v>2000</v>
      </c>
      <c r="J495" s="809">
        <v>2000</v>
      </c>
      <c r="K495" s="716"/>
      <c r="L495" s="716"/>
      <c r="M495" s="808">
        <v>2000</v>
      </c>
      <c r="N495" s="809">
        <v>2000</v>
      </c>
      <c r="O495" s="716"/>
      <c r="P495" s="716"/>
      <c r="Q495" s="781"/>
    </row>
    <row r="496" spans="1:17">
      <c r="A496" s="806">
        <v>4</v>
      </c>
      <c r="B496" s="807" t="s">
        <v>2209</v>
      </c>
      <c r="C496" s="779"/>
      <c r="D496" s="779"/>
      <c r="E496" s="808">
        <v>2000</v>
      </c>
      <c r="F496" s="809">
        <f>+E496</f>
        <v>2000</v>
      </c>
      <c r="G496" s="716"/>
      <c r="H496" s="716"/>
      <c r="I496" s="809">
        <v>2000</v>
      </c>
      <c r="J496" s="809">
        <v>2000</v>
      </c>
      <c r="K496" s="716"/>
      <c r="L496" s="716"/>
      <c r="M496" s="809">
        <v>2000</v>
      </c>
      <c r="N496" s="809">
        <v>2000</v>
      </c>
      <c r="O496" s="716"/>
      <c r="P496" s="716"/>
      <c r="Q496" s="781"/>
    </row>
    <row r="497" spans="1:17" ht="31.5">
      <c r="A497" s="806">
        <v>5</v>
      </c>
      <c r="B497" s="807" t="s">
        <v>2220</v>
      </c>
      <c r="C497" s="779"/>
      <c r="D497" s="779"/>
      <c r="E497" s="808">
        <v>3000</v>
      </c>
      <c r="F497" s="808">
        <v>3000</v>
      </c>
      <c r="G497" s="716"/>
      <c r="H497" s="716"/>
      <c r="I497" s="808">
        <v>3000</v>
      </c>
      <c r="J497" s="808">
        <v>3000</v>
      </c>
      <c r="K497" s="716"/>
      <c r="L497" s="716"/>
      <c r="M497" s="808">
        <v>3000</v>
      </c>
      <c r="N497" s="808">
        <v>3000</v>
      </c>
      <c r="O497" s="716"/>
      <c r="P497" s="716"/>
      <c r="Q497" s="781"/>
    </row>
    <row r="498" spans="1:17" ht="31.5">
      <c r="A498" s="806">
        <v>6</v>
      </c>
      <c r="B498" s="807" t="s">
        <v>2221</v>
      </c>
      <c r="C498" s="779"/>
      <c r="D498" s="779"/>
      <c r="E498" s="808">
        <v>3500</v>
      </c>
      <c r="F498" s="808">
        <v>3500</v>
      </c>
      <c r="G498" s="716"/>
      <c r="H498" s="716"/>
      <c r="I498" s="808">
        <v>3500</v>
      </c>
      <c r="J498" s="808">
        <v>3500</v>
      </c>
      <c r="K498" s="716"/>
      <c r="L498" s="716"/>
      <c r="M498" s="808">
        <v>3500</v>
      </c>
      <c r="N498" s="808">
        <v>3500</v>
      </c>
      <c r="O498" s="716"/>
      <c r="P498" s="716"/>
      <c r="Q498" s="781"/>
    </row>
    <row r="499" spans="1:17">
      <c r="A499" s="804" t="s">
        <v>287</v>
      </c>
      <c r="B499" s="805" t="s">
        <v>2222</v>
      </c>
      <c r="C499" s="779"/>
      <c r="D499" s="779"/>
      <c r="E499" s="803">
        <f>+SUM(E500:E501)</f>
        <v>4750</v>
      </c>
      <c r="F499" s="803">
        <f>+SUM(F500:F501)</f>
        <v>4750</v>
      </c>
      <c r="G499" s="716"/>
      <c r="H499" s="716"/>
      <c r="I499" s="803">
        <f>SUM(I500:I501)</f>
        <v>4750</v>
      </c>
      <c r="J499" s="803">
        <f>SUM(J500:J501)</f>
        <v>4750</v>
      </c>
      <c r="K499" s="716"/>
      <c r="L499" s="716"/>
      <c r="M499" s="803">
        <f>SUM(M500:M501)</f>
        <v>4750</v>
      </c>
      <c r="N499" s="803">
        <f>SUM(N500:N501)</f>
        <v>4750</v>
      </c>
      <c r="O499" s="716"/>
      <c r="P499" s="716"/>
      <c r="Q499" s="781"/>
    </row>
    <row r="500" spans="1:17">
      <c r="A500" s="806">
        <v>1</v>
      </c>
      <c r="B500" s="807" t="s">
        <v>2223</v>
      </c>
      <c r="C500" s="779"/>
      <c r="D500" s="779"/>
      <c r="E500" s="808">
        <v>250</v>
      </c>
      <c r="F500" s="809">
        <f>+E500</f>
        <v>250</v>
      </c>
      <c r="G500" s="716"/>
      <c r="H500" s="716"/>
      <c r="I500" s="808">
        <v>250</v>
      </c>
      <c r="J500" s="809">
        <v>250</v>
      </c>
      <c r="K500" s="716"/>
      <c r="L500" s="716"/>
      <c r="M500" s="808">
        <v>250</v>
      </c>
      <c r="N500" s="809">
        <v>250</v>
      </c>
      <c r="O500" s="716"/>
      <c r="P500" s="716"/>
      <c r="Q500" s="781"/>
    </row>
    <row r="501" spans="1:17" ht="31.5">
      <c r="A501" s="806">
        <v>2</v>
      </c>
      <c r="B501" s="807" t="s">
        <v>2224</v>
      </c>
      <c r="C501" s="779"/>
      <c r="D501" s="779"/>
      <c r="E501" s="808">
        <v>4500</v>
      </c>
      <c r="F501" s="809">
        <f>+E501</f>
        <v>4500</v>
      </c>
      <c r="G501" s="716"/>
      <c r="H501" s="716"/>
      <c r="I501" s="808">
        <v>4500</v>
      </c>
      <c r="J501" s="808">
        <v>4500</v>
      </c>
      <c r="K501" s="716"/>
      <c r="L501" s="716"/>
      <c r="M501" s="808">
        <v>4500</v>
      </c>
      <c r="N501" s="808">
        <v>4500</v>
      </c>
      <c r="O501" s="716"/>
      <c r="P501" s="716"/>
      <c r="Q501" s="781"/>
    </row>
    <row r="502" spans="1:17">
      <c r="A502" s="804" t="s">
        <v>581</v>
      </c>
      <c r="B502" s="805" t="s">
        <v>2225</v>
      </c>
      <c r="C502" s="779"/>
      <c r="D502" s="779"/>
      <c r="E502" s="803">
        <f>+SUM(E503:E508)</f>
        <v>15336</v>
      </c>
      <c r="F502" s="803">
        <f>+SUM(F503:F508)</f>
        <v>15336</v>
      </c>
      <c r="G502" s="716"/>
      <c r="H502" s="716"/>
      <c r="I502" s="803">
        <f>SUM(I503:I508)</f>
        <v>15336</v>
      </c>
      <c r="J502" s="803">
        <f>SUM(J503:J508)</f>
        <v>15336</v>
      </c>
      <c r="K502" s="716"/>
      <c r="L502" s="716"/>
      <c r="M502" s="803">
        <f>SUM(M503:M508)</f>
        <v>15336</v>
      </c>
      <c r="N502" s="803">
        <f>SUM(N503:N508)</f>
        <v>15336</v>
      </c>
      <c r="O502" s="716"/>
      <c r="P502" s="716"/>
      <c r="Q502" s="781"/>
    </row>
    <row r="503" spans="1:17">
      <c r="A503" s="806">
        <v>1</v>
      </c>
      <c r="B503" s="807" t="s">
        <v>2226</v>
      </c>
      <c r="C503" s="779"/>
      <c r="D503" s="779"/>
      <c r="E503" s="808">
        <v>250</v>
      </c>
      <c r="F503" s="809">
        <f t="shared" ref="F503:F508" si="41">+E503</f>
        <v>250</v>
      </c>
      <c r="G503" s="716"/>
      <c r="H503" s="716"/>
      <c r="I503" s="808">
        <v>250</v>
      </c>
      <c r="J503" s="809">
        <v>250</v>
      </c>
      <c r="K503" s="716"/>
      <c r="L503" s="716"/>
      <c r="M503" s="808">
        <v>250</v>
      </c>
      <c r="N503" s="809">
        <v>250</v>
      </c>
      <c r="O503" s="716"/>
      <c r="P503" s="716"/>
      <c r="Q503" s="781"/>
    </row>
    <row r="504" spans="1:17" ht="31.5">
      <c r="A504" s="806">
        <v>2</v>
      </c>
      <c r="B504" s="807" t="s">
        <v>2227</v>
      </c>
      <c r="C504" s="779"/>
      <c r="D504" s="779"/>
      <c r="E504" s="808">
        <v>1786</v>
      </c>
      <c r="F504" s="809">
        <f t="shared" si="41"/>
        <v>1786</v>
      </c>
      <c r="G504" s="716"/>
      <c r="H504" s="716"/>
      <c r="I504" s="808">
        <v>1786</v>
      </c>
      <c r="J504" s="809">
        <v>1786</v>
      </c>
      <c r="K504" s="716"/>
      <c r="L504" s="716"/>
      <c r="M504" s="808">
        <v>1786</v>
      </c>
      <c r="N504" s="809">
        <v>1786</v>
      </c>
      <c r="O504" s="716"/>
      <c r="P504" s="716"/>
      <c r="Q504" s="781"/>
    </row>
    <row r="505" spans="1:17" ht="31.5">
      <c r="A505" s="806">
        <v>3</v>
      </c>
      <c r="B505" s="807" t="s">
        <v>2228</v>
      </c>
      <c r="C505" s="779"/>
      <c r="D505" s="779"/>
      <c r="E505" s="808">
        <v>4500</v>
      </c>
      <c r="F505" s="809">
        <f t="shared" si="41"/>
        <v>4500</v>
      </c>
      <c r="G505" s="716"/>
      <c r="H505" s="716"/>
      <c r="I505" s="808">
        <v>4500</v>
      </c>
      <c r="J505" s="808">
        <v>4500</v>
      </c>
      <c r="K505" s="716"/>
      <c r="L505" s="716"/>
      <c r="M505" s="808">
        <v>4500</v>
      </c>
      <c r="N505" s="808">
        <v>4500</v>
      </c>
      <c r="O505" s="716"/>
      <c r="P505" s="716"/>
      <c r="Q505" s="781"/>
    </row>
    <row r="506" spans="1:17" ht="31.5">
      <c r="A506" s="806">
        <v>4</v>
      </c>
      <c r="B506" s="807" t="s">
        <v>2229</v>
      </c>
      <c r="C506" s="779"/>
      <c r="D506" s="779"/>
      <c r="E506" s="808">
        <v>3800</v>
      </c>
      <c r="F506" s="809">
        <f>+E506</f>
        <v>3800</v>
      </c>
      <c r="G506" s="716"/>
      <c r="H506" s="716"/>
      <c r="I506" s="808">
        <v>3800</v>
      </c>
      <c r="J506" s="809">
        <v>3800</v>
      </c>
      <c r="K506" s="716"/>
      <c r="L506" s="716"/>
      <c r="M506" s="808">
        <v>3800</v>
      </c>
      <c r="N506" s="809">
        <v>3800</v>
      </c>
      <c r="O506" s="716"/>
      <c r="P506" s="716"/>
      <c r="Q506" s="781"/>
    </row>
    <row r="507" spans="1:17" ht="31.5">
      <c r="A507" s="806">
        <v>5</v>
      </c>
      <c r="B507" s="807" t="s">
        <v>2230</v>
      </c>
      <c r="C507" s="779"/>
      <c r="D507" s="779"/>
      <c r="E507" s="808">
        <v>3500</v>
      </c>
      <c r="F507" s="809">
        <f>+E507</f>
        <v>3500</v>
      </c>
      <c r="G507" s="716"/>
      <c r="H507" s="716"/>
      <c r="I507" s="808">
        <v>3500</v>
      </c>
      <c r="J507" s="809">
        <v>3500</v>
      </c>
      <c r="K507" s="716"/>
      <c r="L507" s="716"/>
      <c r="M507" s="808">
        <v>3500</v>
      </c>
      <c r="N507" s="809">
        <v>3500</v>
      </c>
      <c r="O507" s="716"/>
      <c r="P507" s="716"/>
      <c r="Q507" s="781"/>
    </row>
    <row r="508" spans="1:17" ht="31.5">
      <c r="A508" s="806">
        <v>6</v>
      </c>
      <c r="B508" s="807" t="s">
        <v>2231</v>
      </c>
      <c r="C508" s="779"/>
      <c r="D508" s="779"/>
      <c r="E508" s="808">
        <v>1500</v>
      </c>
      <c r="F508" s="809">
        <f t="shared" si="41"/>
        <v>1500</v>
      </c>
      <c r="G508" s="716"/>
      <c r="H508" s="716"/>
      <c r="I508" s="808">
        <v>1500</v>
      </c>
      <c r="J508" s="809">
        <v>1500</v>
      </c>
      <c r="K508" s="716"/>
      <c r="L508" s="716"/>
      <c r="M508" s="808">
        <v>1500</v>
      </c>
      <c r="N508" s="809">
        <v>1500</v>
      </c>
      <c r="O508" s="716"/>
      <c r="P508" s="716"/>
      <c r="Q508" s="781"/>
    </row>
    <row r="509" spans="1:17">
      <c r="A509" s="804" t="s">
        <v>591</v>
      </c>
      <c r="B509" s="805" t="s">
        <v>2232</v>
      </c>
      <c r="C509" s="779"/>
      <c r="D509" s="779"/>
      <c r="E509" s="803">
        <f>+SUM(E510:E514)</f>
        <v>13743</v>
      </c>
      <c r="F509" s="803">
        <f>+SUM(F510:F514)</f>
        <v>13743</v>
      </c>
      <c r="G509" s="716"/>
      <c r="H509" s="716"/>
      <c r="I509" s="803">
        <f>SUM(I510:I514)</f>
        <v>13743</v>
      </c>
      <c r="J509" s="803">
        <f>SUM(J510:J514)</f>
        <v>13743</v>
      </c>
      <c r="K509" s="716"/>
      <c r="L509" s="716"/>
      <c r="M509" s="803">
        <f>SUM(M510:M514)</f>
        <v>13743</v>
      </c>
      <c r="N509" s="803">
        <f>SUM(N510:N514)</f>
        <v>13743</v>
      </c>
      <c r="O509" s="716"/>
      <c r="P509" s="716"/>
      <c r="Q509" s="781"/>
    </row>
    <row r="510" spans="1:17">
      <c r="A510" s="806">
        <v>1</v>
      </c>
      <c r="B510" s="807" t="s">
        <v>2233</v>
      </c>
      <c r="C510" s="779"/>
      <c r="D510" s="779"/>
      <c r="E510" s="808">
        <v>250</v>
      </c>
      <c r="F510" s="809">
        <f>+E510</f>
        <v>250</v>
      </c>
      <c r="G510" s="716"/>
      <c r="H510" s="716"/>
      <c r="I510" s="808">
        <v>250</v>
      </c>
      <c r="J510" s="809">
        <v>250</v>
      </c>
      <c r="K510" s="716"/>
      <c r="L510" s="716"/>
      <c r="M510" s="808">
        <v>250</v>
      </c>
      <c r="N510" s="809">
        <v>250</v>
      </c>
      <c r="O510" s="716"/>
      <c r="P510" s="716"/>
      <c r="Q510" s="781"/>
    </row>
    <row r="511" spans="1:17" ht="31.5">
      <c r="A511" s="806">
        <v>2</v>
      </c>
      <c r="B511" s="807" t="s">
        <v>2234</v>
      </c>
      <c r="C511" s="779"/>
      <c r="D511" s="779"/>
      <c r="E511" s="808">
        <v>893</v>
      </c>
      <c r="F511" s="809">
        <f>+E511</f>
        <v>893</v>
      </c>
      <c r="G511" s="716"/>
      <c r="H511" s="716"/>
      <c r="I511" s="808">
        <v>893</v>
      </c>
      <c r="J511" s="809">
        <v>893</v>
      </c>
      <c r="K511" s="716"/>
      <c r="L511" s="716"/>
      <c r="M511" s="808">
        <v>893</v>
      </c>
      <c r="N511" s="809">
        <v>893</v>
      </c>
      <c r="O511" s="716"/>
      <c r="P511" s="716"/>
      <c r="Q511" s="781"/>
    </row>
    <row r="512" spans="1:17" ht="31.5">
      <c r="A512" s="806">
        <v>3</v>
      </c>
      <c r="B512" s="807" t="s">
        <v>2235</v>
      </c>
      <c r="C512" s="779"/>
      <c r="D512" s="779"/>
      <c r="E512" s="808">
        <v>3600</v>
      </c>
      <c r="F512" s="809">
        <f>+E512</f>
        <v>3600</v>
      </c>
      <c r="G512" s="716"/>
      <c r="H512" s="716"/>
      <c r="I512" s="808">
        <v>3600</v>
      </c>
      <c r="J512" s="808">
        <v>3600</v>
      </c>
      <c r="K512" s="716"/>
      <c r="L512" s="716"/>
      <c r="M512" s="808">
        <v>3600</v>
      </c>
      <c r="N512" s="808">
        <v>3600</v>
      </c>
      <c r="O512" s="716"/>
      <c r="P512" s="716"/>
      <c r="Q512" s="781"/>
    </row>
    <row r="513" spans="1:17">
      <c r="A513" s="806">
        <v>4</v>
      </c>
      <c r="B513" s="807" t="s">
        <v>2236</v>
      </c>
      <c r="C513" s="779"/>
      <c r="D513" s="779"/>
      <c r="E513" s="808">
        <v>6000</v>
      </c>
      <c r="F513" s="809">
        <f>+E513</f>
        <v>6000</v>
      </c>
      <c r="G513" s="716"/>
      <c r="H513" s="716"/>
      <c r="I513" s="808">
        <v>6000</v>
      </c>
      <c r="J513" s="809">
        <v>6000</v>
      </c>
      <c r="K513" s="716"/>
      <c r="L513" s="716"/>
      <c r="M513" s="808">
        <v>6000</v>
      </c>
      <c r="N513" s="809">
        <v>6000</v>
      </c>
      <c r="O513" s="716"/>
      <c r="P513" s="716"/>
      <c r="Q513" s="781"/>
    </row>
    <row r="514" spans="1:17" ht="31.5">
      <c r="A514" s="806">
        <v>5</v>
      </c>
      <c r="B514" s="807" t="s">
        <v>2237</v>
      </c>
      <c r="C514" s="779"/>
      <c r="D514" s="779"/>
      <c r="E514" s="808">
        <v>3000</v>
      </c>
      <c r="F514" s="808">
        <v>3000</v>
      </c>
      <c r="G514" s="716"/>
      <c r="H514" s="716"/>
      <c r="I514" s="808">
        <v>3000</v>
      </c>
      <c r="J514" s="808">
        <v>3000</v>
      </c>
      <c r="K514" s="716"/>
      <c r="L514" s="716"/>
      <c r="M514" s="808">
        <v>3000</v>
      </c>
      <c r="N514" s="808">
        <v>3000</v>
      </c>
      <c r="O514" s="716"/>
      <c r="P514" s="716"/>
      <c r="Q514" s="781"/>
    </row>
    <row r="515" spans="1:17">
      <c r="A515" s="804" t="s">
        <v>631</v>
      </c>
      <c r="B515" s="805" t="s">
        <v>2238</v>
      </c>
      <c r="C515" s="779"/>
      <c r="D515" s="779"/>
      <c r="E515" s="803">
        <f>+SUM(E516:E519)</f>
        <v>9173.5</v>
      </c>
      <c r="F515" s="803">
        <f>+SUM(F516:F519)</f>
        <v>9173.5</v>
      </c>
      <c r="G515" s="716"/>
      <c r="H515" s="716"/>
      <c r="I515" s="803">
        <f>SUM(I516:I519)</f>
        <v>9173.5</v>
      </c>
      <c r="J515" s="803">
        <f>SUM(J516:J519)</f>
        <v>9173.5</v>
      </c>
      <c r="K515" s="716"/>
      <c r="L515" s="716"/>
      <c r="M515" s="803">
        <f>SUM(M516:M519)</f>
        <v>9173.5</v>
      </c>
      <c r="N515" s="803">
        <f>SUM(N516:N519)</f>
        <v>9173.5</v>
      </c>
      <c r="O515" s="716"/>
      <c r="P515" s="716"/>
      <c r="Q515" s="781"/>
    </row>
    <row r="516" spans="1:17">
      <c r="A516" s="806">
        <v>1</v>
      </c>
      <c r="B516" s="807" t="s">
        <v>2239</v>
      </c>
      <c r="C516" s="779"/>
      <c r="D516" s="779"/>
      <c r="E516" s="808">
        <v>250</v>
      </c>
      <c r="F516" s="809">
        <f>+E516</f>
        <v>250</v>
      </c>
      <c r="G516" s="716"/>
      <c r="H516" s="716"/>
      <c r="I516" s="808">
        <v>250</v>
      </c>
      <c r="J516" s="809">
        <v>250</v>
      </c>
      <c r="K516" s="716"/>
      <c r="L516" s="716"/>
      <c r="M516" s="808">
        <v>250</v>
      </c>
      <c r="N516" s="809">
        <v>250</v>
      </c>
      <c r="O516" s="716"/>
      <c r="P516" s="716"/>
      <c r="Q516" s="781"/>
    </row>
    <row r="517" spans="1:17" ht="31.5">
      <c r="A517" s="806">
        <v>2</v>
      </c>
      <c r="B517" s="807" t="s">
        <v>2240</v>
      </c>
      <c r="C517" s="779"/>
      <c r="D517" s="779"/>
      <c r="E517" s="808">
        <v>2679</v>
      </c>
      <c r="F517" s="809">
        <f>+E517</f>
        <v>2679</v>
      </c>
      <c r="G517" s="716"/>
      <c r="H517" s="716"/>
      <c r="I517" s="808">
        <v>2679</v>
      </c>
      <c r="J517" s="809">
        <v>2679</v>
      </c>
      <c r="K517" s="716"/>
      <c r="L517" s="716"/>
      <c r="M517" s="808">
        <v>2679</v>
      </c>
      <c r="N517" s="809">
        <v>2679</v>
      </c>
      <c r="O517" s="716"/>
      <c r="P517" s="716"/>
      <c r="Q517" s="781"/>
    </row>
    <row r="518" spans="1:17" ht="31.5">
      <c r="A518" s="806">
        <v>3</v>
      </c>
      <c r="B518" s="807" t="s">
        <v>2241</v>
      </c>
      <c r="C518" s="779"/>
      <c r="D518" s="779"/>
      <c r="E518" s="808">
        <v>1744.5</v>
      </c>
      <c r="F518" s="809">
        <f>+E518</f>
        <v>1744.5</v>
      </c>
      <c r="G518" s="716"/>
      <c r="H518" s="716"/>
      <c r="I518" s="808">
        <v>1744.5</v>
      </c>
      <c r="J518" s="809">
        <v>1744.5</v>
      </c>
      <c r="K518" s="716"/>
      <c r="L518" s="716"/>
      <c r="M518" s="808">
        <v>1744.5</v>
      </c>
      <c r="N518" s="809">
        <v>1744.5</v>
      </c>
      <c r="O518" s="716"/>
      <c r="P518" s="716"/>
      <c r="Q518" s="781"/>
    </row>
    <row r="519" spans="1:17" ht="31.5">
      <c r="A519" s="806">
        <v>4</v>
      </c>
      <c r="B519" s="807" t="s">
        <v>2242</v>
      </c>
      <c r="C519" s="779"/>
      <c r="D519" s="779"/>
      <c r="E519" s="808">
        <v>4500</v>
      </c>
      <c r="F519" s="808">
        <v>4500</v>
      </c>
      <c r="G519" s="716"/>
      <c r="H519" s="716"/>
      <c r="I519" s="808">
        <v>4500</v>
      </c>
      <c r="J519" s="808">
        <v>4500</v>
      </c>
      <c r="K519" s="716"/>
      <c r="L519" s="716"/>
      <c r="M519" s="808">
        <v>4500</v>
      </c>
      <c r="N519" s="808">
        <v>4500</v>
      </c>
      <c r="O519" s="716"/>
      <c r="P519" s="716"/>
      <c r="Q519" s="781"/>
    </row>
    <row r="520" spans="1:17">
      <c r="A520" s="804" t="s">
        <v>643</v>
      </c>
      <c r="B520" s="805" t="s">
        <v>2243</v>
      </c>
      <c r="C520" s="779"/>
      <c r="D520" s="779"/>
      <c r="E520" s="803">
        <f>+SUM(E521:E527)</f>
        <v>16306.2</v>
      </c>
      <c r="F520" s="803">
        <f>+SUM(F521:F527)</f>
        <v>16306.2</v>
      </c>
      <c r="G520" s="716"/>
      <c r="H520" s="716"/>
      <c r="I520" s="803">
        <f>SUM(I521:I527)</f>
        <v>16306.2</v>
      </c>
      <c r="J520" s="803">
        <f>SUM(J521:J527)</f>
        <v>16306.2</v>
      </c>
      <c r="K520" s="716"/>
      <c r="L520" s="716"/>
      <c r="M520" s="803">
        <f>SUM(M521:M527)</f>
        <v>16306.2</v>
      </c>
      <c r="N520" s="803">
        <f>SUM(N521:N527)</f>
        <v>16306.2</v>
      </c>
      <c r="O520" s="716"/>
      <c r="P520" s="716"/>
      <c r="Q520" s="781"/>
    </row>
    <row r="521" spans="1:17">
      <c r="A521" s="806">
        <v>1</v>
      </c>
      <c r="B521" s="807" t="s">
        <v>2244</v>
      </c>
      <c r="C521" s="779"/>
      <c r="D521" s="779"/>
      <c r="E521" s="808">
        <v>250</v>
      </c>
      <c r="F521" s="809">
        <f t="shared" ref="F521:F527" si="42">+E521</f>
        <v>250</v>
      </c>
      <c r="G521" s="716"/>
      <c r="H521" s="716"/>
      <c r="I521" s="808">
        <v>250</v>
      </c>
      <c r="J521" s="809">
        <v>250</v>
      </c>
      <c r="K521" s="716"/>
      <c r="L521" s="716"/>
      <c r="M521" s="808">
        <v>250</v>
      </c>
      <c r="N521" s="809">
        <v>250</v>
      </c>
      <c r="O521" s="716"/>
      <c r="P521" s="716"/>
      <c r="Q521" s="781"/>
    </row>
    <row r="522" spans="1:17" ht="31.5">
      <c r="A522" s="806">
        <v>2</v>
      </c>
      <c r="B522" s="807" t="s">
        <v>2245</v>
      </c>
      <c r="C522" s="779"/>
      <c r="D522" s="779"/>
      <c r="E522" s="808">
        <v>3000</v>
      </c>
      <c r="F522" s="809">
        <f t="shared" si="42"/>
        <v>3000</v>
      </c>
      <c r="G522" s="716"/>
      <c r="H522" s="716"/>
      <c r="I522" s="808">
        <v>3000</v>
      </c>
      <c r="J522" s="808">
        <v>3000</v>
      </c>
      <c r="K522" s="716"/>
      <c r="L522" s="716"/>
      <c r="M522" s="808">
        <v>3000</v>
      </c>
      <c r="N522" s="808">
        <v>3000</v>
      </c>
      <c r="O522" s="716"/>
      <c r="P522" s="716"/>
      <c r="Q522" s="781"/>
    </row>
    <row r="523" spans="1:17" ht="31.5">
      <c r="A523" s="806">
        <v>3</v>
      </c>
      <c r="B523" s="807" t="s">
        <v>2246</v>
      </c>
      <c r="C523" s="779"/>
      <c r="D523" s="779"/>
      <c r="E523" s="808">
        <v>357.2</v>
      </c>
      <c r="F523" s="809">
        <f t="shared" si="42"/>
        <v>357.2</v>
      </c>
      <c r="G523" s="716"/>
      <c r="H523" s="716"/>
      <c r="I523" s="808">
        <v>357.2</v>
      </c>
      <c r="J523" s="809">
        <v>357.2</v>
      </c>
      <c r="K523" s="716"/>
      <c r="L523" s="716"/>
      <c r="M523" s="808">
        <v>357.2</v>
      </c>
      <c r="N523" s="809">
        <v>357.2</v>
      </c>
      <c r="O523" s="716"/>
      <c r="P523" s="716"/>
      <c r="Q523" s="781"/>
    </row>
    <row r="524" spans="1:17" ht="31.5">
      <c r="A524" s="806">
        <v>4</v>
      </c>
      <c r="B524" s="807" t="s">
        <v>2247</v>
      </c>
      <c r="C524" s="779"/>
      <c r="D524" s="779"/>
      <c r="E524" s="808">
        <v>3489</v>
      </c>
      <c r="F524" s="809">
        <f t="shared" si="42"/>
        <v>3489</v>
      </c>
      <c r="G524" s="716"/>
      <c r="H524" s="716"/>
      <c r="I524" s="808">
        <v>3489</v>
      </c>
      <c r="J524" s="809">
        <v>3489</v>
      </c>
      <c r="K524" s="716"/>
      <c r="L524" s="716"/>
      <c r="M524" s="808">
        <v>3489</v>
      </c>
      <c r="N524" s="809">
        <v>3489</v>
      </c>
      <c r="O524" s="716"/>
      <c r="P524" s="716"/>
      <c r="Q524" s="781"/>
    </row>
    <row r="525" spans="1:17" ht="31.5">
      <c r="A525" s="806">
        <v>5</v>
      </c>
      <c r="B525" s="807" t="s">
        <v>2248</v>
      </c>
      <c r="C525" s="779"/>
      <c r="D525" s="779"/>
      <c r="E525" s="808">
        <v>6000</v>
      </c>
      <c r="F525" s="809">
        <f t="shared" si="42"/>
        <v>6000</v>
      </c>
      <c r="G525" s="716"/>
      <c r="H525" s="716"/>
      <c r="I525" s="808">
        <v>6000</v>
      </c>
      <c r="J525" s="809">
        <v>6000</v>
      </c>
      <c r="K525" s="716"/>
      <c r="L525" s="716"/>
      <c r="M525" s="808">
        <v>6000</v>
      </c>
      <c r="N525" s="809">
        <v>6000</v>
      </c>
      <c r="O525" s="716"/>
      <c r="P525" s="716"/>
      <c r="Q525" s="781"/>
    </row>
    <row r="526" spans="1:17" ht="31.5">
      <c r="A526" s="806">
        <v>6</v>
      </c>
      <c r="B526" s="807" t="s">
        <v>2249</v>
      </c>
      <c r="C526" s="779"/>
      <c r="D526" s="779"/>
      <c r="E526" s="808">
        <v>1210</v>
      </c>
      <c r="F526" s="809">
        <f t="shared" si="42"/>
        <v>1210</v>
      </c>
      <c r="G526" s="716"/>
      <c r="H526" s="716"/>
      <c r="I526" s="808">
        <v>1210</v>
      </c>
      <c r="J526" s="809">
        <v>1210</v>
      </c>
      <c r="K526" s="716"/>
      <c r="L526" s="716"/>
      <c r="M526" s="808">
        <v>1210</v>
      </c>
      <c r="N526" s="809">
        <v>1210</v>
      </c>
      <c r="O526" s="716"/>
      <c r="P526" s="716"/>
      <c r="Q526" s="781"/>
    </row>
    <row r="527" spans="1:17">
      <c r="A527" s="806">
        <v>7</v>
      </c>
      <c r="B527" s="807" t="s">
        <v>2209</v>
      </c>
      <c r="C527" s="779"/>
      <c r="D527" s="779"/>
      <c r="E527" s="808">
        <v>2000</v>
      </c>
      <c r="F527" s="809">
        <f t="shared" si="42"/>
        <v>2000</v>
      </c>
      <c r="G527" s="716"/>
      <c r="H527" s="716"/>
      <c r="I527" s="809">
        <v>2000</v>
      </c>
      <c r="J527" s="809">
        <v>2000</v>
      </c>
      <c r="K527" s="716"/>
      <c r="L527" s="716"/>
      <c r="M527" s="809">
        <v>2000</v>
      </c>
      <c r="N527" s="809">
        <v>2000</v>
      </c>
      <c r="O527" s="716"/>
      <c r="P527" s="716"/>
      <c r="Q527" s="781"/>
    </row>
    <row r="528" spans="1:17">
      <c r="A528" s="804" t="s">
        <v>666</v>
      </c>
      <c r="B528" s="805" t="s">
        <v>2250</v>
      </c>
      <c r="C528" s="779"/>
      <c r="D528" s="779"/>
      <c r="E528" s="803">
        <f>+SUM(E529:E533)</f>
        <v>16250</v>
      </c>
      <c r="F528" s="803">
        <f>+SUM(F529:F533)</f>
        <v>16250</v>
      </c>
      <c r="G528" s="716"/>
      <c r="H528" s="716"/>
      <c r="I528" s="803">
        <f>SUM(I529:I533)</f>
        <v>16250</v>
      </c>
      <c r="J528" s="803">
        <f>SUM(J529:J533)</f>
        <v>16250</v>
      </c>
      <c r="K528" s="716"/>
      <c r="L528" s="716"/>
      <c r="M528" s="803">
        <f>SUM(M529:M533)</f>
        <v>16250</v>
      </c>
      <c r="N528" s="803">
        <f>SUM(N529:N533)</f>
        <v>16250</v>
      </c>
      <c r="O528" s="716"/>
      <c r="P528" s="716"/>
      <c r="Q528" s="781"/>
    </row>
    <row r="529" spans="1:17">
      <c r="A529" s="806">
        <v>1</v>
      </c>
      <c r="B529" s="807" t="s">
        <v>2251</v>
      </c>
      <c r="C529" s="779"/>
      <c r="D529" s="779"/>
      <c r="E529" s="808">
        <v>250</v>
      </c>
      <c r="F529" s="809">
        <f>+E529</f>
        <v>250</v>
      </c>
      <c r="G529" s="716"/>
      <c r="H529" s="716"/>
      <c r="I529" s="808">
        <v>250</v>
      </c>
      <c r="J529" s="809">
        <v>250</v>
      </c>
      <c r="K529" s="716"/>
      <c r="L529" s="716"/>
      <c r="M529" s="808">
        <v>250</v>
      </c>
      <c r="N529" s="809">
        <v>250</v>
      </c>
      <c r="O529" s="716"/>
      <c r="P529" s="716"/>
      <c r="Q529" s="781"/>
    </row>
    <row r="530" spans="1:17" ht="31.5">
      <c r="A530" s="806">
        <v>2</v>
      </c>
      <c r="B530" s="807" t="s">
        <v>2252</v>
      </c>
      <c r="C530" s="779"/>
      <c r="D530" s="779"/>
      <c r="E530" s="808">
        <v>5500</v>
      </c>
      <c r="F530" s="809">
        <f>+E530</f>
        <v>5500</v>
      </c>
      <c r="G530" s="716"/>
      <c r="H530" s="716"/>
      <c r="I530" s="808">
        <v>5500</v>
      </c>
      <c r="J530" s="809">
        <v>5500</v>
      </c>
      <c r="K530" s="716"/>
      <c r="L530" s="716"/>
      <c r="M530" s="808">
        <v>5500</v>
      </c>
      <c r="N530" s="809">
        <v>5500</v>
      </c>
      <c r="O530" s="716"/>
      <c r="P530" s="716"/>
      <c r="Q530" s="781"/>
    </row>
    <row r="531" spans="1:17">
      <c r="A531" s="806">
        <v>3</v>
      </c>
      <c r="B531" s="807" t="s">
        <v>2253</v>
      </c>
      <c r="C531" s="779"/>
      <c r="D531" s="779"/>
      <c r="E531" s="808">
        <v>5000</v>
      </c>
      <c r="F531" s="809">
        <f>+E531</f>
        <v>5000</v>
      </c>
      <c r="G531" s="716"/>
      <c r="H531" s="716"/>
      <c r="I531" s="808">
        <v>5000</v>
      </c>
      <c r="J531" s="809">
        <v>5000</v>
      </c>
      <c r="K531" s="716"/>
      <c r="L531" s="716"/>
      <c r="M531" s="808">
        <v>5000</v>
      </c>
      <c r="N531" s="809">
        <v>5000</v>
      </c>
      <c r="O531" s="716"/>
      <c r="P531" s="716"/>
      <c r="Q531" s="781"/>
    </row>
    <row r="532" spans="1:17" ht="31.5">
      <c r="A532" s="806">
        <v>4</v>
      </c>
      <c r="B532" s="807" t="s">
        <v>2254</v>
      </c>
      <c r="C532" s="779"/>
      <c r="D532" s="779"/>
      <c r="E532" s="808">
        <v>3500</v>
      </c>
      <c r="F532" s="809">
        <f>+E532</f>
        <v>3500</v>
      </c>
      <c r="G532" s="716"/>
      <c r="H532" s="716"/>
      <c r="I532" s="808">
        <v>3500</v>
      </c>
      <c r="J532" s="808">
        <v>3500</v>
      </c>
      <c r="K532" s="716"/>
      <c r="L532" s="716"/>
      <c r="M532" s="808">
        <v>3500</v>
      </c>
      <c r="N532" s="808">
        <v>3500</v>
      </c>
      <c r="O532" s="716"/>
      <c r="P532" s="716"/>
      <c r="Q532" s="781"/>
    </row>
    <row r="533" spans="1:17">
      <c r="A533" s="806">
        <v>5</v>
      </c>
      <c r="B533" s="807" t="s">
        <v>2209</v>
      </c>
      <c r="C533" s="779"/>
      <c r="D533" s="779"/>
      <c r="E533" s="808">
        <v>2000</v>
      </c>
      <c r="F533" s="809">
        <f>+E533</f>
        <v>2000</v>
      </c>
      <c r="G533" s="716"/>
      <c r="H533" s="716"/>
      <c r="I533" s="809">
        <v>2000</v>
      </c>
      <c r="J533" s="809">
        <v>2000</v>
      </c>
      <c r="K533" s="716"/>
      <c r="L533" s="716"/>
      <c r="M533" s="809">
        <v>2000</v>
      </c>
      <c r="N533" s="809">
        <v>2000</v>
      </c>
      <c r="O533" s="716"/>
      <c r="P533" s="716"/>
      <c r="Q533" s="781"/>
    </row>
    <row r="534" spans="1:17">
      <c r="A534" s="804" t="s">
        <v>677</v>
      </c>
      <c r="B534" s="805" t="s">
        <v>2255</v>
      </c>
      <c r="C534" s="779"/>
      <c r="D534" s="779"/>
      <c r="E534" s="803">
        <f>+SUM(E535:E539)</f>
        <v>7517.9</v>
      </c>
      <c r="F534" s="803">
        <f>+SUM(F535:F539)</f>
        <v>7517.9</v>
      </c>
      <c r="G534" s="716"/>
      <c r="H534" s="716"/>
      <c r="I534" s="803">
        <f>SUM(I535:I539)</f>
        <v>7517.9</v>
      </c>
      <c r="J534" s="803">
        <f>SUM(J535:J539)</f>
        <v>7517.9</v>
      </c>
      <c r="K534" s="716"/>
      <c r="L534" s="716"/>
      <c r="M534" s="803">
        <f>SUM(M535:M539)</f>
        <v>7517.9</v>
      </c>
      <c r="N534" s="803">
        <f>SUM(N535:N539)</f>
        <v>7517.9</v>
      </c>
      <c r="O534" s="716"/>
      <c r="P534" s="716"/>
      <c r="Q534" s="781"/>
    </row>
    <row r="535" spans="1:17">
      <c r="A535" s="806">
        <v>1</v>
      </c>
      <c r="B535" s="807" t="s">
        <v>2256</v>
      </c>
      <c r="C535" s="779"/>
      <c r="D535" s="779"/>
      <c r="E535" s="808">
        <v>250</v>
      </c>
      <c r="F535" s="809">
        <f>+E535</f>
        <v>250</v>
      </c>
      <c r="G535" s="716"/>
      <c r="H535" s="716"/>
      <c r="I535" s="808">
        <v>250</v>
      </c>
      <c r="J535" s="809">
        <v>250</v>
      </c>
      <c r="K535" s="716"/>
      <c r="L535" s="716"/>
      <c r="M535" s="808">
        <v>250</v>
      </c>
      <c r="N535" s="809">
        <v>250</v>
      </c>
      <c r="O535" s="716"/>
      <c r="P535" s="716"/>
      <c r="Q535" s="781"/>
    </row>
    <row r="536" spans="1:17">
      <c r="A536" s="806">
        <v>2</v>
      </c>
      <c r="B536" s="807" t="s">
        <v>2257</v>
      </c>
      <c r="C536" s="810"/>
      <c r="D536" s="810"/>
      <c r="E536" s="808">
        <v>2000</v>
      </c>
      <c r="F536" s="809">
        <f>+E536</f>
        <v>2000</v>
      </c>
      <c r="G536" s="810"/>
      <c r="H536" s="810"/>
      <c r="I536" s="808">
        <v>2000</v>
      </c>
      <c r="J536" s="809">
        <v>2000</v>
      </c>
      <c r="K536" s="810"/>
      <c r="L536" s="810"/>
      <c r="M536" s="808">
        <v>2000</v>
      </c>
      <c r="N536" s="809">
        <v>2000</v>
      </c>
      <c r="O536" s="810"/>
      <c r="P536" s="810"/>
      <c r="Q536" s="810"/>
    </row>
    <row r="537" spans="1:17" ht="31.5">
      <c r="A537" s="806">
        <v>3</v>
      </c>
      <c r="B537" s="807" t="s">
        <v>2258</v>
      </c>
      <c r="C537" s="810"/>
      <c r="D537" s="810"/>
      <c r="E537" s="808">
        <v>3000</v>
      </c>
      <c r="F537" s="808">
        <v>3000</v>
      </c>
      <c r="G537" s="810"/>
      <c r="H537" s="810"/>
      <c r="I537" s="808">
        <v>3000</v>
      </c>
      <c r="J537" s="809">
        <v>3000</v>
      </c>
      <c r="K537" s="810"/>
      <c r="L537" s="810"/>
      <c r="M537" s="808">
        <v>3000</v>
      </c>
      <c r="N537" s="809">
        <v>3000</v>
      </c>
      <c r="O537" s="810"/>
      <c r="P537" s="810"/>
      <c r="Q537" s="810"/>
    </row>
    <row r="538" spans="1:17" ht="31.5">
      <c r="A538" s="806">
        <v>4</v>
      </c>
      <c r="B538" s="807" t="s">
        <v>2259</v>
      </c>
      <c r="C538" s="810"/>
      <c r="D538" s="810"/>
      <c r="E538" s="808">
        <v>267.89999999999998</v>
      </c>
      <c r="F538" s="809">
        <f>+E538</f>
        <v>267.89999999999998</v>
      </c>
      <c r="G538" s="810"/>
      <c r="H538" s="810"/>
      <c r="I538" s="808">
        <v>267.89999999999998</v>
      </c>
      <c r="J538" s="809">
        <v>267.89999999999998</v>
      </c>
      <c r="K538" s="810"/>
      <c r="L538" s="810"/>
      <c r="M538" s="808">
        <v>267.89999999999998</v>
      </c>
      <c r="N538" s="809">
        <v>267.89999999999998</v>
      </c>
      <c r="O538" s="810"/>
      <c r="P538" s="810"/>
      <c r="Q538" s="810"/>
    </row>
    <row r="539" spans="1:17">
      <c r="A539" s="806">
        <v>5</v>
      </c>
      <c r="B539" s="807" t="s">
        <v>2209</v>
      </c>
      <c r="C539" s="810"/>
      <c r="D539" s="810"/>
      <c r="E539" s="808">
        <v>2000</v>
      </c>
      <c r="F539" s="809">
        <f>+E539</f>
        <v>2000</v>
      </c>
      <c r="G539" s="810"/>
      <c r="H539" s="810"/>
      <c r="I539" s="809">
        <v>2000</v>
      </c>
      <c r="J539" s="809">
        <v>2000</v>
      </c>
      <c r="K539" s="810"/>
      <c r="L539" s="810"/>
      <c r="M539" s="809">
        <v>2000</v>
      </c>
      <c r="N539" s="809">
        <v>2000</v>
      </c>
      <c r="O539" s="810"/>
      <c r="P539" s="810"/>
      <c r="Q539" s="810"/>
    </row>
    <row r="540" spans="1:17">
      <c r="A540" s="804" t="s">
        <v>686</v>
      </c>
      <c r="B540" s="805" t="s">
        <v>2260</v>
      </c>
      <c r="C540" s="810"/>
      <c r="D540" s="810"/>
      <c r="E540" s="803">
        <f>+SUM(E541:E546)</f>
        <v>15850</v>
      </c>
      <c r="F540" s="803">
        <f>+SUM(F541:F546)</f>
        <v>15850</v>
      </c>
      <c r="G540" s="810"/>
      <c r="H540" s="810"/>
      <c r="I540" s="803">
        <f>SUM(I541:I546)</f>
        <v>15850</v>
      </c>
      <c r="J540" s="803">
        <f>SUM(J541:J546)</f>
        <v>15850</v>
      </c>
      <c r="K540" s="810"/>
      <c r="L540" s="810"/>
      <c r="M540" s="803">
        <f>SUM(M541:M546)</f>
        <v>15850</v>
      </c>
      <c r="N540" s="803">
        <f>SUM(N541:N546)</f>
        <v>15850</v>
      </c>
      <c r="O540" s="810"/>
      <c r="P540" s="810"/>
      <c r="Q540" s="810"/>
    </row>
    <row r="541" spans="1:17" ht="31.5">
      <c r="A541" s="806">
        <v>1</v>
      </c>
      <c r="B541" s="807" t="s">
        <v>2261</v>
      </c>
      <c r="C541" s="810"/>
      <c r="D541" s="810"/>
      <c r="E541" s="808">
        <v>250</v>
      </c>
      <c r="F541" s="809">
        <f t="shared" ref="F541:F546" si="43">+E541</f>
        <v>250</v>
      </c>
      <c r="G541" s="810"/>
      <c r="H541" s="810"/>
      <c r="I541" s="808">
        <v>250</v>
      </c>
      <c r="J541" s="809">
        <v>250</v>
      </c>
      <c r="K541" s="810"/>
      <c r="L541" s="810"/>
      <c r="M541" s="808">
        <v>250</v>
      </c>
      <c r="N541" s="809">
        <v>250</v>
      </c>
      <c r="O541" s="810"/>
      <c r="P541" s="810"/>
      <c r="Q541" s="810"/>
    </row>
    <row r="542" spans="1:17" ht="31.5">
      <c r="A542" s="806">
        <v>2</v>
      </c>
      <c r="B542" s="807" t="s">
        <v>2262</v>
      </c>
      <c r="C542" s="810"/>
      <c r="D542" s="810"/>
      <c r="E542" s="808">
        <v>5000</v>
      </c>
      <c r="F542" s="809">
        <f t="shared" si="43"/>
        <v>5000</v>
      </c>
      <c r="G542" s="810"/>
      <c r="H542" s="810"/>
      <c r="I542" s="808">
        <v>5000</v>
      </c>
      <c r="J542" s="809">
        <v>5000</v>
      </c>
      <c r="K542" s="810"/>
      <c r="L542" s="810"/>
      <c r="M542" s="808">
        <v>5000</v>
      </c>
      <c r="N542" s="809">
        <v>5000</v>
      </c>
      <c r="O542" s="810"/>
      <c r="P542" s="810"/>
      <c r="Q542" s="810"/>
    </row>
    <row r="543" spans="1:17">
      <c r="A543" s="806">
        <v>3</v>
      </c>
      <c r="B543" s="807" t="s">
        <v>2263</v>
      </c>
      <c r="C543" s="810"/>
      <c r="D543" s="810"/>
      <c r="E543" s="809">
        <v>3500</v>
      </c>
      <c r="F543" s="809">
        <f t="shared" si="43"/>
        <v>3500</v>
      </c>
      <c r="G543" s="810"/>
      <c r="H543" s="810"/>
      <c r="I543" s="809">
        <v>3500</v>
      </c>
      <c r="J543" s="809">
        <v>3500</v>
      </c>
      <c r="K543" s="810"/>
      <c r="L543" s="810"/>
      <c r="M543" s="809">
        <v>3500</v>
      </c>
      <c r="N543" s="809">
        <v>3500</v>
      </c>
      <c r="O543" s="810"/>
      <c r="P543" s="810"/>
      <c r="Q543" s="810"/>
    </row>
    <row r="544" spans="1:17">
      <c r="A544" s="806">
        <v>4</v>
      </c>
      <c r="B544" s="807" t="s">
        <v>2264</v>
      </c>
      <c r="C544" s="810"/>
      <c r="D544" s="810"/>
      <c r="E544" s="808">
        <v>2500</v>
      </c>
      <c r="F544" s="809">
        <f t="shared" si="43"/>
        <v>2500</v>
      </c>
      <c r="G544" s="810"/>
      <c r="H544" s="810"/>
      <c r="I544" s="808">
        <v>2500</v>
      </c>
      <c r="J544" s="809">
        <v>2500</v>
      </c>
      <c r="K544" s="810"/>
      <c r="L544" s="810"/>
      <c r="M544" s="808">
        <v>2500</v>
      </c>
      <c r="N544" s="809">
        <v>2500</v>
      </c>
      <c r="O544" s="810"/>
      <c r="P544" s="810"/>
      <c r="Q544" s="810"/>
    </row>
    <row r="545" spans="1:17" ht="31.5">
      <c r="A545" s="806">
        <v>5</v>
      </c>
      <c r="B545" s="807" t="s">
        <v>2265</v>
      </c>
      <c r="C545" s="810"/>
      <c r="D545" s="810"/>
      <c r="E545" s="808">
        <v>3000</v>
      </c>
      <c r="F545" s="809">
        <f t="shared" si="43"/>
        <v>3000</v>
      </c>
      <c r="G545" s="810"/>
      <c r="H545" s="810"/>
      <c r="I545" s="808">
        <v>3000</v>
      </c>
      <c r="J545" s="809">
        <v>3000</v>
      </c>
      <c r="K545" s="810"/>
      <c r="L545" s="810"/>
      <c r="M545" s="808">
        <v>3000</v>
      </c>
      <c r="N545" s="809">
        <v>3000</v>
      </c>
      <c r="O545" s="810"/>
      <c r="P545" s="810"/>
      <c r="Q545" s="810"/>
    </row>
    <row r="546" spans="1:17" ht="31.5">
      <c r="A546" s="806">
        <v>6</v>
      </c>
      <c r="B546" s="807" t="s">
        <v>2266</v>
      </c>
      <c r="C546" s="810"/>
      <c r="D546" s="810"/>
      <c r="E546" s="808">
        <v>1600</v>
      </c>
      <c r="F546" s="809">
        <f t="shared" si="43"/>
        <v>1600</v>
      </c>
      <c r="G546" s="810"/>
      <c r="H546" s="810"/>
      <c r="I546" s="808">
        <v>1600</v>
      </c>
      <c r="J546" s="809">
        <v>1600</v>
      </c>
      <c r="K546" s="810"/>
      <c r="L546" s="810"/>
      <c r="M546" s="808">
        <v>1600</v>
      </c>
      <c r="N546" s="809">
        <v>1600</v>
      </c>
      <c r="O546" s="810"/>
      <c r="P546" s="810"/>
      <c r="Q546" s="810"/>
    </row>
    <row r="547" spans="1:17">
      <c r="A547" s="804" t="s">
        <v>787</v>
      </c>
      <c r="B547" s="805" t="s">
        <v>2267</v>
      </c>
      <c r="C547" s="810"/>
      <c r="D547" s="810"/>
      <c r="E547" s="803">
        <f>+SUM(E548:E554)</f>
        <v>27750</v>
      </c>
      <c r="F547" s="803">
        <f>+SUM(F548:F554)</f>
        <v>27750</v>
      </c>
      <c r="G547" s="810"/>
      <c r="H547" s="810"/>
      <c r="I547" s="803">
        <f>SUM(I548:I554)</f>
        <v>27750</v>
      </c>
      <c r="J547" s="803">
        <f>SUM(J548:J554)</f>
        <v>27750</v>
      </c>
      <c r="K547" s="810"/>
      <c r="L547" s="810"/>
      <c r="M547" s="803">
        <f>SUM(M548:M554)</f>
        <v>27750</v>
      </c>
      <c r="N547" s="803">
        <f>SUM(N548:N554)</f>
        <v>27750</v>
      </c>
      <c r="O547" s="810"/>
      <c r="P547" s="810"/>
      <c r="Q547" s="810"/>
    </row>
    <row r="548" spans="1:17">
      <c r="A548" s="806">
        <v>1</v>
      </c>
      <c r="B548" s="807" t="s">
        <v>2268</v>
      </c>
      <c r="C548" s="810"/>
      <c r="D548" s="810"/>
      <c r="E548" s="808">
        <v>250</v>
      </c>
      <c r="F548" s="809">
        <f t="shared" ref="F548:F554" si="44">+E548</f>
        <v>250</v>
      </c>
      <c r="G548" s="810"/>
      <c r="H548" s="810"/>
      <c r="I548" s="808">
        <v>250</v>
      </c>
      <c r="J548" s="809">
        <v>250</v>
      </c>
      <c r="K548" s="810"/>
      <c r="L548" s="810"/>
      <c r="M548" s="808">
        <v>250</v>
      </c>
      <c r="N548" s="809">
        <v>250</v>
      </c>
      <c r="O548" s="810"/>
      <c r="P548" s="810"/>
      <c r="Q548" s="810"/>
    </row>
    <row r="549" spans="1:17" ht="31.5">
      <c r="A549" s="806">
        <v>2</v>
      </c>
      <c r="B549" s="807" t="s">
        <v>2269</v>
      </c>
      <c r="C549" s="810"/>
      <c r="D549" s="810"/>
      <c r="E549" s="808">
        <v>5500</v>
      </c>
      <c r="F549" s="809">
        <f t="shared" si="44"/>
        <v>5500</v>
      </c>
      <c r="G549" s="810"/>
      <c r="H549" s="810"/>
      <c r="I549" s="808">
        <v>5500</v>
      </c>
      <c r="J549" s="809">
        <v>5500</v>
      </c>
      <c r="K549" s="810"/>
      <c r="L549" s="810"/>
      <c r="M549" s="808">
        <v>5500</v>
      </c>
      <c r="N549" s="809">
        <v>5500</v>
      </c>
      <c r="O549" s="810"/>
      <c r="P549" s="810"/>
      <c r="Q549" s="810"/>
    </row>
    <row r="550" spans="1:17" ht="31.5">
      <c r="A550" s="806">
        <v>3</v>
      </c>
      <c r="B550" s="807" t="s">
        <v>2270</v>
      </c>
      <c r="C550" s="810"/>
      <c r="D550" s="810"/>
      <c r="E550" s="808">
        <v>1500</v>
      </c>
      <c r="F550" s="809">
        <f t="shared" si="44"/>
        <v>1500</v>
      </c>
      <c r="G550" s="810"/>
      <c r="H550" s="810"/>
      <c r="I550" s="808">
        <v>1500</v>
      </c>
      <c r="J550" s="809">
        <v>1500</v>
      </c>
      <c r="K550" s="810"/>
      <c r="L550" s="810"/>
      <c r="M550" s="808">
        <v>1500</v>
      </c>
      <c r="N550" s="809">
        <v>1500</v>
      </c>
      <c r="O550" s="810"/>
      <c r="P550" s="810"/>
      <c r="Q550" s="810"/>
    </row>
    <row r="551" spans="1:17" ht="31.5">
      <c r="A551" s="806">
        <f>+A550+1</f>
        <v>4</v>
      </c>
      <c r="B551" s="807" t="s">
        <v>2271</v>
      </c>
      <c r="C551" s="810"/>
      <c r="D551" s="810"/>
      <c r="E551" s="808">
        <v>3000</v>
      </c>
      <c r="F551" s="809">
        <f t="shared" si="44"/>
        <v>3000</v>
      </c>
      <c r="G551" s="810"/>
      <c r="H551" s="810"/>
      <c r="I551" s="808">
        <v>3000</v>
      </c>
      <c r="J551" s="809">
        <v>3000</v>
      </c>
      <c r="K551" s="810"/>
      <c r="L551" s="810"/>
      <c r="M551" s="808">
        <v>3000</v>
      </c>
      <c r="N551" s="809">
        <v>3000</v>
      </c>
      <c r="O551" s="810"/>
      <c r="P551" s="810"/>
      <c r="Q551" s="810"/>
    </row>
    <row r="552" spans="1:17" ht="31.5">
      <c r="A552" s="806">
        <f>+A551+1</f>
        <v>5</v>
      </c>
      <c r="B552" s="807" t="s">
        <v>2272</v>
      </c>
      <c r="C552" s="810"/>
      <c r="D552" s="810"/>
      <c r="E552" s="808">
        <v>6000</v>
      </c>
      <c r="F552" s="809">
        <f t="shared" si="44"/>
        <v>6000</v>
      </c>
      <c r="G552" s="810"/>
      <c r="H552" s="810"/>
      <c r="I552" s="808">
        <v>6000</v>
      </c>
      <c r="J552" s="809">
        <v>6000</v>
      </c>
      <c r="K552" s="810"/>
      <c r="L552" s="810"/>
      <c r="M552" s="808">
        <v>6000</v>
      </c>
      <c r="N552" s="809">
        <v>6000</v>
      </c>
      <c r="O552" s="810"/>
      <c r="P552" s="810"/>
      <c r="Q552" s="810"/>
    </row>
    <row r="553" spans="1:17" ht="31.5">
      <c r="A553" s="806">
        <v>6</v>
      </c>
      <c r="B553" s="807" t="s">
        <v>2273</v>
      </c>
      <c r="C553" s="810"/>
      <c r="D553" s="810"/>
      <c r="E553" s="808">
        <v>2000</v>
      </c>
      <c r="F553" s="809">
        <f t="shared" si="44"/>
        <v>2000</v>
      </c>
      <c r="G553" s="810"/>
      <c r="H553" s="810"/>
      <c r="I553" s="808">
        <v>2000</v>
      </c>
      <c r="J553" s="809">
        <v>2000</v>
      </c>
      <c r="K553" s="810"/>
      <c r="L553" s="810"/>
      <c r="M553" s="808">
        <v>2000</v>
      </c>
      <c r="N553" s="809">
        <v>2000</v>
      </c>
      <c r="O553" s="810"/>
      <c r="P553" s="810"/>
      <c r="Q553" s="810"/>
    </row>
    <row r="554" spans="1:17" ht="31.5">
      <c r="A554" s="806">
        <f>+A553+1</f>
        <v>7</v>
      </c>
      <c r="B554" s="807" t="s">
        <v>2274</v>
      </c>
      <c r="C554" s="810"/>
      <c r="D554" s="810"/>
      <c r="E554" s="808">
        <v>9500</v>
      </c>
      <c r="F554" s="809">
        <f t="shared" si="44"/>
        <v>9500</v>
      </c>
      <c r="G554" s="810"/>
      <c r="H554" s="810"/>
      <c r="I554" s="808">
        <v>9500</v>
      </c>
      <c r="J554" s="808">
        <v>9500</v>
      </c>
      <c r="K554" s="810"/>
      <c r="L554" s="810"/>
      <c r="M554" s="808">
        <v>9500</v>
      </c>
      <c r="N554" s="808">
        <v>9500</v>
      </c>
      <c r="O554" s="810"/>
      <c r="P554" s="810"/>
      <c r="Q554" s="810"/>
    </row>
    <row r="555" spans="1:17">
      <c r="A555" s="715" t="s">
        <v>310</v>
      </c>
      <c r="B555" s="631" t="s">
        <v>1478</v>
      </c>
      <c r="C555" s="779"/>
      <c r="D555" s="779"/>
      <c r="E555" s="803">
        <f>+E556+E559+E561+E567+E570+E578+E583+E586+E590+E595+E597+E601+E603</f>
        <v>143499.29999999999</v>
      </c>
      <c r="F555" s="803">
        <f>+F556+F559+F561+F567+F570+F578+F583+F586+F590+F595+F597+F601+F603</f>
        <v>143499.29999999999</v>
      </c>
      <c r="G555" s="716">
        <f>SUM(G577:G614)</f>
        <v>0</v>
      </c>
      <c r="H555" s="716">
        <f>SUM(H577:H614)</f>
        <v>0</v>
      </c>
      <c r="I555" s="803">
        <f>+I556+I559+I561+I567+I570+I578+I583+I586+I590+I595+I597+I601+I603</f>
        <v>143499.29999999999</v>
      </c>
      <c r="J555" s="803">
        <f>+J556+J559+J561+J567+J570+J578+J583+J586+J590+J595+J597+J601+J603</f>
        <v>143499.29999999999</v>
      </c>
      <c r="K555" s="716">
        <f>SUM(K577:K614)</f>
        <v>0</v>
      </c>
      <c r="L555" s="716">
        <f>SUM(L577:L614)</f>
        <v>0</v>
      </c>
      <c r="M555" s="803"/>
      <c r="N555" s="803"/>
      <c r="O555" s="716"/>
      <c r="P555" s="716"/>
      <c r="Q555" s="781"/>
    </row>
    <row r="556" spans="1:17">
      <c r="A556" s="804" t="s">
        <v>95</v>
      </c>
      <c r="B556" s="805" t="s">
        <v>2185</v>
      </c>
      <c r="C556" s="779"/>
      <c r="D556" s="779"/>
      <c r="E556" s="803">
        <f>+SUM(E557:E558)</f>
        <v>12027.5</v>
      </c>
      <c r="F556" s="803">
        <f>+SUM(F557:F558)</f>
        <v>12027.5</v>
      </c>
      <c r="G556" s="716"/>
      <c r="H556" s="716"/>
      <c r="I556" s="803">
        <f>+SUM(I557:I558)</f>
        <v>12027.5</v>
      </c>
      <c r="J556" s="803">
        <f>+SUM(J557:J558)</f>
        <v>12027.5</v>
      </c>
      <c r="K556" s="716"/>
      <c r="L556" s="716"/>
      <c r="M556" s="803"/>
      <c r="N556" s="803"/>
      <c r="O556" s="716"/>
      <c r="P556" s="716"/>
      <c r="Q556" s="781"/>
    </row>
    <row r="557" spans="1:17" ht="31.5">
      <c r="A557" s="806">
        <v>1</v>
      </c>
      <c r="B557" s="807" t="s">
        <v>2275</v>
      </c>
      <c r="C557" s="779"/>
      <c r="D557" s="779"/>
      <c r="E557" s="809">
        <v>1027.5</v>
      </c>
      <c r="F557" s="809">
        <f>+E557</f>
        <v>1027.5</v>
      </c>
      <c r="G557" s="716"/>
      <c r="H557" s="716"/>
      <c r="I557" s="809">
        <v>1027.5</v>
      </c>
      <c r="J557" s="809">
        <f>+I557</f>
        <v>1027.5</v>
      </c>
      <c r="K557" s="716"/>
      <c r="L557" s="716"/>
      <c r="M557" s="809"/>
      <c r="N557" s="809"/>
      <c r="O557" s="716"/>
      <c r="P557" s="716"/>
      <c r="Q557" s="781"/>
    </row>
    <row r="558" spans="1:17" ht="31.5">
      <c r="A558" s="806">
        <v>2</v>
      </c>
      <c r="B558" s="807" t="s">
        <v>2276</v>
      </c>
      <c r="C558" s="779"/>
      <c r="D558" s="779"/>
      <c r="E558" s="809">
        <v>11000</v>
      </c>
      <c r="F558" s="809">
        <f>+E558</f>
        <v>11000</v>
      </c>
      <c r="G558" s="716"/>
      <c r="H558" s="716"/>
      <c r="I558" s="809">
        <v>11000</v>
      </c>
      <c r="J558" s="809">
        <f>+I558</f>
        <v>11000</v>
      </c>
      <c r="K558" s="716"/>
      <c r="L558" s="716"/>
      <c r="M558" s="809"/>
      <c r="N558" s="809"/>
      <c r="O558" s="716"/>
      <c r="P558" s="716"/>
      <c r="Q558" s="781"/>
    </row>
    <row r="559" spans="1:17">
      <c r="A559" s="804" t="s">
        <v>113</v>
      </c>
      <c r="B559" s="805" t="s">
        <v>2192</v>
      </c>
      <c r="C559" s="779"/>
      <c r="D559" s="779"/>
      <c r="E559" s="803">
        <f>+SUM(E560:E560)</f>
        <v>9000</v>
      </c>
      <c r="F559" s="803">
        <f>+SUM(F560:F560)</f>
        <v>9000</v>
      </c>
      <c r="G559" s="716"/>
      <c r="H559" s="716"/>
      <c r="I559" s="803">
        <f>+SUM(I560:I560)</f>
        <v>9000</v>
      </c>
      <c r="J559" s="803">
        <f>+SUM(J560:J560)</f>
        <v>9000</v>
      </c>
      <c r="K559" s="716"/>
      <c r="L559" s="716"/>
      <c r="M559" s="803"/>
      <c r="N559" s="803"/>
      <c r="O559" s="716"/>
      <c r="P559" s="716"/>
      <c r="Q559" s="781"/>
    </row>
    <row r="560" spans="1:17" ht="63">
      <c r="A560" s="806">
        <v>1</v>
      </c>
      <c r="B560" s="807" t="s">
        <v>2277</v>
      </c>
      <c r="C560" s="779"/>
      <c r="D560" s="779"/>
      <c r="E560" s="808">
        <v>9000</v>
      </c>
      <c r="F560" s="809">
        <f>+E560</f>
        <v>9000</v>
      </c>
      <c r="G560" s="716"/>
      <c r="H560" s="716"/>
      <c r="I560" s="808">
        <v>9000</v>
      </c>
      <c r="J560" s="809">
        <f>+I560</f>
        <v>9000</v>
      </c>
      <c r="K560" s="716"/>
      <c r="L560" s="716"/>
      <c r="M560" s="808"/>
      <c r="N560" s="809"/>
      <c r="O560" s="716"/>
      <c r="P560" s="716"/>
      <c r="Q560" s="781"/>
    </row>
    <row r="561" spans="1:17">
      <c r="A561" s="804" t="s">
        <v>133</v>
      </c>
      <c r="B561" s="805" t="s">
        <v>2198</v>
      </c>
      <c r="C561" s="779"/>
      <c r="D561" s="779"/>
      <c r="E561" s="803">
        <f>+SUM(E562:E566)</f>
        <v>26000</v>
      </c>
      <c r="F561" s="803">
        <f>+SUM(F562:F566)</f>
        <v>26000</v>
      </c>
      <c r="G561" s="716"/>
      <c r="H561" s="716"/>
      <c r="I561" s="803">
        <f>+SUM(I562:I566)</f>
        <v>26000</v>
      </c>
      <c r="J561" s="803">
        <f>+SUM(J562:J566)</f>
        <v>26000</v>
      </c>
      <c r="K561" s="716"/>
      <c r="L561" s="716"/>
      <c r="M561" s="803"/>
      <c r="N561" s="803"/>
      <c r="O561" s="716"/>
      <c r="P561" s="716"/>
      <c r="Q561" s="781"/>
    </row>
    <row r="562" spans="1:17" ht="31.5">
      <c r="A562" s="806">
        <v>1</v>
      </c>
      <c r="B562" s="807" t="s">
        <v>2278</v>
      </c>
      <c r="C562" s="779"/>
      <c r="D562" s="779"/>
      <c r="E562" s="808">
        <v>9000</v>
      </c>
      <c r="F562" s="809">
        <f>+E562</f>
        <v>9000</v>
      </c>
      <c r="G562" s="716"/>
      <c r="H562" s="716"/>
      <c r="I562" s="808">
        <v>9000</v>
      </c>
      <c r="J562" s="809">
        <f>+I562</f>
        <v>9000</v>
      </c>
      <c r="K562" s="716"/>
      <c r="L562" s="716"/>
      <c r="M562" s="808"/>
      <c r="N562" s="809"/>
      <c r="O562" s="716"/>
      <c r="P562" s="716"/>
      <c r="Q562" s="781"/>
    </row>
    <row r="563" spans="1:17" ht="31.5">
      <c r="A563" s="806">
        <v>2</v>
      </c>
      <c r="B563" s="807" t="s">
        <v>2203</v>
      </c>
      <c r="C563" s="779"/>
      <c r="D563" s="779"/>
      <c r="E563" s="808">
        <v>2000</v>
      </c>
      <c r="F563" s="809">
        <f>+E563</f>
        <v>2000</v>
      </c>
      <c r="G563" s="716"/>
      <c r="H563" s="716"/>
      <c r="I563" s="808">
        <v>2000</v>
      </c>
      <c r="J563" s="809">
        <f>+I563</f>
        <v>2000</v>
      </c>
      <c r="K563" s="716"/>
      <c r="L563" s="716"/>
      <c r="M563" s="808"/>
      <c r="N563" s="809"/>
      <c r="O563" s="716"/>
      <c r="P563" s="716"/>
      <c r="Q563" s="781"/>
    </row>
    <row r="564" spans="1:17" ht="31.5">
      <c r="A564" s="806">
        <v>3</v>
      </c>
      <c r="B564" s="807" t="s">
        <v>2279</v>
      </c>
      <c r="C564" s="779"/>
      <c r="D564" s="779"/>
      <c r="E564" s="808">
        <v>4500</v>
      </c>
      <c r="F564" s="809">
        <f>+E564</f>
        <v>4500</v>
      </c>
      <c r="G564" s="716"/>
      <c r="H564" s="716"/>
      <c r="I564" s="808">
        <v>4500</v>
      </c>
      <c r="J564" s="809">
        <f>+I564</f>
        <v>4500</v>
      </c>
      <c r="K564" s="716"/>
      <c r="L564" s="716"/>
      <c r="M564" s="808"/>
      <c r="N564" s="809"/>
      <c r="O564" s="716"/>
      <c r="P564" s="716"/>
      <c r="Q564" s="781"/>
    </row>
    <row r="565" spans="1:17" ht="31.5">
      <c r="A565" s="806">
        <v>4</v>
      </c>
      <c r="B565" s="807" t="s">
        <v>2280</v>
      </c>
      <c r="C565" s="779"/>
      <c r="D565" s="779"/>
      <c r="E565" s="808">
        <v>6000</v>
      </c>
      <c r="F565" s="809">
        <f>+E565</f>
        <v>6000</v>
      </c>
      <c r="G565" s="716"/>
      <c r="H565" s="716"/>
      <c r="I565" s="808">
        <v>6000</v>
      </c>
      <c r="J565" s="809">
        <f>+I565</f>
        <v>6000</v>
      </c>
      <c r="K565" s="716"/>
      <c r="L565" s="716"/>
      <c r="M565" s="808"/>
      <c r="N565" s="809"/>
      <c r="O565" s="716"/>
      <c r="P565" s="716"/>
      <c r="Q565" s="781"/>
    </row>
    <row r="566" spans="1:17" ht="31.5">
      <c r="A566" s="806">
        <v>5</v>
      </c>
      <c r="B566" s="807" t="s">
        <v>2281</v>
      </c>
      <c r="C566" s="779"/>
      <c r="D566" s="779"/>
      <c r="E566" s="808">
        <v>4500</v>
      </c>
      <c r="F566" s="809">
        <f>+E566</f>
        <v>4500</v>
      </c>
      <c r="G566" s="716"/>
      <c r="H566" s="716"/>
      <c r="I566" s="808">
        <v>4500</v>
      </c>
      <c r="J566" s="809">
        <f>+I566</f>
        <v>4500</v>
      </c>
      <c r="K566" s="716"/>
      <c r="L566" s="716"/>
      <c r="M566" s="808"/>
      <c r="N566" s="809"/>
      <c r="O566" s="716"/>
      <c r="P566" s="716"/>
      <c r="Q566" s="781"/>
    </row>
    <row r="567" spans="1:17">
      <c r="A567" s="804" t="s">
        <v>283</v>
      </c>
      <c r="B567" s="805" t="s">
        <v>2204</v>
      </c>
      <c r="C567" s="779"/>
      <c r="D567" s="779"/>
      <c r="E567" s="803">
        <f>+SUM(E568:E569)</f>
        <v>7249</v>
      </c>
      <c r="F567" s="803">
        <f>+SUM(F568:F569)</f>
        <v>7249</v>
      </c>
      <c r="G567" s="716"/>
      <c r="H567" s="716"/>
      <c r="I567" s="803">
        <f>+SUM(I568:I569)</f>
        <v>7249</v>
      </c>
      <c r="J567" s="803">
        <f>+SUM(J568:J569)</f>
        <v>7249</v>
      </c>
      <c r="K567" s="716"/>
      <c r="L567" s="716"/>
      <c r="M567" s="803"/>
      <c r="N567" s="803"/>
      <c r="O567" s="716"/>
      <c r="P567" s="716"/>
      <c r="Q567" s="781"/>
    </row>
    <row r="568" spans="1:17" ht="31.5">
      <c r="A568" s="806">
        <v>1</v>
      </c>
      <c r="B568" s="807" t="s">
        <v>2282</v>
      </c>
      <c r="C568" s="779"/>
      <c r="D568" s="779"/>
      <c r="E568" s="734">
        <v>5000</v>
      </c>
      <c r="F568" s="734">
        <v>5000</v>
      </c>
      <c r="G568" s="716"/>
      <c r="H568" s="716"/>
      <c r="I568" s="734">
        <v>5000</v>
      </c>
      <c r="J568" s="734">
        <v>5000</v>
      </c>
      <c r="K568" s="716"/>
      <c r="L568" s="716"/>
      <c r="M568" s="734"/>
      <c r="N568" s="734"/>
      <c r="O568" s="716"/>
      <c r="P568" s="716"/>
      <c r="Q568" s="781"/>
    </row>
    <row r="569" spans="1:17" ht="31.5">
      <c r="A569" s="806">
        <f>+A568+1</f>
        <v>2</v>
      </c>
      <c r="B569" s="807" t="s">
        <v>2283</v>
      </c>
      <c r="C569" s="779"/>
      <c r="D569" s="779"/>
      <c r="E569" s="808">
        <v>2249</v>
      </c>
      <c r="F569" s="809">
        <f>+E569</f>
        <v>2249</v>
      </c>
      <c r="G569" s="716"/>
      <c r="H569" s="716"/>
      <c r="I569" s="808">
        <v>2249</v>
      </c>
      <c r="J569" s="809">
        <f>+I569</f>
        <v>2249</v>
      </c>
      <c r="K569" s="716"/>
      <c r="L569" s="716"/>
      <c r="M569" s="808"/>
      <c r="N569" s="809"/>
      <c r="O569" s="716"/>
      <c r="P569" s="716"/>
      <c r="Q569" s="781"/>
    </row>
    <row r="570" spans="1:17">
      <c r="A570" s="804" t="s">
        <v>284</v>
      </c>
      <c r="B570" s="805" t="s">
        <v>2211</v>
      </c>
      <c r="C570" s="779"/>
      <c r="D570" s="779"/>
      <c r="E570" s="803">
        <f>+SUM(E571:E577)</f>
        <v>19720</v>
      </c>
      <c r="F570" s="803">
        <f>+SUM(F571:F577)</f>
        <v>19720</v>
      </c>
      <c r="G570" s="716"/>
      <c r="H570" s="716"/>
      <c r="I570" s="803">
        <f>+SUM(I571:I577)</f>
        <v>19720</v>
      </c>
      <c r="J570" s="803">
        <f>+SUM(J571:J577)</f>
        <v>19720</v>
      </c>
      <c r="K570" s="716"/>
      <c r="L570" s="716"/>
      <c r="M570" s="803"/>
      <c r="N570" s="803"/>
      <c r="O570" s="716"/>
      <c r="P570" s="716"/>
      <c r="Q570" s="781"/>
    </row>
    <row r="571" spans="1:17" ht="31.5">
      <c r="A571" s="806">
        <v>1</v>
      </c>
      <c r="B571" s="807" t="s">
        <v>2284</v>
      </c>
      <c r="C571" s="779"/>
      <c r="D571" s="779"/>
      <c r="E571" s="808">
        <v>4500</v>
      </c>
      <c r="F571" s="808">
        <f>+E571</f>
        <v>4500</v>
      </c>
      <c r="G571" s="716"/>
      <c r="H571" s="716"/>
      <c r="I571" s="808">
        <v>4500</v>
      </c>
      <c r="J571" s="808">
        <f>+I571</f>
        <v>4500</v>
      </c>
      <c r="K571" s="716"/>
      <c r="L571" s="716"/>
      <c r="M571" s="808"/>
      <c r="N571" s="808"/>
      <c r="O571" s="716"/>
      <c r="P571" s="716"/>
      <c r="Q571" s="781"/>
    </row>
    <row r="572" spans="1:17" ht="31.5">
      <c r="A572" s="806">
        <v>2</v>
      </c>
      <c r="B572" s="651" t="s">
        <v>2285</v>
      </c>
      <c r="C572" s="779"/>
      <c r="D572" s="779"/>
      <c r="E572" s="808">
        <v>3000</v>
      </c>
      <c r="F572" s="808">
        <f>+E572</f>
        <v>3000</v>
      </c>
      <c r="G572" s="716"/>
      <c r="H572" s="716"/>
      <c r="I572" s="808">
        <v>3000</v>
      </c>
      <c r="J572" s="808">
        <f>+I572</f>
        <v>3000</v>
      </c>
      <c r="K572" s="716"/>
      <c r="L572" s="716"/>
      <c r="M572" s="808"/>
      <c r="N572" s="808"/>
      <c r="O572" s="716"/>
      <c r="P572" s="716"/>
      <c r="Q572" s="781"/>
    </row>
    <row r="573" spans="1:17">
      <c r="A573" s="806">
        <v>3</v>
      </c>
      <c r="B573" s="807" t="s">
        <v>2209</v>
      </c>
      <c r="C573" s="779"/>
      <c r="D573" s="779"/>
      <c r="E573" s="808">
        <v>2000</v>
      </c>
      <c r="F573" s="808">
        <f>+E573</f>
        <v>2000</v>
      </c>
      <c r="G573" s="716"/>
      <c r="H573" s="716"/>
      <c r="I573" s="808">
        <v>2000</v>
      </c>
      <c r="J573" s="808">
        <f>+I573</f>
        <v>2000</v>
      </c>
      <c r="K573" s="716"/>
      <c r="L573" s="716"/>
      <c r="M573" s="808"/>
      <c r="N573" s="808"/>
      <c r="O573" s="716"/>
      <c r="P573" s="716"/>
      <c r="Q573" s="781"/>
    </row>
    <row r="574" spans="1:17" ht="31.5">
      <c r="A574" s="806">
        <v>4</v>
      </c>
      <c r="B574" s="807" t="s">
        <v>2286</v>
      </c>
      <c r="C574" s="779"/>
      <c r="D574" s="779"/>
      <c r="E574" s="808">
        <v>4000</v>
      </c>
      <c r="F574" s="808">
        <f>+E574</f>
        <v>4000</v>
      </c>
      <c r="G574" s="716"/>
      <c r="H574" s="716"/>
      <c r="I574" s="808">
        <v>4000</v>
      </c>
      <c r="J574" s="808">
        <f>+I574</f>
        <v>4000</v>
      </c>
      <c r="K574" s="716"/>
      <c r="L574" s="716"/>
      <c r="M574" s="808"/>
      <c r="N574" s="808"/>
      <c r="O574" s="716"/>
      <c r="P574" s="716"/>
      <c r="Q574" s="781"/>
    </row>
    <row r="575" spans="1:17">
      <c r="A575" s="806">
        <v>5</v>
      </c>
      <c r="B575" s="807" t="s">
        <v>2287</v>
      </c>
      <c r="C575" s="779"/>
      <c r="D575" s="779"/>
      <c r="E575" s="808">
        <v>2500</v>
      </c>
      <c r="F575" s="808">
        <f>+E575</f>
        <v>2500</v>
      </c>
      <c r="G575" s="716"/>
      <c r="H575" s="716"/>
      <c r="I575" s="808">
        <v>2500</v>
      </c>
      <c r="J575" s="808">
        <f>+I575</f>
        <v>2500</v>
      </c>
      <c r="K575" s="716"/>
      <c r="L575" s="716"/>
      <c r="M575" s="808"/>
      <c r="N575" s="808"/>
      <c r="O575" s="716"/>
      <c r="P575" s="716"/>
      <c r="Q575" s="781"/>
    </row>
    <row r="576" spans="1:17" ht="31.5">
      <c r="A576" s="806">
        <v>6</v>
      </c>
      <c r="B576" s="807" t="s">
        <v>2288</v>
      </c>
      <c r="C576" s="779"/>
      <c r="D576" s="779"/>
      <c r="E576" s="808">
        <v>2500</v>
      </c>
      <c r="F576" s="808">
        <v>2500</v>
      </c>
      <c r="G576" s="716"/>
      <c r="H576" s="716"/>
      <c r="I576" s="808">
        <v>2500</v>
      </c>
      <c r="J576" s="808">
        <v>2500</v>
      </c>
      <c r="K576" s="716"/>
      <c r="L576" s="716"/>
      <c r="M576" s="808"/>
      <c r="N576" s="808"/>
      <c r="O576" s="716"/>
      <c r="P576" s="716"/>
      <c r="Q576" s="781"/>
    </row>
    <row r="577" spans="1:17" ht="31.5">
      <c r="A577" s="806">
        <v>7</v>
      </c>
      <c r="B577" s="807" t="s">
        <v>2289</v>
      </c>
      <c r="C577" s="810"/>
      <c r="D577" s="810"/>
      <c r="E577" s="808">
        <v>1220</v>
      </c>
      <c r="F577" s="808">
        <f>+E577</f>
        <v>1220</v>
      </c>
      <c r="G577" s="810"/>
      <c r="H577" s="810"/>
      <c r="I577" s="808">
        <v>1220</v>
      </c>
      <c r="J577" s="808">
        <f>+I577</f>
        <v>1220</v>
      </c>
      <c r="K577" s="810"/>
      <c r="L577" s="810"/>
      <c r="M577" s="808"/>
      <c r="N577" s="808"/>
      <c r="O577" s="810"/>
      <c r="P577" s="810"/>
      <c r="Q577" s="810"/>
    </row>
    <row r="578" spans="1:17">
      <c r="A578" s="804" t="s">
        <v>286</v>
      </c>
      <c r="B578" s="805" t="s">
        <v>2216</v>
      </c>
      <c r="C578" s="810"/>
      <c r="D578" s="810"/>
      <c r="E578" s="803">
        <f>+SUM(E579:E582)</f>
        <v>22800</v>
      </c>
      <c r="F578" s="803">
        <f>+SUM(F579:F582)</f>
        <v>22800</v>
      </c>
      <c r="G578" s="810"/>
      <c r="H578" s="810"/>
      <c r="I578" s="803">
        <f>+SUM(I579:I582)</f>
        <v>22800</v>
      </c>
      <c r="J578" s="803">
        <f>+SUM(J579:J582)</f>
        <v>22800</v>
      </c>
      <c r="K578" s="810"/>
      <c r="L578" s="810"/>
      <c r="M578" s="803"/>
      <c r="N578" s="803"/>
      <c r="O578" s="810"/>
      <c r="P578" s="810"/>
      <c r="Q578" s="810"/>
    </row>
    <row r="579" spans="1:17" ht="47.25">
      <c r="A579" s="806">
        <v>1</v>
      </c>
      <c r="B579" s="807" t="s">
        <v>2290</v>
      </c>
      <c r="C579" s="810"/>
      <c r="D579" s="810"/>
      <c r="E579" s="808">
        <v>11000</v>
      </c>
      <c r="F579" s="809">
        <f>+E579</f>
        <v>11000</v>
      </c>
      <c r="G579" s="810"/>
      <c r="H579" s="810"/>
      <c r="I579" s="808">
        <v>11000</v>
      </c>
      <c r="J579" s="809">
        <f>+I579</f>
        <v>11000</v>
      </c>
      <c r="K579" s="810"/>
      <c r="L579" s="810"/>
      <c r="M579" s="808"/>
      <c r="N579" s="809"/>
      <c r="O579" s="810"/>
      <c r="P579" s="810"/>
      <c r="Q579" s="810"/>
    </row>
    <row r="580" spans="1:17" ht="31.5">
      <c r="A580" s="806">
        <v>2</v>
      </c>
      <c r="B580" s="807" t="s">
        <v>2291</v>
      </c>
      <c r="C580" s="810"/>
      <c r="D580" s="810"/>
      <c r="E580" s="808">
        <v>5800</v>
      </c>
      <c r="F580" s="809">
        <f>+E580</f>
        <v>5800</v>
      </c>
      <c r="G580" s="810"/>
      <c r="H580" s="810"/>
      <c r="I580" s="808">
        <v>5800</v>
      </c>
      <c r="J580" s="809">
        <f>+I580</f>
        <v>5800</v>
      </c>
      <c r="K580" s="810"/>
      <c r="L580" s="810"/>
      <c r="M580" s="808"/>
      <c r="N580" s="809"/>
      <c r="O580" s="810"/>
      <c r="P580" s="810"/>
      <c r="Q580" s="810"/>
    </row>
    <row r="581" spans="1:17" ht="47.25">
      <c r="A581" s="806">
        <v>3</v>
      </c>
      <c r="B581" s="807" t="s">
        <v>2292</v>
      </c>
      <c r="C581" s="810"/>
      <c r="D581" s="810"/>
      <c r="E581" s="808">
        <v>3000</v>
      </c>
      <c r="F581" s="809">
        <f>+E581</f>
        <v>3000</v>
      </c>
      <c r="G581" s="810"/>
      <c r="H581" s="810"/>
      <c r="I581" s="808">
        <v>3000</v>
      </c>
      <c r="J581" s="809">
        <f>+I581</f>
        <v>3000</v>
      </c>
      <c r="K581" s="810"/>
      <c r="L581" s="810"/>
      <c r="M581" s="808"/>
      <c r="N581" s="809"/>
      <c r="O581" s="810"/>
      <c r="P581" s="810"/>
      <c r="Q581" s="810"/>
    </row>
    <row r="582" spans="1:17" ht="31.5">
      <c r="A582" s="806">
        <v>4</v>
      </c>
      <c r="B582" s="807" t="s">
        <v>2293</v>
      </c>
      <c r="C582" s="810"/>
      <c r="D582" s="810"/>
      <c r="E582" s="808">
        <v>3000</v>
      </c>
      <c r="F582" s="809">
        <f>+E582</f>
        <v>3000</v>
      </c>
      <c r="G582" s="810"/>
      <c r="H582" s="810"/>
      <c r="I582" s="808">
        <v>3000</v>
      </c>
      <c r="J582" s="809">
        <f>+I582</f>
        <v>3000</v>
      </c>
      <c r="K582" s="810"/>
      <c r="L582" s="810"/>
      <c r="M582" s="808"/>
      <c r="N582" s="809"/>
      <c r="O582" s="810"/>
      <c r="P582" s="810"/>
      <c r="Q582" s="810"/>
    </row>
    <row r="583" spans="1:17">
      <c r="A583" s="804" t="s">
        <v>287</v>
      </c>
      <c r="B583" s="805" t="s">
        <v>2222</v>
      </c>
      <c r="C583" s="810"/>
      <c r="D583" s="810"/>
      <c r="E583" s="803">
        <f>+SUM(E584:E585)</f>
        <v>10500</v>
      </c>
      <c r="F583" s="803">
        <f>+SUM(F584:F585)</f>
        <v>10500</v>
      </c>
      <c r="G583" s="810"/>
      <c r="H583" s="810"/>
      <c r="I583" s="803">
        <f>+SUM(I584:I585)</f>
        <v>10500</v>
      </c>
      <c r="J583" s="803">
        <f>+SUM(J584:J585)</f>
        <v>10500</v>
      </c>
      <c r="K583" s="810"/>
      <c r="L583" s="810"/>
      <c r="M583" s="803"/>
      <c r="N583" s="803"/>
      <c r="O583" s="810"/>
      <c r="P583" s="810"/>
      <c r="Q583" s="810"/>
    </row>
    <row r="584" spans="1:17" ht="31.5">
      <c r="A584" s="806">
        <v>1</v>
      </c>
      <c r="B584" s="807" t="s">
        <v>2294</v>
      </c>
      <c r="C584" s="810"/>
      <c r="D584" s="810"/>
      <c r="E584" s="808">
        <v>7500</v>
      </c>
      <c r="F584" s="809">
        <f>+E584</f>
        <v>7500</v>
      </c>
      <c r="G584" s="810"/>
      <c r="H584" s="810"/>
      <c r="I584" s="808">
        <v>7500</v>
      </c>
      <c r="J584" s="809">
        <f>+I584</f>
        <v>7500</v>
      </c>
      <c r="K584" s="810"/>
      <c r="L584" s="810"/>
      <c r="M584" s="808"/>
      <c r="N584" s="809"/>
      <c r="O584" s="810"/>
      <c r="P584" s="810"/>
      <c r="Q584" s="810"/>
    </row>
    <row r="585" spans="1:17" ht="31.5">
      <c r="A585" s="806">
        <v>2</v>
      </c>
      <c r="B585" s="807" t="s">
        <v>2295</v>
      </c>
      <c r="C585" s="810"/>
      <c r="D585" s="810"/>
      <c r="E585" s="808">
        <v>3000</v>
      </c>
      <c r="F585" s="809">
        <f>+E585</f>
        <v>3000</v>
      </c>
      <c r="G585" s="810"/>
      <c r="H585" s="810"/>
      <c r="I585" s="808">
        <v>3000</v>
      </c>
      <c r="J585" s="809">
        <f>+I585</f>
        <v>3000</v>
      </c>
      <c r="K585" s="810"/>
      <c r="L585" s="810"/>
      <c r="M585" s="808"/>
      <c r="N585" s="809"/>
      <c r="O585" s="810"/>
      <c r="P585" s="810"/>
      <c r="Q585" s="810"/>
    </row>
    <row r="586" spans="1:17">
      <c r="A586" s="804" t="s">
        <v>581</v>
      </c>
      <c r="B586" s="805" t="s">
        <v>2225</v>
      </c>
      <c r="C586" s="810"/>
      <c r="D586" s="810"/>
      <c r="E586" s="803">
        <f>+SUM(E587:E589)</f>
        <v>6500</v>
      </c>
      <c r="F586" s="803">
        <f>+SUM(F587:F589)</f>
        <v>6500</v>
      </c>
      <c r="G586" s="810"/>
      <c r="H586" s="810"/>
      <c r="I586" s="803">
        <f>+SUM(I587:I589)</f>
        <v>6500</v>
      </c>
      <c r="J586" s="803">
        <f>+SUM(J587:J589)</f>
        <v>6500</v>
      </c>
      <c r="K586" s="810"/>
      <c r="L586" s="810"/>
      <c r="M586" s="803"/>
      <c r="N586" s="803"/>
      <c r="O586" s="810"/>
      <c r="P586" s="810"/>
      <c r="Q586" s="810"/>
    </row>
    <row r="587" spans="1:17">
      <c r="A587" s="806">
        <v>1</v>
      </c>
      <c r="B587" s="807" t="s">
        <v>2296</v>
      </c>
      <c r="C587" s="810"/>
      <c r="D587" s="810"/>
      <c r="E587" s="808">
        <v>1500</v>
      </c>
      <c r="F587" s="809">
        <f>+E587</f>
        <v>1500</v>
      </c>
      <c r="G587" s="810"/>
      <c r="H587" s="810"/>
      <c r="I587" s="808">
        <v>1500</v>
      </c>
      <c r="J587" s="809">
        <f>+I587</f>
        <v>1500</v>
      </c>
      <c r="K587" s="810"/>
      <c r="L587" s="810"/>
      <c r="M587" s="808"/>
      <c r="N587" s="809"/>
      <c r="O587" s="810"/>
      <c r="P587" s="810"/>
      <c r="Q587" s="810"/>
    </row>
    <row r="588" spans="1:17">
      <c r="A588" s="806">
        <v>2</v>
      </c>
      <c r="B588" s="807" t="s">
        <v>2297</v>
      </c>
      <c r="C588" s="810"/>
      <c r="D588" s="810"/>
      <c r="E588" s="808">
        <v>1000</v>
      </c>
      <c r="F588" s="809">
        <f>+E588</f>
        <v>1000</v>
      </c>
      <c r="G588" s="810"/>
      <c r="H588" s="810"/>
      <c r="I588" s="808">
        <v>1000</v>
      </c>
      <c r="J588" s="809">
        <f>+I588</f>
        <v>1000</v>
      </c>
      <c r="K588" s="810"/>
      <c r="L588" s="810"/>
      <c r="M588" s="808"/>
      <c r="N588" s="809"/>
      <c r="O588" s="810"/>
      <c r="P588" s="810"/>
      <c r="Q588" s="810"/>
    </row>
    <row r="589" spans="1:17" ht="31.5">
      <c r="A589" s="806">
        <v>3</v>
      </c>
      <c r="B589" s="807" t="s">
        <v>2298</v>
      </c>
      <c r="C589" s="810"/>
      <c r="D589" s="810"/>
      <c r="E589" s="808">
        <v>4000</v>
      </c>
      <c r="F589" s="809">
        <f>+E589</f>
        <v>4000</v>
      </c>
      <c r="G589" s="810"/>
      <c r="H589" s="810"/>
      <c r="I589" s="808">
        <v>4000</v>
      </c>
      <c r="J589" s="809">
        <f>+I589</f>
        <v>4000</v>
      </c>
      <c r="K589" s="810"/>
      <c r="L589" s="810"/>
      <c r="M589" s="808"/>
      <c r="N589" s="809"/>
      <c r="O589" s="810"/>
      <c r="P589" s="810"/>
      <c r="Q589" s="810"/>
    </row>
    <row r="590" spans="1:17">
      <c r="A590" s="804" t="s">
        <v>591</v>
      </c>
      <c r="B590" s="805" t="s">
        <v>2232</v>
      </c>
      <c r="C590" s="810"/>
      <c r="D590" s="810"/>
      <c r="E590" s="803">
        <f>+SUM(E591:E594)</f>
        <v>9523.7999999999993</v>
      </c>
      <c r="F590" s="803">
        <f>+SUM(F591:F594)</f>
        <v>9523.7999999999993</v>
      </c>
      <c r="G590" s="810"/>
      <c r="H590" s="810"/>
      <c r="I590" s="803">
        <f>+SUM(I591:I594)</f>
        <v>9523.7999999999993</v>
      </c>
      <c r="J590" s="803">
        <f>+SUM(J591:J594)</f>
        <v>9523.7999999999993</v>
      </c>
      <c r="K590" s="810"/>
      <c r="L590" s="810"/>
      <c r="M590" s="803"/>
      <c r="N590" s="803"/>
      <c r="O590" s="810"/>
      <c r="P590" s="810"/>
      <c r="Q590" s="810"/>
    </row>
    <row r="591" spans="1:17" ht="31.5">
      <c r="A591" s="806">
        <v>1</v>
      </c>
      <c r="B591" s="807" t="s">
        <v>2299</v>
      </c>
      <c r="C591" s="810"/>
      <c r="D591" s="810"/>
      <c r="E591" s="808">
        <v>1500</v>
      </c>
      <c r="F591" s="809">
        <f>+E591</f>
        <v>1500</v>
      </c>
      <c r="G591" s="810"/>
      <c r="H591" s="810"/>
      <c r="I591" s="808">
        <v>1500</v>
      </c>
      <c r="J591" s="809">
        <f>+I591</f>
        <v>1500</v>
      </c>
      <c r="K591" s="810"/>
      <c r="L591" s="810"/>
      <c r="M591" s="808"/>
      <c r="N591" s="809"/>
      <c r="O591" s="810"/>
      <c r="P591" s="810"/>
      <c r="Q591" s="810"/>
    </row>
    <row r="592" spans="1:17">
      <c r="A592" s="806">
        <v>2</v>
      </c>
      <c r="B592" s="807" t="s">
        <v>2300</v>
      </c>
      <c r="C592" s="810"/>
      <c r="D592" s="810"/>
      <c r="E592" s="808">
        <v>3023.8</v>
      </c>
      <c r="F592" s="809">
        <f>+E592</f>
        <v>3023.8</v>
      </c>
      <c r="G592" s="810"/>
      <c r="H592" s="810"/>
      <c r="I592" s="808">
        <v>3023.8</v>
      </c>
      <c r="J592" s="809">
        <f>+I592</f>
        <v>3023.8</v>
      </c>
      <c r="K592" s="810"/>
      <c r="L592" s="810"/>
      <c r="M592" s="808"/>
      <c r="N592" s="809"/>
      <c r="O592" s="810"/>
      <c r="P592" s="810"/>
      <c r="Q592" s="810"/>
    </row>
    <row r="593" spans="1:17">
      <c r="A593" s="806">
        <v>3</v>
      </c>
      <c r="B593" s="807" t="s">
        <v>2209</v>
      </c>
      <c r="C593" s="810"/>
      <c r="D593" s="810"/>
      <c r="E593" s="808">
        <v>2000</v>
      </c>
      <c r="F593" s="809">
        <f>+E593</f>
        <v>2000</v>
      </c>
      <c r="G593" s="810"/>
      <c r="H593" s="810"/>
      <c r="I593" s="808">
        <v>2000</v>
      </c>
      <c r="J593" s="809">
        <f>+I593</f>
        <v>2000</v>
      </c>
      <c r="K593" s="810"/>
      <c r="L593" s="810"/>
      <c r="M593" s="808"/>
      <c r="N593" s="809"/>
      <c r="O593" s="810"/>
      <c r="P593" s="810"/>
      <c r="Q593" s="810"/>
    </row>
    <row r="594" spans="1:17">
      <c r="A594" s="806">
        <v>4</v>
      </c>
      <c r="B594" s="807" t="s">
        <v>2301</v>
      </c>
      <c r="C594" s="810"/>
      <c r="D594" s="810"/>
      <c r="E594" s="808">
        <v>3000</v>
      </c>
      <c r="F594" s="809">
        <f>+E594</f>
        <v>3000</v>
      </c>
      <c r="G594" s="810"/>
      <c r="H594" s="810"/>
      <c r="I594" s="808">
        <v>3000</v>
      </c>
      <c r="J594" s="809">
        <f>+I594</f>
        <v>3000</v>
      </c>
      <c r="K594" s="810"/>
      <c r="L594" s="810"/>
      <c r="M594" s="808"/>
      <c r="N594" s="809"/>
      <c r="O594" s="810"/>
      <c r="P594" s="810"/>
      <c r="Q594" s="810"/>
    </row>
    <row r="595" spans="1:17">
      <c r="A595" s="804" t="s">
        <v>631</v>
      </c>
      <c r="B595" s="805" t="s">
        <v>2238</v>
      </c>
      <c r="C595" s="810"/>
      <c r="D595" s="810"/>
      <c r="E595" s="803">
        <f>+SUM(E596:E596)</f>
        <v>2800</v>
      </c>
      <c r="F595" s="803">
        <f>+SUM(F596:F596)</f>
        <v>2800</v>
      </c>
      <c r="G595" s="810"/>
      <c r="H595" s="810"/>
      <c r="I595" s="803">
        <f>+SUM(I596:I596)</f>
        <v>2800</v>
      </c>
      <c r="J595" s="803">
        <f>+SUM(J596:J596)</f>
        <v>2800</v>
      </c>
      <c r="K595" s="810"/>
      <c r="L595" s="810"/>
      <c r="M595" s="803"/>
      <c r="N595" s="803"/>
      <c r="O595" s="810"/>
      <c r="P595" s="810"/>
      <c r="Q595" s="810"/>
    </row>
    <row r="596" spans="1:17" ht="31.5">
      <c r="A596" s="806">
        <v>1</v>
      </c>
      <c r="B596" s="807" t="s">
        <v>2302</v>
      </c>
      <c r="C596" s="810"/>
      <c r="D596" s="810"/>
      <c r="E596" s="808">
        <v>2800</v>
      </c>
      <c r="F596" s="809">
        <f>+E596</f>
        <v>2800</v>
      </c>
      <c r="G596" s="810"/>
      <c r="H596" s="810"/>
      <c r="I596" s="808">
        <v>2800</v>
      </c>
      <c r="J596" s="809">
        <f>+I596</f>
        <v>2800</v>
      </c>
      <c r="K596" s="810"/>
      <c r="L596" s="810"/>
      <c r="M596" s="808"/>
      <c r="N596" s="809"/>
      <c r="O596" s="810"/>
      <c r="P596" s="810"/>
      <c r="Q596" s="810"/>
    </row>
    <row r="597" spans="1:17">
      <c r="A597" s="804" t="s">
        <v>643</v>
      </c>
      <c r="B597" s="805" t="s">
        <v>2243</v>
      </c>
      <c r="C597" s="810"/>
      <c r="D597" s="810"/>
      <c r="E597" s="803">
        <f>+E598</f>
        <v>3500</v>
      </c>
      <c r="F597" s="803">
        <f>+F598</f>
        <v>3500</v>
      </c>
      <c r="G597" s="810"/>
      <c r="H597" s="810"/>
      <c r="I597" s="803">
        <f>+I598</f>
        <v>3500</v>
      </c>
      <c r="J597" s="803">
        <f>+J598</f>
        <v>3500</v>
      </c>
      <c r="K597" s="810"/>
      <c r="L597" s="810"/>
      <c r="M597" s="803"/>
      <c r="N597" s="803"/>
      <c r="O597" s="810"/>
      <c r="P597" s="810"/>
      <c r="Q597" s="810"/>
    </row>
    <row r="598" spans="1:17">
      <c r="A598" s="806">
        <v>1</v>
      </c>
      <c r="B598" s="807" t="s">
        <v>2303</v>
      </c>
      <c r="C598" s="810"/>
      <c r="D598" s="810"/>
      <c r="E598" s="808">
        <v>3500</v>
      </c>
      <c r="F598" s="809">
        <f>+E598</f>
        <v>3500</v>
      </c>
      <c r="G598" s="810"/>
      <c r="H598" s="810"/>
      <c r="I598" s="808">
        <v>3500</v>
      </c>
      <c r="J598" s="809">
        <f>+I598</f>
        <v>3500</v>
      </c>
      <c r="K598" s="810"/>
      <c r="L598" s="810"/>
      <c r="M598" s="808"/>
      <c r="N598" s="809"/>
      <c r="O598" s="810"/>
      <c r="P598" s="810"/>
      <c r="Q598" s="810"/>
    </row>
    <row r="599" spans="1:17">
      <c r="A599" s="804" t="s">
        <v>666</v>
      </c>
      <c r="B599" s="805" t="s">
        <v>2250</v>
      </c>
      <c r="C599" s="810"/>
      <c r="D599" s="810"/>
      <c r="E599" s="803">
        <f>+E600</f>
        <v>0</v>
      </c>
      <c r="F599" s="803">
        <f>+F600</f>
        <v>0</v>
      </c>
      <c r="G599" s="810"/>
      <c r="H599" s="810"/>
      <c r="I599" s="803">
        <f>+I600</f>
        <v>0</v>
      </c>
      <c r="J599" s="803">
        <f>+J600</f>
        <v>0</v>
      </c>
      <c r="K599" s="810"/>
      <c r="L599" s="810"/>
      <c r="M599" s="803"/>
      <c r="N599" s="803"/>
      <c r="O599" s="810"/>
      <c r="P599" s="810"/>
      <c r="Q599" s="810"/>
    </row>
    <row r="600" spans="1:17">
      <c r="A600" s="806"/>
      <c r="B600" s="807"/>
      <c r="C600" s="810"/>
      <c r="D600" s="810"/>
      <c r="E600" s="808"/>
      <c r="F600" s="809"/>
      <c r="G600" s="810"/>
      <c r="H600" s="810"/>
      <c r="I600" s="808"/>
      <c r="J600" s="809"/>
      <c r="K600" s="810"/>
      <c r="L600" s="810"/>
      <c r="M600" s="808"/>
      <c r="N600" s="809"/>
      <c r="O600" s="810"/>
      <c r="P600" s="810"/>
      <c r="Q600" s="810"/>
    </row>
    <row r="601" spans="1:17">
      <c r="A601" s="804" t="s">
        <v>677</v>
      </c>
      <c r="B601" s="805" t="s">
        <v>2255</v>
      </c>
      <c r="C601" s="810"/>
      <c r="D601" s="810"/>
      <c r="E601" s="803">
        <f>+E602</f>
        <v>6000</v>
      </c>
      <c r="F601" s="803">
        <f>+F602</f>
        <v>6000</v>
      </c>
      <c r="G601" s="810"/>
      <c r="H601" s="810"/>
      <c r="I601" s="803">
        <f>+I602</f>
        <v>6000</v>
      </c>
      <c r="J601" s="803">
        <f>+J602</f>
        <v>6000</v>
      </c>
      <c r="K601" s="810"/>
      <c r="L601" s="810"/>
      <c r="M601" s="803"/>
      <c r="N601" s="803"/>
      <c r="O601" s="810"/>
      <c r="P601" s="810"/>
      <c r="Q601" s="810"/>
    </row>
    <row r="602" spans="1:17" ht="31.5">
      <c r="A602" s="806">
        <v>1</v>
      </c>
      <c r="B602" s="807" t="s">
        <v>2304</v>
      </c>
      <c r="C602" s="810"/>
      <c r="D602" s="810"/>
      <c r="E602" s="808">
        <v>6000</v>
      </c>
      <c r="F602" s="809">
        <f>+E602</f>
        <v>6000</v>
      </c>
      <c r="G602" s="810"/>
      <c r="H602" s="810"/>
      <c r="I602" s="808">
        <v>6000</v>
      </c>
      <c r="J602" s="809">
        <f>+I602</f>
        <v>6000</v>
      </c>
      <c r="K602" s="810"/>
      <c r="L602" s="810"/>
      <c r="M602" s="808"/>
      <c r="N602" s="809"/>
      <c r="O602" s="810"/>
      <c r="P602" s="810"/>
      <c r="Q602" s="810"/>
    </row>
    <row r="603" spans="1:17">
      <c r="A603" s="804" t="s">
        <v>686</v>
      </c>
      <c r="B603" s="805" t="s">
        <v>2260</v>
      </c>
      <c r="C603" s="810"/>
      <c r="D603" s="810"/>
      <c r="E603" s="803">
        <f>+SUM(E604:E606)</f>
        <v>7879</v>
      </c>
      <c r="F603" s="803">
        <f>+SUM(F604:F606)</f>
        <v>7879</v>
      </c>
      <c r="G603" s="810"/>
      <c r="H603" s="810"/>
      <c r="I603" s="803">
        <f>+SUM(I604:I606)</f>
        <v>7879</v>
      </c>
      <c r="J603" s="803">
        <f>+SUM(J604:J606)</f>
        <v>7879</v>
      </c>
      <c r="K603" s="810"/>
      <c r="L603" s="810"/>
      <c r="M603" s="803"/>
      <c r="N603" s="803"/>
      <c r="O603" s="810"/>
      <c r="P603" s="810"/>
      <c r="Q603" s="810"/>
    </row>
    <row r="604" spans="1:17">
      <c r="A604" s="806">
        <v>1</v>
      </c>
      <c r="B604" s="807" t="s">
        <v>2209</v>
      </c>
      <c r="C604" s="810"/>
      <c r="D604" s="810"/>
      <c r="E604" s="808">
        <v>2000</v>
      </c>
      <c r="F604" s="809">
        <f>+E604</f>
        <v>2000</v>
      </c>
      <c r="G604" s="810"/>
      <c r="H604" s="810"/>
      <c r="I604" s="808">
        <v>2000</v>
      </c>
      <c r="J604" s="809">
        <f>+I604</f>
        <v>2000</v>
      </c>
      <c r="K604" s="810"/>
      <c r="L604" s="810"/>
      <c r="M604" s="808"/>
      <c r="N604" s="809"/>
      <c r="O604" s="810"/>
      <c r="P604" s="810"/>
      <c r="Q604" s="810"/>
    </row>
    <row r="605" spans="1:17" ht="31.5">
      <c r="A605" s="806">
        <v>2</v>
      </c>
      <c r="B605" s="807" t="s">
        <v>2305</v>
      </c>
      <c r="C605" s="810"/>
      <c r="D605" s="810"/>
      <c r="E605" s="809">
        <v>2679</v>
      </c>
      <c r="F605" s="809">
        <f>+E605</f>
        <v>2679</v>
      </c>
      <c r="G605" s="810"/>
      <c r="H605" s="810"/>
      <c r="I605" s="809">
        <v>2679</v>
      </c>
      <c r="J605" s="809">
        <f>+I605</f>
        <v>2679</v>
      </c>
      <c r="K605" s="810"/>
      <c r="L605" s="810"/>
      <c r="M605" s="809"/>
      <c r="N605" s="809"/>
      <c r="O605" s="810"/>
      <c r="P605" s="810"/>
      <c r="Q605" s="810"/>
    </row>
    <row r="606" spans="1:17" ht="31.5">
      <c r="A606" s="806">
        <v>3</v>
      </c>
      <c r="B606" s="807" t="s">
        <v>2306</v>
      </c>
      <c r="C606" s="810"/>
      <c r="D606" s="810"/>
      <c r="E606" s="808">
        <v>3200</v>
      </c>
      <c r="F606" s="809">
        <f>+E606</f>
        <v>3200</v>
      </c>
      <c r="G606" s="810"/>
      <c r="H606" s="810"/>
      <c r="I606" s="808">
        <v>3200</v>
      </c>
      <c r="J606" s="809">
        <f>+I606</f>
        <v>3200</v>
      </c>
      <c r="K606" s="810"/>
      <c r="L606" s="810"/>
      <c r="M606" s="808"/>
      <c r="N606" s="809"/>
      <c r="O606" s="810"/>
      <c r="P606" s="810"/>
      <c r="Q606" s="810"/>
    </row>
    <row r="607" spans="1:17">
      <c r="A607" s="804" t="s">
        <v>787</v>
      </c>
      <c r="B607" s="805" t="s">
        <v>2267</v>
      </c>
      <c r="C607" s="810"/>
      <c r="D607" s="810"/>
      <c r="E607" s="803">
        <f>+SUM(E608:E614)</f>
        <v>13220</v>
      </c>
      <c r="F607" s="803">
        <f>+SUM(F608:F614)</f>
        <v>13220</v>
      </c>
      <c r="G607" s="810"/>
      <c r="H607" s="810"/>
      <c r="I607" s="803">
        <f>+SUM(I608:I614)</f>
        <v>13220</v>
      </c>
      <c r="J607" s="803">
        <f>+SUM(J608:J614)</f>
        <v>13220</v>
      </c>
      <c r="K607" s="810"/>
      <c r="L607" s="810"/>
      <c r="M607" s="803"/>
      <c r="N607" s="803"/>
      <c r="O607" s="810"/>
      <c r="P607" s="810"/>
      <c r="Q607" s="810"/>
    </row>
    <row r="608" spans="1:17" ht="31.5">
      <c r="A608" s="806">
        <v>1</v>
      </c>
      <c r="B608" s="807" t="s">
        <v>2307</v>
      </c>
      <c r="C608" s="810"/>
      <c r="D608" s="810"/>
      <c r="E608" s="808">
        <v>2500</v>
      </c>
      <c r="F608" s="809">
        <f>+E608</f>
        <v>2500</v>
      </c>
      <c r="G608" s="810"/>
      <c r="H608" s="810"/>
      <c r="I608" s="808">
        <v>2500</v>
      </c>
      <c r="J608" s="809">
        <f>+I608</f>
        <v>2500</v>
      </c>
      <c r="K608" s="810"/>
      <c r="L608" s="810"/>
      <c r="M608" s="808"/>
      <c r="N608" s="809"/>
      <c r="O608" s="810"/>
      <c r="P608" s="810"/>
      <c r="Q608" s="810"/>
    </row>
    <row r="609" spans="1:17">
      <c r="A609" s="806">
        <v>2</v>
      </c>
      <c r="B609" s="807" t="s">
        <v>2308</v>
      </c>
      <c r="C609" s="810"/>
      <c r="D609" s="810"/>
      <c r="E609" s="808">
        <v>2010</v>
      </c>
      <c r="F609" s="809">
        <f t="shared" ref="F609:F614" si="45">+E609</f>
        <v>2010</v>
      </c>
      <c r="G609" s="810"/>
      <c r="H609" s="810"/>
      <c r="I609" s="808">
        <v>2010</v>
      </c>
      <c r="J609" s="809">
        <f t="shared" ref="J609:J614" si="46">+I609</f>
        <v>2010</v>
      </c>
      <c r="K609" s="810"/>
      <c r="L609" s="810"/>
      <c r="M609" s="808"/>
      <c r="N609" s="809"/>
      <c r="O609" s="810"/>
      <c r="P609" s="810"/>
      <c r="Q609" s="810"/>
    </row>
    <row r="610" spans="1:17">
      <c r="A610" s="806">
        <f>+A609+1</f>
        <v>3</v>
      </c>
      <c r="B610" s="807" t="s">
        <v>2309</v>
      </c>
      <c r="C610" s="810"/>
      <c r="D610" s="810"/>
      <c r="E610" s="808">
        <v>3000</v>
      </c>
      <c r="F610" s="809">
        <f t="shared" si="45"/>
        <v>3000</v>
      </c>
      <c r="G610" s="810"/>
      <c r="H610" s="810"/>
      <c r="I610" s="808">
        <v>3000</v>
      </c>
      <c r="J610" s="809">
        <f t="shared" si="46"/>
        <v>3000</v>
      </c>
      <c r="K610" s="810"/>
      <c r="L610" s="810"/>
      <c r="M610" s="808"/>
      <c r="N610" s="809"/>
      <c r="O610" s="810"/>
      <c r="P610" s="810"/>
      <c r="Q610" s="810"/>
    </row>
    <row r="611" spans="1:17">
      <c r="A611" s="806">
        <f>+A610+1</f>
        <v>4</v>
      </c>
      <c r="B611" s="807" t="s">
        <v>2310</v>
      </c>
      <c r="C611" s="810"/>
      <c r="D611" s="810"/>
      <c r="E611" s="808">
        <v>2000</v>
      </c>
      <c r="F611" s="809">
        <f t="shared" si="45"/>
        <v>2000</v>
      </c>
      <c r="G611" s="810"/>
      <c r="H611" s="810"/>
      <c r="I611" s="808">
        <v>2000</v>
      </c>
      <c r="J611" s="809">
        <f t="shared" si="46"/>
        <v>2000</v>
      </c>
      <c r="K611" s="810"/>
      <c r="L611" s="810"/>
      <c r="M611" s="808"/>
      <c r="N611" s="809"/>
      <c r="O611" s="810"/>
      <c r="P611" s="810"/>
      <c r="Q611" s="810"/>
    </row>
    <row r="612" spans="1:17" ht="31.5">
      <c r="A612" s="806">
        <v>5</v>
      </c>
      <c r="B612" s="807" t="s">
        <v>2311</v>
      </c>
      <c r="C612" s="810"/>
      <c r="D612" s="810"/>
      <c r="E612" s="808">
        <v>3000</v>
      </c>
      <c r="F612" s="809">
        <f t="shared" si="45"/>
        <v>3000</v>
      </c>
      <c r="G612" s="810"/>
      <c r="H612" s="810"/>
      <c r="I612" s="808">
        <v>3000</v>
      </c>
      <c r="J612" s="809">
        <f t="shared" si="46"/>
        <v>3000</v>
      </c>
      <c r="K612" s="810"/>
      <c r="L612" s="810"/>
      <c r="M612" s="808"/>
      <c r="N612" s="809"/>
      <c r="O612" s="810"/>
      <c r="P612" s="810"/>
      <c r="Q612" s="810"/>
    </row>
    <row r="613" spans="1:17">
      <c r="A613" s="806">
        <f>+A612+1</f>
        <v>6</v>
      </c>
      <c r="B613" s="807" t="s">
        <v>2312</v>
      </c>
      <c r="C613" s="810"/>
      <c r="D613" s="810"/>
      <c r="E613" s="808">
        <v>210</v>
      </c>
      <c r="F613" s="809">
        <f>+E613</f>
        <v>210</v>
      </c>
      <c r="G613" s="810"/>
      <c r="H613" s="810"/>
      <c r="I613" s="808">
        <v>210</v>
      </c>
      <c r="J613" s="809">
        <f>+I613</f>
        <v>210</v>
      </c>
      <c r="K613" s="810"/>
      <c r="L613" s="810"/>
      <c r="M613" s="808"/>
      <c r="N613" s="809"/>
      <c r="O613" s="810"/>
      <c r="P613" s="810"/>
      <c r="Q613" s="810"/>
    </row>
    <row r="614" spans="1:17" ht="31.5">
      <c r="A614" s="806">
        <f>+A613+1</f>
        <v>7</v>
      </c>
      <c r="B614" s="807" t="s">
        <v>2313</v>
      </c>
      <c r="C614" s="810"/>
      <c r="D614" s="810"/>
      <c r="E614" s="808">
        <v>500</v>
      </c>
      <c r="F614" s="809">
        <f t="shared" si="45"/>
        <v>500</v>
      </c>
      <c r="G614" s="810"/>
      <c r="H614" s="810"/>
      <c r="I614" s="808">
        <v>500</v>
      </c>
      <c r="J614" s="809">
        <f t="shared" si="46"/>
        <v>500</v>
      </c>
      <c r="K614" s="810"/>
      <c r="L614" s="810"/>
      <c r="M614" s="808"/>
      <c r="N614" s="809"/>
      <c r="O614" s="810"/>
      <c r="P614" s="810"/>
      <c r="Q614" s="810"/>
    </row>
    <row r="615" spans="1:17">
      <c r="A615" s="715" t="s">
        <v>2314</v>
      </c>
      <c r="B615" s="631" t="s">
        <v>571</v>
      </c>
      <c r="C615" s="711"/>
      <c r="D615" s="714"/>
      <c r="E615" s="714">
        <f t="shared" ref="E615:J615" si="47">E616+E617</f>
        <v>179420</v>
      </c>
      <c r="F615" s="714">
        <f t="shared" si="47"/>
        <v>160359</v>
      </c>
      <c r="G615" s="714">
        <f t="shared" si="47"/>
        <v>0</v>
      </c>
      <c r="H615" s="714">
        <f t="shared" si="47"/>
        <v>0</v>
      </c>
      <c r="I615" s="714">
        <f t="shared" si="47"/>
        <v>179420</v>
      </c>
      <c r="J615" s="714">
        <f t="shared" si="47"/>
        <v>160359</v>
      </c>
      <c r="K615" s="714"/>
      <c r="L615" s="714"/>
      <c r="M615" s="714">
        <f>M616+M617</f>
        <v>179420</v>
      </c>
      <c r="N615" s="714">
        <f>N616+N617</f>
        <v>160359</v>
      </c>
      <c r="O615" s="716"/>
      <c r="P615" s="716"/>
      <c r="Q615" s="714"/>
    </row>
    <row r="616" spans="1:17" ht="31.5">
      <c r="A616" s="717" t="s">
        <v>96</v>
      </c>
      <c r="B616" s="754" t="s">
        <v>457</v>
      </c>
      <c r="C616" s="779"/>
      <c r="D616" s="779"/>
      <c r="E616" s="716"/>
      <c r="F616" s="716"/>
      <c r="G616" s="716"/>
      <c r="H616" s="716"/>
      <c r="I616" s="716"/>
      <c r="J616" s="716"/>
      <c r="K616" s="716"/>
      <c r="L616" s="716"/>
      <c r="M616" s="716"/>
      <c r="N616" s="716"/>
      <c r="O616" s="716"/>
      <c r="P616" s="716"/>
      <c r="Q616" s="781"/>
    </row>
    <row r="617" spans="1:17" ht="31.5">
      <c r="A617" s="627" t="s">
        <v>101</v>
      </c>
      <c r="B617" s="754" t="s">
        <v>1893</v>
      </c>
      <c r="C617" s="713"/>
      <c r="D617" s="714"/>
      <c r="E617" s="811">
        <f>SUM(E618:E655)</f>
        <v>179420</v>
      </c>
      <c r="F617" s="811">
        <f>SUM(F618:F655)</f>
        <v>160359</v>
      </c>
      <c r="G617" s="716"/>
      <c r="H617" s="716"/>
      <c r="I617" s="811">
        <f t="shared" ref="I617:N617" si="48">SUM(I618:I655)</f>
        <v>179420</v>
      </c>
      <c r="J617" s="811">
        <f t="shared" si="48"/>
        <v>160359</v>
      </c>
      <c r="K617" s="811">
        <f t="shared" si="48"/>
        <v>0</v>
      </c>
      <c r="L617" s="811">
        <f t="shared" si="48"/>
        <v>0</v>
      </c>
      <c r="M617" s="811">
        <f t="shared" si="48"/>
        <v>179420</v>
      </c>
      <c r="N617" s="811">
        <f t="shared" si="48"/>
        <v>160359</v>
      </c>
      <c r="O617" s="716"/>
      <c r="P617" s="716"/>
      <c r="Q617" s="710"/>
    </row>
    <row r="618" spans="1:17" ht="63">
      <c r="A618" s="784" t="s">
        <v>97</v>
      </c>
      <c r="B618" s="645" t="s">
        <v>2315</v>
      </c>
      <c r="C618" s="810"/>
      <c r="D618" s="810"/>
      <c r="E618" s="812">
        <f>(7*800)+600</f>
        <v>6200</v>
      </c>
      <c r="F618" s="812">
        <f>+E618*0.9</f>
        <v>5580</v>
      </c>
      <c r="G618" s="810"/>
      <c r="H618" s="810"/>
      <c r="I618" s="812">
        <f>(7*800)+600</f>
        <v>6200</v>
      </c>
      <c r="J618" s="812">
        <f>+I618*0.9</f>
        <v>5580</v>
      </c>
      <c r="K618" s="810"/>
      <c r="L618" s="810"/>
      <c r="M618" s="812">
        <f>(7*800)+600</f>
        <v>6200</v>
      </c>
      <c r="N618" s="812">
        <f>+M618*0.9</f>
        <v>5580</v>
      </c>
      <c r="O618" s="810"/>
      <c r="P618" s="810"/>
      <c r="Q618" s="810"/>
    </row>
    <row r="619" spans="1:17" ht="47.25">
      <c r="A619" s="650" t="s">
        <v>183</v>
      </c>
      <c r="B619" s="645" t="s">
        <v>2316</v>
      </c>
      <c r="C619" s="810"/>
      <c r="D619" s="810"/>
      <c r="E619" s="812">
        <f>2*800+3*600</f>
        <v>3400</v>
      </c>
      <c r="F619" s="812">
        <f>+E619*0.9</f>
        <v>3060</v>
      </c>
      <c r="G619" s="810"/>
      <c r="H619" s="810"/>
      <c r="I619" s="812">
        <f>2*800+3*600</f>
        <v>3400</v>
      </c>
      <c r="J619" s="812">
        <f>+I619*0.9</f>
        <v>3060</v>
      </c>
      <c r="K619" s="810"/>
      <c r="L619" s="810"/>
      <c r="M619" s="812">
        <f>2*800+3*600</f>
        <v>3400</v>
      </c>
      <c r="N619" s="812">
        <f>+M619*0.9</f>
        <v>3060</v>
      </c>
      <c r="O619" s="810"/>
      <c r="P619" s="810"/>
      <c r="Q619" s="810"/>
    </row>
    <row r="620" spans="1:17" ht="31.5">
      <c r="A620" s="650" t="s">
        <v>1728</v>
      </c>
      <c r="B620" s="645" t="s">
        <v>2317</v>
      </c>
      <c r="C620" s="810"/>
      <c r="D620" s="810"/>
      <c r="E620" s="812">
        <v>3000</v>
      </c>
      <c r="F620" s="812">
        <f>0.9*E620</f>
        <v>2700</v>
      </c>
      <c r="G620" s="810"/>
      <c r="H620" s="810"/>
      <c r="I620" s="812">
        <v>3000</v>
      </c>
      <c r="J620" s="812">
        <f>0.9*I620</f>
        <v>2700</v>
      </c>
      <c r="K620" s="810"/>
      <c r="L620" s="810"/>
      <c r="M620" s="812">
        <v>3000</v>
      </c>
      <c r="N620" s="812">
        <f>0.9*M620</f>
        <v>2700</v>
      </c>
      <c r="O620" s="810"/>
      <c r="P620" s="810"/>
      <c r="Q620" s="810"/>
    </row>
    <row r="621" spans="1:17" ht="31.5">
      <c r="A621" s="650" t="s">
        <v>186</v>
      </c>
      <c r="B621" s="645" t="s">
        <v>2318</v>
      </c>
      <c r="C621" s="810"/>
      <c r="D621" s="810"/>
      <c r="E621" s="812">
        <f>800*4</f>
        <v>3200</v>
      </c>
      <c r="F621" s="812">
        <f>E621*0.9</f>
        <v>2880</v>
      </c>
      <c r="G621" s="810"/>
      <c r="H621" s="810"/>
      <c r="I621" s="812">
        <f>800*4</f>
        <v>3200</v>
      </c>
      <c r="J621" s="812">
        <f>I621*0.9</f>
        <v>2880</v>
      </c>
      <c r="K621" s="810"/>
      <c r="L621" s="810"/>
      <c r="M621" s="812">
        <f>800*4</f>
        <v>3200</v>
      </c>
      <c r="N621" s="812">
        <f>M621*0.9</f>
        <v>2880</v>
      </c>
      <c r="O621" s="810"/>
      <c r="P621" s="810"/>
      <c r="Q621" s="810"/>
    </row>
    <row r="622" spans="1:17" ht="31.5">
      <c r="A622" s="650" t="s">
        <v>1731</v>
      </c>
      <c r="B622" s="645" t="s">
        <v>2319</v>
      </c>
      <c r="C622" s="810"/>
      <c r="D622" s="810"/>
      <c r="E622" s="812">
        <v>1490</v>
      </c>
      <c r="F622" s="812">
        <v>1341</v>
      </c>
      <c r="G622" s="810"/>
      <c r="H622" s="810"/>
      <c r="I622" s="812">
        <v>1490</v>
      </c>
      <c r="J622" s="812">
        <v>1341</v>
      </c>
      <c r="K622" s="810"/>
      <c r="L622" s="810"/>
      <c r="M622" s="812">
        <v>1490</v>
      </c>
      <c r="N622" s="812">
        <v>1341</v>
      </c>
      <c r="O622" s="810"/>
      <c r="P622" s="810"/>
      <c r="Q622" s="810"/>
    </row>
    <row r="623" spans="1:17" ht="31.5">
      <c r="A623" s="784" t="s">
        <v>1733</v>
      </c>
      <c r="B623" s="645" t="s">
        <v>2320</v>
      </c>
      <c r="C623" s="810"/>
      <c r="D623" s="810"/>
      <c r="E623" s="812">
        <v>3600</v>
      </c>
      <c r="F623" s="812">
        <f>+E623*0.9</f>
        <v>3240</v>
      </c>
      <c r="G623" s="810"/>
      <c r="H623" s="810"/>
      <c r="I623" s="812">
        <v>3600</v>
      </c>
      <c r="J623" s="812">
        <f>+I623*0.9</f>
        <v>3240</v>
      </c>
      <c r="K623" s="810"/>
      <c r="L623" s="810"/>
      <c r="M623" s="812">
        <v>3600</v>
      </c>
      <c r="N623" s="812">
        <f>+M623*0.9</f>
        <v>3240</v>
      </c>
      <c r="O623" s="810"/>
      <c r="P623" s="810"/>
      <c r="Q623" s="810"/>
    </row>
    <row r="624" spans="1:17" ht="31.5">
      <c r="A624" s="784" t="s">
        <v>1735</v>
      </c>
      <c r="B624" s="645" t="s">
        <v>2321</v>
      </c>
      <c r="C624" s="810"/>
      <c r="D624" s="810"/>
      <c r="E624" s="812">
        <v>10000</v>
      </c>
      <c r="F624" s="812">
        <v>9000</v>
      </c>
      <c r="G624" s="810"/>
      <c r="H624" s="810"/>
      <c r="I624" s="812">
        <v>10000</v>
      </c>
      <c r="J624" s="812">
        <v>9000</v>
      </c>
      <c r="K624" s="810"/>
      <c r="L624" s="810"/>
      <c r="M624" s="812">
        <v>10000</v>
      </c>
      <c r="N624" s="812">
        <v>9000</v>
      </c>
      <c r="O624" s="810"/>
      <c r="P624" s="810"/>
      <c r="Q624" s="810"/>
    </row>
    <row r="625" spans="1:17" ht="63">
      <c r="A625" s="784" t="s">
        <v>1737</v>
      </c>
      <c r="B625" s="645" t="s">
        <v>2322</v>
      </c>
      <c r="C625" s="810"/>
      <c r="D625" s="810"/>
      <c r="E625" s="812">
        <v>4000</v>
      </c>
      <c r="F625" s="812">
        <v>3600</v>
      </c>
      <c r="G625" s="810"/>
      <c r="H625" s="810"/>
      <c r="I625" s="812">
        <v>4000</v>
      </c>
      <c r="J625" s="812">
        <v>3600</v>
      </c>
      <c r="K625" s="810"/>
      <c r="L625" s="810"/>
      <c r="M625" s="812">
        <v>4000</v>
      </c>
      <c r="N625" s="812">
        <v>3600</v>
      </c>
      <c r="O625" s="810"/>
      <c r="P625" s="810"/>
      <c r="Q625" s="810"/>
    </row>
    <row r="626" spans="1:17" ht="47.25">
      <c r="A626" s="784" t="s">
        <v>1739</v>
      </c>
      <c r="B626" s="645" t="s">
        <v>2323</v>
      </c>
      <c r="C626" s="810"/>
      <c r="D626" s="810"/>
      <c r="E626" s="812">
        <v>3500</v>
      </c>
      <c r="F626" s="812">
        <v>3150</v>
      </c>
      <c r="G626" s="810"/>
      <c r="H626" s="810"/>
      <c r="I626" s="812">
        <v>3500</v>
      </c>
      <c r="J626" s="812">
        <v>3150</v>
      </c>
      <c r="K626" s="810"/>
      <c r="L626" s="810"/>
      <c r="M626" s="812">
        <v>3500</v>
      </c>
      <c r="N626" s="812">
        <v>3150</v>
      </c>
      <c r="O626" s="810"/>
      <c r="P626" s="810"/>
      <c r="Q626" s="810"/>
    </row>
    <row r="627" spans="1:17" ht="47.25">
      <c r="A627" s="650" t="s">
        <v>1741</v>
      </c>
      <c r="B627" s="645" t="s">
        <v>2324</v>
      </c>
      <c r="C627" s="810"/>
      <c r="D627" s="810"/>
      <c r="E627" s="812">
        <f>800*4+600</f>
        <v>3800</v>
      </c>
      <c r="F627" s="812">
        <f>E627*0.9</f>
        <v>3420</v>
      </c>
      <c r="G627" s="810"/>
      <c r="H627" s="810"/>
      <c r="I627" s="812">
        <f>800*4+600</f>
        <v>3800</v>
      </c>
      <c r="J627" s="812">
        <f>I627*0.9</f>
        <v>3420</v>
      </c>
      <c r="K627" s="810"/>
      <c r="L627" s="810"/>
      <c r="M627" s="812">
        <f>800*4+600</f>
        <v>3800</v>
      </c>
      <c r="N627" s="812">
        <f>M627*0.9</f>
        <v>3420</v>
      </c>
      <c r="O627" s="810"/>
      <c r="P627" s="810"/>
      <c r="Q627" s="810"/>
    </row>
    <row r="628" spans="1:17" ht="31.5">
      <c r="A628" s="784" t="s">
        <v>1743</v>
      </c>
      <c r="B628" s="645" t="s">
        <v>2325</v>
      </c>
      <c r="C628" s="810"/>
      <c r="D628" s="810"/>
      <c r="E628" s="812">
        <v>3200</v>
      </c>
      <c r="F628" s="812">
        <v>2980</v>
      </c>
      <c r="G628" s="810"/>
      <c r="H628" s="810"/>
      <c r="I628" s="812">
        <v>3200</v>
      </c>
      <c r="J628" s="812">
        <v>2980</v>
      </c>
      <c r="K628" s="810"/>
      <c r="L628" s="810"/>
      <c r="M628" s="812">
        <v>3200</v>
      </c>
      <c r="N628" s="812">
        <v>2980</v>
      </c>
      <c r="O628" s="810"/>
      <c r="P628" s="810"/>
      <c r="Q628" s="810"/>
    </row>
    <row r="629" spans="1:17" ht="31.5">
      <c r="A629" s="784" t="s">
        <v>1745</v>
      </c>
      <c r="B629" s="645" t="s">
        <v>2326</v>
      </c>
      <c r="C629" s="810"/>
      <c r="D629" s="810"/>
      <c r="E629" s="812">
        <v>1800</v>
      </c>
      <c r="F629" s="812">
        <f>E629*0.9</f>
        <v>1620</v>
      </c>
      <c r="G629" s="810"/>
      <c r="H629" s="810"/>
      <c r="I629" s="812">
        <v>1800</v>
      </c>
      <c r="J629" s="812">
        <f>I629*0.9</f>
        <v>1620</v>
      </c>
      <c r="K629" s="810"/>
      <c r="L629" s="810"/>
      <c r="M629" s="812">
        <v>1800</v>
      </c>
      <c r="N629" s="812">
        <f>M629*0.9</f>
        <v>1620</v>
      </c>
      <c r="O629" s="810"/>
      <c r="P629" s="810"/>
      <c r="Q629" s="810"/>
    </row>
    <row r="630" spans="1:17" ht="31.5">
      <c r="A630" s="784" t="s">
        <v>1747</v>
      </c>
      <c r="B630" s="651" t="s">
        <v>2327</v>
      </c>
      <c r="C630" s="810"/>
      <c r="D630" s="810"/>
      <c r="E630" s="812">
        <v>2500</v>
      </c>
      <c r="F630" s="812">
        <v>2250</v>
      </c>
      <c r="G630" s="810"/>
      <c r="H630" s="810"/>
      <c r="I630" s="812">
        <v>2500</v>
      </c>
      <c r="J630" s="812">
        <v>2250</v>
      </c>
      <c r="K630" s="810"/>
      <c r="L630" s="810"/>
      <c r="M630" s="812">
        <v>2500</v>
      </c>
      <c r="N630" s="812">
        <v>2250</v>
      </c>
      <c r="O630" s="810"/>
      <c r="P630" s="810"/>
      <c r="Q630" s="810"/>
    </row>
    <row r="631" spans="1:17" ht="94.5">
      <c r="A631" s="784" t="s">
        <v>1749</v>
      </c>
      <c r="B631" s="651" t="s">
        <v>2328</v>
      </c>
      <c r="C631" s="810"/>
      <c r="D631" s="810"/>
      <c r="E631" s="812">
        <v>2080</v>
      </c>
      <c r="F631" s="812">
        <f>E631*0.9</f>
        <v>1872</v>
      </c>
      <c r="G631" s="810"/>
      <c r="H631" s="810"/>
      <c r="I631" s="812">
        <v>2080</v>
      </c>
      <c r="J631" s="812">
        <f>I631*0.9</f>
        <v>1872</v>
      </c>
      <c r="K631" s="810"/>
      <c r="L631" s="810"/>
      <c r="M631" s="812">
        <v>2080</v>
      </c>
      <c r="N631" s="812">
        <f>M631*0.9</f>
        <v>1872</v>
      </c>
      <c r="O631" s="810"/>
      <c r="P631" s="810"/>
      <c r="Q631" s="810"/>
    </row>
    <row r="632" spans="1:17" ht="31.5">
      <c r="A632" s="784" t="s">
        <v>1751</v>
      </c>
      <c r="B632" s="651" t="s">
        <v>2329</v>
      </c>
      <c r="C632" s="810"/>
      <c r="D632" s="810"/>
      <c r="E632" s="812">
        <v>2340</v>
      </c>
      <c r="F632" s="812">
        <f>+E632*0.9</f>
        <v>2106</v>
      </c>
      <c r="G632" s="810"/>
      <c r="H632" s="810"/>
      <c r="I632" s="812">
        <v>2340</v>
      </c>
      <c r="J632" s="812">
        <f>+I632*0.9</f>
        <v>2106</v>
      </c>
      <c r="K632" s="810"/>
      <c r="L632" s="810"/>
      <c r="M632" s="812">
        <v>2340</v>
      </c>
      <c r="N632" s="812">
        <f>+M632*0.9</f>
        <v>2106</v>
      </c>
      <c r="O632" s="810"/>
      <c r="P632" s="810"/>
      <c r="Q632" s="810"/>
    </row>
    <row r="633" spans="1:17" ht="31.5">
      <c r="A633" s="784" t="s">
        <v>1753</v>
      </c>
      <c r="B633" s="645" t="s">
        <v>2330</v>
      </c>
      <c r="C633" s="810"/>
      <c r="D633" s="810"/>
      <c r="E633" s="812">
        <v>3600</v>
      </c>
      <c r="F633" s="812">
        <f>+E633*0.9</f>
        <v>3240</v>
      </c>
      <c r="G633" s="810"/>
      <c r="H633" s="810"/>
      <c r="I633" s="812">
        <v>3600</v>
      </c>
      <c r="J633" s="812">
        <f>+I633*0.9</f>
        <v>3240</v>
      </c>
      <c r="K633" s="810"/>
      <c r="L633" s="810"/>
      <c r="M633" s="812">
        <v>3600</v>
      </c>
      <c r="N633" s="812">
        <f>+M633*0.9</f>
        <v>3240</v>
      </c>
      <c r="O633" s="810"/>
      <c r="P633" s="810"/>
      <c r="Q633" s="810"/>
    </row>
    <row r="634" spans="1:17" ht="63">
      <c r="A634" s="784" t="s">
        <v>1755</v>
      </c>
      <c r="B634" s="645" t="s">
        <v>2331</v>
      </c>
      <c r="C634" s="810"/>
      <c r="D634" s="810"/>
      <c r="E634" s="812">
        <f>5*850+3*600</f>
        <v>6050</v>
      </c>
      <c r="F634" s="812">
        <f>+E634*0.9</f>
        <v>5445</v>
      </c>
      <c r="G634" s="810"/>
      <c r="H634" s="810"/>
      <c r="I634" s="812">
        <f>5*850+3*600</f>
        <v>6050</v>
      </c>
      <c r="J634" s="812">
        <f>+I634*0.9</f>
        <v>5445</v>
      </c>
      <c r="K634" s="810"/>
      <c r="L634" s="810"/>
      <c r="M634" s="812">
        <f>5*850+3*600</f>
        <v>6050</v>
      </c>
      <c r="N634" s="812">
        <f>+M634*0.9</f>
        <v>5445</v>
      </c>
      <c r="O634" s="810"/>
      <c r="P634" s="810"/>
      <c r="Q634" s="810"/>
    </row>
    <row r="635" spans="1:17" ht="47.25">
      <c r="A635" s="784" t="s">
        <v>1757</v>
      </c>
      <c r="B635" s="645" t="s">
        <v>2332</v>
      </c>
      <c r="C635" s="810"/>
      <c r="D635" s="810"/>
      <c r="E635" s="812">
        <v>4290</v>
      </c>
      <c r="F635" s="812">
        <v>3861</v>
      </c>
      <c r="G635" s="810"/>
      <c r="H635" s="810"/>
      <c r="I635" s="812">
        <v>4290</v>
      </c>
      <c r="J635" s="812">
        <v>3861</v>
      </c>
      <c r="K635" s="810"/>
      <c r="L635" s="810"/>
      <c r="M635" s="812">
        <v>4290</v>
      </c>
      <c r="N635" s="812">
        <v>3861</v>
      </c>
      <c r="O635" s="810"/>
      <c r="P635" s="810"/>
      <c r="Q635" s="810"/>
    </row>
    <row r="636" spans="1:17" ht="47.25">
      <c r="A636" s="784" t="s">
        <v>1759</v>
      </c>
      <c r="B636" s="645" t="s">
        <v>2333</v>
      </c>
      <c r="C636" s="810"/>
      <c r="D636" s="810"/>
      <c r="E636" s="812">
        <v>4000</v>
      </c>
      <c r="F636" s="812">
        <v>3600</v>
      </c>
      <c r="G636" s="810"/>
      <c r="H636" s="810"/>
      <c r="I636" s="812">
        <v>4000</v>
      </c>
      <c r="J636" s="812">
        <v>3600</v>
      </c>
      <c r="K636" s="810"/>
      <c r="L636" s="810"/>
      <c r="M636" s="812">
        <v>4000</v>
      </c>
      <c r="N636" s="812">
        <v>3600</v>
      </c>
      <c r="O636" s="810"/>
      <c r="P636" s="810"/>
      <c r="Q636" s="810"/>
    </row>
    <row r="637" spans="1:17" ht="63">
      <c r="A637" s="784" t="s">
        <v>1761</v>
      </c>
      <c r="B637" s="645" t="s">
        <v>2334</v>
      </c>
      <c r="C637" s="810"/>
      <c r="D637" s="810"/>
      <c r="E637" s="812">
        <v>3500</v>
      </c>
      <c r="F637" s="812">
        <v>3080</v>
      </c>
      <c r="G637" s="810"/>
      <c r="H637" s="810"/>
      <c r="I637" s="812">
        <v>3500</v>
      </c>
      <c r="J637" s="812">
        <v>3080</v>
      </c>
      <c r="K637" s="810"/>
      <c r="L637" s="810"/>
      <c r="M637" s="812">
        <v>3500</v>
      </c>
      <c r="N637" s="812">
        <v>3080</v>
      </c>
      <c r="O637" s="810"/>
      <c r="P637" s="810"/>
      <c r="Q637" s="810"/>
    </row>
    <row r="638" spans="1:17" ht="31.5">
      <c r="A638" s="784" t="s">
        <v>1763</v>
      </c>
      <c r="B638" s="645" t="s">
        <v>2335</v>
      </c>
      <c r="C638" s="810"/>
      <c r="D638" s="810"/>
      <c r="E638" s="812">
        <v>6000</v>
      </c>
      <c r="F638" s="812">
        <v>5400</v>
      </c>
      <c r="G638" s="810"/>
      <c r="H638" s="810"/>
      <c r="I638" s="812">
        <v>6000</v>
      </c>
      <c r="J638" s="812">
        <v>5400</v>
      </c>
      <c r="K638" s="810"/>
      <c r="L638" s="810"/>
      <c r="M638" s="812">
        <v>6000</v>
      </c>
      <c r="N638" s="812">
        <v>5400</v>
      </c>
      <c r="O638" s="810"/>
      <c r="P638" s="810"/>
      <c r="Q638" s="810"/>
    </row>
    <row r="639" spans="1:17" ht="31.5">
      <c r="A639" s="784" t="s">
        <v>1765</v>
      </c>
      <c r="B639" s="645" t="s">
        <v>2336</v>
      </c>
      <c r="C639" s="810"/>
      <c r="D639" s="810"/>
      <c r="E639" s="812">
        <v>4100</v>
      </c>
      <c r="F639" s="812">
        <v>3690</v>
      </c>
      <c r="G639" s="810"/>
      <c r="H639" s="810"/>
      <c r="I639" s="812">
        <v>4100</v>
      </c>
      <c r="J639" s="812">
        <v>3690</v>
      </c>
      <c r="K639" s="810"/>
      <c r="L639" s="810"/>
      <c r="M639" s="812">
        <v>4100</v>
      </c>
      <c r="N639" s="812">
        <v>3690</v>
      </c>
      <c r="O639" s="810"/>
      <c r="P639" s="810"/>
      <c r="Q639" s="810"/>
    </row>
    <row r="640" spans="1:17" ht="31.5">
      <c r="A640" s="784" t="s">
        <v>1767</v>
      </c>
      <c r="B640" s="645" t="s">
        <v>2337</v>
      </c>
      <c r="C640" s="810"/>
      <c r="D640" s="810"/>
      <c r="E640" s="812">
        <v>4250</v>
      </c>
      <c r="F640" s="812">
        <v>3825</v>
      </c>
      <c r="G640" s="810"/>
      <c r="H640" s="810"/>
      <c r="I640" s="812">
        <v>4250</v>
      </c>
      <c r="J640" s="812">
        <v>3825</v>
      </c>
      <c r="K640" s="810"/>
      <c r="L640" s="810"/>
      <c r="M640" s="812">
        <v>4250</v>
      </c>
      <c r="N640" s="812">
        <v>3825</v>
      </c>
      <c r="O640" s="810"/>
      <c r="P640" s="810"/>
      <c r="Q640" s="810"/>
    </row>
    <row r="641" spans="1:17" ht="31.5">
      <c r="A641" s="784" t="s">
        <v>1769</v>
      </c>
      <c r="B641" s="645" t="s">
        <v>2338</v>
      </c>
      <c r="C641" s="810"/>
      <c r="D641" s="810"/>
      <c r="E641" s="812">
        <v>1819.9999999999998</v>
      </c>
      <c r="F641" s="812">
        <f>E641*0.9</f>
        <v>1637.9999999999998</v>
      </c>
      <c r="G641" s="810"/>
      <c r="H641" s="810"/>
      <c r="I641" s="812">
        <v>1819.9999999999998</v>
      </c>
      <c r="J641" s="812">
        <f>I641*0.9</f>
        <v>1637.9999999999998</v>
      </c>
      <c r="K641" s="810"/>
      <c r="L641" s="810"/>
      <c r="M641" s="812">
        <v>1819.9999999999998</v>
      </c>
      <c r="N641" s="812">
        <f>M641*0.9</f>
        <v>1637.9999999999998</v>
      </c>
      <c r="O641" s="810"/>
      <c r="P641" s="810"/>
      <c r="Q641" s="810"/>
    </row>
    <row r="642" spans="1:17" ht="63">
      <c r="A642" s="784" t="s">
        <v>1771</v>
      </c>
      <c r="B642" s="645" t="s">
        <v>2339</v>
      </c>
      <c r="C642" s="810"/>
      <c r="D642" s="810"/>
      <c r="E642" s="812">
        <v>5000</v>
      </c>
      <c r="F642" s="812">
        <f>E642*0.9</f>
        <v>4500</v>
      </c>
      <c r="G642" s="810"/>
      <c r="H642" s="810"/>
      <c r="I642" s="812">
        <v>5000</v>
      </c>
      <c r="J642" s="812">
        <f>I642*0.9</f>
        <v>4500</v>
      </c>
      <c r="K642" s="810"/>
      <c r="L642" s="810"/>
      <c r="M642" s="812">
        <v>5000</v>
      </c>
      <c r="N642" s="812">
        <f>M642*0.9</f>
        <v>4500</v>
      </c>
      <c r="O642" s="810"/>
      <c r="P642" s="810"/>
      <c r="Q642" s="810"/>
    </row>
    <row r="643" spans="1:17" ht="47.25">
      <c r="A643" s="784" t="s">
        <v>2340</v>
      </c>
      <c r="B643" s="645" t="s">
        <v>2341</v>
      </c>
      <c r="C643" s="713"/>
      <c r="D643" s="714"/>
      <c r="E643" s="812">
        <v>3500</v>
      </c>
      <c r="F643" s="812">
        <v>3150</v>
      </c>
      <c r="G643" s="716"/>
      <c r="H643" s="716"/>
      <c r="I643" s="812">
        <v>3500</v>
      </c>
      <c r="J643" s="812">
        <v>3150</v>
      </c>
      <c r="K643" s="716"/>
      <c r="L643" s="716"/>
      <c r="M643" s="812">
        <v>3500</v>
      </c>
      <c r="N643" s="812">
        <v>3150</v>
      </c>
      <c r="O643" s="716"/>
      <c r="P643" s="716"/>
      <c r="Q643" s="639"/>
    </row>
    <row r="644" spans="1:17">
      <c r="A644" s="784" t="s">
        <v>2342</v>
      </c>
      <c r="B644" s="651" t="s">
        <v>2343</v>
      </c>
      <c r="C644" s="810"/>
      <c r="D644" s="810"/>
      <c r="E644" s="812">
        <v>16000</v>
      </c>
      <c r="F644" s="812">
        <v>14400</v>
      </c>
      <c r="G644" s="810"/>
      <c r="H644" s="810"/>
      <c r="I644" s="812">
        <v>16000</v>
      </c>
      <c r="J644" s="812">
        <v>14400</v>
      </c>
      <c r="K644" s="810"/>
      <c r="L644" s="810"/>
      <c r="M644" s="812">
        <v>16000</v>
      </c>
      <c r="N644" s="812">
        <v>14400</v>
      </c>
      <c r="O644" s="810"/>
      <c r="P644" s="810"/>
      <c r="Q644" s="810"/>
    </row>
    <row r="645" spans="1:17">
      <c r="A645" s="784" t="s">
        <v>2344</v>
      </c>
      <c r="B645" s="645" t="s">
        <v>2345</v>
      </c>
      <c r="C645" s="810"/>
      <c r="D645" s="810"/>
      <c r="E645" s="812">
        <v>1500</v>
      </c>
      <c r="F645" s="812">
        <f>E645*0.9</f>
        <v>1350</v>
      </c>
      <c r="G645" s="810"/>
      <c r="H645" s="810"/>
      <c r="I645" s="812">
        <v>1500</v>
      </c>
      <c r="J645" s="812">
        <f>I645*0.9</f>
        <v>1350</v>
      </c>
      <c r="K645" s="810"/>
      <c r="L645" s="810"/>
      <c r="M645" s="812">
        <v>1500</v>
      </c>
      <c r="N645" s="812">
        <f>M645*0.9</f>
        <v>1350</v>
      </c>
      <c r="O645" s="810"/>
      <c r="P645" s="810"/>
      <c r="Q645" s="810"/>
    </row>
    <row r="646" spans="1:17" ht="47.25">
      <c r="A646" s="784" t="s">
        <v>2346</v>
      </c>
      <c r="B646" s="645" t="s">
        <v>2347</v>
      </c>
      <c r="C646" s="810"/>
      <c r="D646" s="810"/>
      <c r="E646" s="812">
        <v>4000</v>
      </c>
      <c r="F646" s="812">
        <f>+E646*0.9</f>
        <v>3600</v>
      </c>
      <c r="G646" s="810"/>
      <c r="H646" s="810"/>
      <c r="I646" s="812">
        <v>4000</v>
      </c>
      <c r="J646" s="812">
        <f>+I646*0.9</f>
        <v>3600</v>
      </c>
      <c r="K646" s="810"/>
      <c r="L646" s="810"/>
      <c r="M646" s="812">
        <v>4000</v>
      </c>
      <c r="N646" s="812">
        <f>+M646*0.9</f>
        <v>3600</v>
      </c>
      <c r="O646" s="810"/>
      <c r="P646" s="810"/>
      <c r="Q646" s="810"/>
    </row>
    <row r="647" spans="1:17" ht="63">
      <c r="A647" s="784" t="s">
        <v>2348</v>
      </c>
      <c r="B647" s="645" t="s">
        <v>2349</v>
      </c>
      <c r="C647" s="713"/>
      <c r="D647" s="714"/>
      <c r="E647" s="812">
        <v>4500</v>
      </c>
      <c r="F647" s="812">
        <f>E647*0.9</f>
        <v>4050</v>
      </c>
      <c r="G647" s="716"/>
      <c r="H647" s="716"/>
      <c r="I647" s="812">
        <v>4500</v>
      </c>
      <c r="J647" s="812">
        <f>I647*0.9</f>
        <v>4050</v>
      </c>
      <c r="K647" s="716"/>
      <c r="L647" s="716"/>
      <c r="M647" s="812">
        <v>4500</v>
      </c>
      <c r="N647" s="812">
        <f>M647*0.9</f>
        <v>4050</v>
      </c>
      <c r="O647" s="716"/>
      <c r="P647" s="716"/>
      <c r="Q647" s="710"/>
    </row>
    <row r="648" spans="1:17" ht="63">
      <c r="A648" s="784" t="s">
        <v>2350</v>
      </c>
      <c r="B648" s="645" t="s">
        <v>2351</v>
      </c>
      <c r="C648" s="810"/>
      <c r="D648" s="810"/>
      <c r="E648" s="812">
        <v>6500</v>
      </c>
      <c r="F648" s="812">
        <f>E648*0.9</f>
        <v>5850</v>
      </c>
      <c r="G648" s="810"/>
      <c r="H648" s="810"/>
      <c r="I648" s="812">
        <v>6500</v>
      </c>
      <c r="J648" s="812">
        <f>I648*0.9</f>
        <v>5850</v>
      </c>
      <c r="K648" s="810"/>
      <c r="L648" s="810"/>
      <c r="M648" s="812">
        <v>6500</v>
      </c>
      <c r="N648" s="812">
        <f>M648*0.9</f>
        <v>5850</v>
      </c>
      <c r="O648" s="810"/>
      <c r="P648" s="810"/>
      <c r="Q648" s="810"/>
    </row>
    <row r="649" spans="1:17" ht="47.25">
      <c r="A649" s="650" t="s">
        <v>2352</v>
      </c>
      <c r="B649" s="645" t="s">
        <v>2353</v>
      </c>
      <c r="C649" s="810"/>
      <c r="D649" s="810"/>
      <c r="E649" s="812">
        <v>5200</v>
      </c>
      <c r="F649" s="812">
        <v>5155</v>
      </c>
      <c r="G649" s="810"/>
      <c r="H649" s="810"/>
      <c r="I649" s="812">
        <v>5200</v>
      </c>
      <c r="J649" s="812">
        <v>5155</v>
      </c>
      <c r="K649" s="810"/>
      <c r="L649" s="810"/>
      <c r="M649" s="812">
        <v>5200</v>
      </c>
      <c r="N649" s="812">
        <v>5155</v>
      </c>
      <c r="O649" s="810"/>
      <c r="P649" s="810"/>
      <c r="Q649" s="810"/>
    </row>
    <row r="650" spans="1:17" ht="31.5">
      <c r="A650" s="650" t="s">
        <v>2354</v>
      </c>
      <c r="B650" s="645" t="s">
        <v>3021</v>
      </c>
      <c r="C650" s="713"/>
      <c r="D650" s="714"/>
      <c r="E650" s="812">
        <v>22000</v>
      </c>
      <c r="F650" s="812">
        <v>18000</v>
      </c>
      <c r="G650" s="716"/>
      <c r="H650" s="716"/>
      <c r="I650" s="812">
        <v>22000</v>
      </c>
      <c r="J650" s="812">
        <v>18000</v>
      </c>
      <c r="K650" s="716"/>
      <c r="L650" s="716"/>
      <c r="M650" s="812">
        <v>22000</v>
      </c>
      <c r="N650" s="812">
        <v>18000</v>
      </c>
      <c r="O650" s="716"/>
      <c r="P650" s="716"/>
      <c r="Q650" s="710"/>
    </row>
    <row r="651" spans="1:17" ht="47.25">
      <c r="A651" s="650" t="s">
        <v>2355</v>
      </c>
      <c r="B651" s="645" t="s">
        <v>2356</v>
      </c>
      <c r="C651" s="810"/>
      <c r="D651" s="810"/>
      <c r="E651" s="812">
        <v>5000</v>
      </c>
      <c r="F651" s="812">
        <v>4500</v>
      </c>
      <c r="G651" s="810"/>
      <c r="H651" s="810"/>
      <c r="I651" s="812">
        <v>5000</v>
      </c>
      <c r="J651" s="812">
        <v>4500</v>
      </c>
      <c r="K651" s="810"/>
      <c r="L651" s="810"/>
      <c r="M651" s="812">
        <v>5000</v>
      </c>
      <c r="N651" s="812">
        <v>4500</v>
      </c>
      <c r="O651" s="810"/>
      <c r="P651" s="810"/>
      <c r="Q651" s="810"/>
    </row>
    <row r="652" spans="1:17" ht="47.25">
      <c r="A652" s="650" t="s">
        <v>2357</v>
      </c>
      <c r="B652" s="645" t="s">
        <v>2358</v>
      </c>
      <c r="C652" s="810"/>
      <c r="D652" s="810"/>
      <c r="E652" s="812">
        <v>3600</v>
      </c>
      <c r="F652" s="812">
        <v>3240</v>
      </c>
      <c r="G652" s="810"/>
      <c r="H652" s="810"/>
      <c r="I652" s="812">
        <v>3600</v>
      </c>
      <c r="J652" s="812">
        <v>3240</v>
      </c>
      <c r="K652" s="810"/>
      <c r="L652" s="810"/>
      <c r="M652" s="812">
        <v>3600</v>
      </c>
      <c r="N652" s="812">
        <v>3240</v>
      </c>
      <c r="O652" s="810"/>
      <c r="P652" s="810"/>
      <c r="Q652" s="810"/>
    </row>
    <row r="653" spans="1:17" ht="94.5">
      <c r="A653" s="650" t="s">
        <v>2359</v>
      </c>
      <c r="B653" s="645" t="s">
        <v>2360</v>
      </c>
      <c r="C653" s="810"/>
      <c r="D653" s="810"/>
      <c r="E653" s="812">
        <v>3200</v>
      </c>
      <c r="F653" s="812">
        <f>E653*0.9</f>
        <v>2880</v>
      </c>
      <c r="G653" s="810"/>
      <c r="H653" s="810"/>
      <c r="I653" s="812">
        <v>3200</v>
      </c>
      <c r="J653" s="812">
        <f>I653*0.9</f>
        <v>2880</v>
      </c>
      <c r="K653" s="810"/>
      <c r="L653" s="810"/>
      <c r="M653" s="812">
        <v>3200</v>
      </c>
      <c r="N653" s="812">
        <f>M653*0.9</f>
        <v>2880</v>
      </c>
      <c r="O653" s="810"/>
      <c r="P653" s="810"/>
      <c r="Q653" s="810"/>
    </row>
    <row r="654" spans="1:17" ht="31.5">
      <c r="A654" s="650" t="s">
        <v>2361</v>
      </c>
      <c r="B654" s="645" t="s">
        <v>2326</v>
      </c>
      <c r="C654" s="713"/>
      <c r="D654" s="714"/>
      <c r="E654" s="812">
        <v>1800</v>
      </c>
      <c r="F654" s="812">
        <f>E654*0.9</f>
        <v>1620</v>
      </c>
      <c r="G654" s="716"/>
      <c r="H654" s="716"/>
      <c r="I654" s="812">
        <v>1800</v>
      </c>
      <c r="J654" s="812">
        <f>I654*0.9</f>
        <v>1620</v>
      </c>
      <c r="K654" s="716"/>
      <c r="L654" s="716"/>
      <c r="M654" s="812">
        <v>1800</v>
      </c>
      <c r="N654" s="812">
        <f>M654*0.9</f>
        <v>1620</v>
      </c>
      <c r="O654" s="716"/>
      <c r="P654" s="716"/>
      <c r="Q654" s="639"/>
    </row>
    <row r="655" spans="1:17" ht="63">
      <c r="A655" s="650" t="s">
        <v>2362</v>
      </c>
      <c r="B655" s="645" t="s">
        <v>2363</v>
      </c>
      <c r="C655" s="810"/>
      <c r="D655" s="810"/>
      <c r="E655" s="812">
        <v>5900</v>
      </c>
      <c r="F655" s="812">
        <v>5486</v>
      </c>
      <c r="G655" s="810"/>
      <c r="H655" s="810"/>
      <c r="I655" s="812">
        <v>5900</v>
      </c>
      <c r="J655" s="812">
        <v>5486</v>
      </c>
      <c r="K655" s="810"/>
      <c r="L655" s="810"/>
      <c r="M655" s="812">
        <v>5900</v>
      </c>
      <c r="N655" s="812">
        <v>5486</v>
      </c>
      <c r="O655" s="810"/>
      <c r="P655" s="810"/>
      <c r="Q655" s="810"/>
    </row>
    <row r="656" spans="1:17">
      <c r="A656" s="715" t="s">
        <v>2364</v>
      </c>
      <c r="B656" s="631" t="s">
        <v>570</v>
      </c>
      <c r="C656" s="711"/>
      <c r="D656" s="714"/>
      <c r="E656" s="714">
        <f>E657+E658</f>
        <v>242603</v>
      </c>
      <c r="F656" s="714">
        <f t="shared" ref="F656:N656" si="49">F657+F658</f>
        <v>242603</v>
      </c>
      <c r="G656" s="714">
        <f t="shared" si="49"/>
        <v>0</v>
      </c>
      <c r="H656" s="714">
        <f t="shared" si="49"/>
        <v>0</v>
      </c>
      <c r="I656" s="714">
        <f t="shared" si="49"/>
        <v>242603</v>
      </c>
      <c r="J656" s="714">
        <f t="shared" si="49"/>
        <v>242603</v>
      </c>
      <c r="K656" s="714">
        <f t="shared" si="49"/>
        <v>0</v>
      </c>
      <c r="L656" s="714">
        <f t="shared" si="49"/>
        <v>0</v>
      </c>
      <c r="M656" s="714">
        <f t="shared" si="49"/>
        <v>191503</v>
      </c>
      <c r="N656" s="714">
        <f t="shared" si="49"/>
        <v>191503</v>
      </c>
      <c r="O656" s="716"/>
      <c r="P656" s="716"/>
      <c r="Q656" s="714"/>
    </row>
    <row r="657" spans="1:17" ht="31.5">
      <c r="A657" s="717" t="s">
        <v>96</v>
      </c>
      <c r="B657" s="754" t="s">
        <v>457</v>
      </c>
      <c r="C657" s="755"/>
      <c r="D657" s="714"/>
      <c r="E657" s="714"/>
      <c r="F657" s="714"/>
      <c r="G657" s="714"/>
      <c r="H657" s="714"/>
      <c r="I657" s="714"/>
      <c r="J657" s="714"/>
      <c r="K657" s="714"/>
      <c r="L657" s="714"/>
      <c r="M657" s="714"/>
      <c r="N657" s="714"/>
      <c r="O657" s="716"/>
      <c r="P657" s="716"/>
      <c r="Q657" s="714"/>
    </row>
    <row r="658" spans="1:17" ht="31.5">
      <c r="A658" s="627" t="s">
        <v>101</v>
      </c>
      <c r="B658" s="754" t="s">
        <v>1893</v>
      </c>
      <c r="C658" s="755"/>
      <c r="D658" s="714"/>
      <c r="E658" s="714">
        <f t="shared" ref="E658:N658" si="50">E659+E665+E670+E675+E682+E694+E700+E705+E709+E714+E719</f>
        <v>242603</v>
      </c>
      <c r="F658" s="714">
        <f t="shared" si="50"/>
        <v>242603</v>
      </c>
      <c r="G658" s="714">
        <f t="shared" si="50"/>
        <v>0</v>
      </c>
      <c r="H658" s="714">
        <f t="shared" si="50"/>
        <v>0</v>
      </c>
      <c r="I658" s="714">
        <f t="shared" si="50"/>
        <v>242603</v>
      </c>
      <c r="J658" s="714">
        <f t="shared" si="50"/>
        <v>242603</v>
      </c>
      <c r="K658" s="714">
        <f t="shared" si="50"/>
        <v>0</v>
      </c>
      <c r="L658" s="714">
        <f t="shared" si="50"/>
        <v>0</v>
      </c>
      <c r="M658" s="714">
        <f>M659+M665+M670+M675+M682+M694+M700+M705+M709+M714+M719</f>
        <v>191503</v>
      </c>
      <c r="N658" s="714">
        <f t="shared" si="50"/>
        <v>191503</v>
      </c>
      <c r="O658" s="716"/>
      <c r="P658" s="716"/>
      <c r="Q658" s="714"/>
    </row>
    <row r="659" spans="1:17">
      <c r="A659" s="715" t="s">
        <v>95</v>
      </c>
      <c r="B659" s="813" t="s">
        <v>2365</v>
      </c>
      <c r="C659" s="755"/>
      <c r="D659" s="714"/>
      <c r="E659" s="714">
        <f>SUM(E660:E664)</f>
        <v>22600</v>
      </c>
      <c r="F659" s="714">
        <f>SUM(F660:F664)</f>
        <v>22600</v>
      </c>
      <c r="G659" s="716"/>
      <c r="H659" s="716"/>
      <c r="I659" s="714">
        <f>SUM(I660:I664)</f>
        <v>22600</v>
      </c>
      <c r="J659" s="714">
        <f>SUM(J660:J664)</f>
        <v>22600</v>
      </c>
      <c r="K659" s="716"/>
      <c r="L659" s="716"/>
      <c r="M659" s="714">
        <f>SUM(M660:M664)</f>
        <v>18500</v>
      </c>
      <c r="N659" s="714">
        <f>SUM(N660:N664)</f>
        <v>18500</v>
      </c>
      <c r="O659" s="716"/>
      <c r="P659" s="716"/>
      <c r="Q659" s="714"/>
    </row>
    <row r="660" spans="1:17" ht="31.5">
      <c r="A660" s="650" t="s">
        <v>46</v>
      </c>
      <c r="B660" s="814" t="s">
        <v>2366</v>
      </c>
      <c r="C660" s="755"/>
      <c r="D660" s="714"/>
      <c r="E660" s="710">
        <v>12000</v>
      </c>
      <c r="F660" s="710">
        <v>12000</v>
      </c>
      <c r="G660" s="716"/>
      <c r="H660" s="716"/>
      <c r="I660" s="710">
        <v>12000</v>
      </c>
      <c r="J660" s="710">
        <v>12000</v>
      </c>
      <c r="K660" s="716"/>
      <c r="L660" s="716"/>
      <c r="M660" s="710">
        <v>12000</v>
      </c>
      <c r="N660" s="710">
        <v>12000</v>
      </c>
      <c r="O660" s="716"/>
      <c r="P660" s="716"/>
      <c r="Q660" s="714"/>
    </row>
    <row r="661" spans="1:17" ht="31.5">
      <c r="A661" s="650" t="s">
        <v>48</v>
      </c>
      <c r="B661" s="814" t="s">
        <v>2367</v>
      </c>
      <c r="C661" s="755"/>
      <c r="D661" s="714"/>
      <c r="E661" s="710">
        <v>3500</v>
      </c>
      <c r="F661" s="710">
        <v>3500</v>
      </c>
      <c r="G661" s="716"/>
      <c r="H661" s="716"/>
      <c r="I661" s="710">
        <v>3500</v>
      </c>
      <c r="J661" s="710">
        <v>3500</v>
      </c>
      <c r="K661" s="716"/>
      <c r="L661" s="716"/>
      <c r="M661" s="710">
        <v>3500</v>
      </c>
      <c r="N661" s="710">
        <v>3500</v>
      </c>
      <c r="O661" s="716"/>
      <c r="P661" s="716"/>
      <c r="Q661" s="714"/>
    </row>
    <row r="662" spans="1:17">
      <c r="A662" s="698">
        <v>3</v>
      </c>
      <c r="B662" s="814" t="s">
        <v>2368</v>
      </c>
      <c r="C662" s="755"/>
      <c r="D662" s="714"/>
      <c r="E662" s="710">
        <v>1200</v>
      </c>
      <c r="F662" s="710">
        <v>1200</v>
      </c>
      <c r="G662" s="716"/>
      <c r="H662" s="716"/>
      <c r="I662" s="710">
        <v>1200</v>
      </c>
      <c r="J662" s="710">
        <v>1200</v>
      </c>
      <c r="K662" s="716"/>
      <c r="L662" s="716"/>
      <c r="M662" s="710">
        <v>1000</v>
      </c>
      <c r="N662" s="710">
        <v>1000</v>
      </c>
      <c r="O662" s="716"/>
      <c r="P662" s="716"/>
      <c r="Q662" s="714"/>
    </row>
    <row r="663" spans="1:17">
      <c r="A663" s="698">
        <v>4</v>
      </c>
      <c r="B663" s="814" t="s">
        <v>2369</v>
      </c>
      <c r="C663" s="755"/>
      <c r="D663" s="714"/>
      <c r="E663" s="710">
        <v>4900</v>
      </c>
      <c r="F663" s="710">
        <v>4900</v>
      </c>
      <c r="G663" s="716"/>
      <c r="H663" s="716"/>
      <c r="I663" s="710">
        <v>4900</v>
      </c>
      <c r="J663" s="710">
        <v>4900</v>
      </c>
      <c r="K663" s="716"/>
      <c r="L663" s="716"/>
      <c r="M663" s="710">
        <v>1000</v>
      </c>
      <c r="N663" s="710">
        <v>1000</v>
      </c>
      <c r="O663" s="716"/>
      <c r="P663" s="716"/>
      <c r="Q663" s="714"/>
    </row>
    <row r="664" spans="1:17">
      <c r="A664" s="650" t="s">
        <v>54</v>
      </c>
      <c r="B664" s="814" t="s">
        <v>2370</v>
      </c>
      <c r="C664" s="755"/>
      <c r="D664" s="714"/>
      <c r="E664" s="710">
        <v>1000</v>
      </c>
      <c r="F664" s="710">
        <v>1000</v>
      </c>
      <c r="G664" s="716"/>
      <c r="H664" s="716"/>
      <c r="I664" s="710">
        <v>1000</v>
      </c>
      <c r="J664" s="710">
        <v>1000</v>
      </c>
      <c r="K664" s="716"/>
      <c r="L664" s="716"/>
      <c r="M664" s="710">
        <v>1000</v>
      </c>
      <c r="N664" s="710">
        <v>1000</v>
      </c>
      <c r="O664" s="716"/>
      <c r="P664" s="716"/>
      <c r="Q664" s="714"/>
    </row>
    <row r="665" spans="1:17">
      <c r="A665" s="630" t="s">
        <v>113</v>
      </c>
      <c r="B665" s="631" t="s">
        <v>2371</v>
      </c>
      <c r="C665" s="755"/>
      <c r="D665" s="714"/>
      <c r="E665" s="714">
        <f>SUM(E666:E669)</f>
        <v>21400</v>
      </c>
      <c r="F665" s="714">
        <f>SUM(F666:F669)</f>
        <v>21400</v>
      </c>
      <c r="G665" s="716"/>
      <c r="H665" s="716"/>
      <c r="I665" s="714">
        <f>SUM(I666:I669)</f>
        <v>21400</v>
      </c>
      <c r="J665" s="714">
        <f>SUM(J666:J669)</f>
        <v>21400</v>
      </c>
      <c r="K665" s="716"/>
      <c r="L665" s="716"/>
      <c r="M665" s="714">
        <f>SUM(M666:M669)</f>
        <v>13600</v>
      </c>
      <c r="N665" s="714">
        <f>SUM(N666:N669)</f>
        <v>13600</v>
      </c>
      <c r="O665" s="716"/>
      <c r="P665" s="716"/>
      <c r="Q665" s="714"/>
    </row>
    <row r="666" spans="1:17" ht="31.5">
      <c r="A666" s="698">
        <v>6</v>
      </c>
      <c r="B666" s="645" t="s">
        <v>2372</v>
      </c>
      <c r="C666" s="755"/>
      <c r="D666" s="714"/>
      <c r="E666" s="710">
        <v>5000</v>
      </c>
      <c r="F666" s="710">
        <v>5000</v>
      </c>
      <c r="G666" s="716"/>
      <c r="H666" s="716"/>
      <c r="I666" s="710">
        <v>5000</v>
      </c>
      <c r="J666" s="710">
        <v>5000</v>
      </c>
      <c r="K666" s="716"/>
      <c r="L666" s="716"/>
      <c r="M666" s="710">
        <v>5000</v>
      </c>
      <c r="N666" s="710">
        <v>5000</v>
      </c>
      <c r="O666" s="716"/>
      <c r="P666" s="716"/>
      <c r="Q666" s="714"/>
    </row>
    <row r="667" spans="1:17">
      <c r="A667" s="650" t="s">
        <v>29</v>
      </c>
      <c r="B667" s="814" t="s">
        <v>2373</v>
      </c>
      <c r="C667" s="755"/>
      <c r="D667" s="714"/>
      <c r="E667" s="710">
        <v>12800</v>
      </c>
      <c r="F667" s="710">
        <v>12800</v>
      </c>
      <c r="G667" s="716"/>
      <c r="H667" s="716"/>
      <c r="I667" s="710">
        <v>12800</v>
      </c>
      <c r="J667" s="710">
        <v>12800</v>
      </c>
      <c r="K667" s="716"/>
      <c r="L667" s="716"/>
      <c r="M667" s="710">
        <v>5000</v>
      </c>
      <c r="N667" s="710">
        <v>5000</v>
      </c>
      <c r="O667" s="716"/>
      <c r="P667" s="716"/>
      <c r="Q667" s="714"/>
    </row>
    <row r="668" spans="1:17" ht="47.25">
      <c r="A668" s="650" t="s">
        <v>59</v>
      </c>
      <c r="B668" s="645" t="s">
        <v>2374</v>
      </c>
      <c r="C668" s="755"/>
      <c r="D668" s="714"/>
      <c r="E668" s="815">
        <v>2600</v>
      </c>
      <c r="F668" s="815">
        <v>2600</v>
      </c>
      <c r="G668" s="716"/>
      <c r="H668" s="716"/>
      <c r="I668" s="815">
        <v>2600</v>
      </c>
      <c r="J668" s="815">
        <v>2600</v>
      </c>
      <c r="K668" s="716"/>
      <c r="L668" s="716"/>
      <c r="M668" s="815">
        <v>2600</v>
      </c>
      <c r="N668" s="815">
        <v>2600</v>
      </c>
      <c r="O668" s="716"/>
      <c r="P668" s="716"/>
      <c r="Q668" s="714"/>
    </row>
    <row r="669" spans="1:17">
      <c r="A669" s="650" t="s">
        <v>61</v>
      </c>
      <c r="B669" s="645" t="s">
        <v>2375</v>
      </c>
      <c r="C669" s="755"/>
      <c r="D669" s="714"/>
      <c r="E669" s="710">
        <v>1000</v>
      </c>
      <c r="F669" s="710">
        <v>1000</v>
      </c>
      <c r="G669" s="716"/>
      <c r="H669" s="716"/>
      <c r="I669" s="710">
        <v>1000</v>
      </c>
      <c r="J669" s="710">
        <v>1000</v>
      </c>
      <c r="K669" s="716"/>
      <c r="L669" s="716"/>
      <c r="M669" s="710">
        <v>1000</v>
      </c>
      <c r="N669" s="710">
        <v>1000</v>
      </c>
      <c r="O669" s="716"/>
      <c r="P669" s="716"/>
      <c r="Q669" s="714"/>
    </row>
    <row r="670" spans="1:17">
      <c r="A670" s="630" t="s">
        <v>133</v>
      </c>
      <c r="B670" s="631" t="s">
        <v>2376</v>
      </c>
      <c r="C670" s="755"/>
      <c r="D670" s="714"/>
      <c r="E670" s="816">
        <f>SUM(E671:E674)</f>
        <v>12900</v>
      </c>
      <c r="F670" s="816">
        <f>SUM(F671:F674)</f>
        <v>12900</v>
      </c>
      <c r="G670" s="716"/>
      <c r="H670" s="716"/>
      <c r="I670" s="816">
        <f>SUM(I671:I674)</f>
        <v>12900</v>
      </c>
      <c r="J670" s="816">
        <f>SUM(J671:J674)</f>
        <v>12900</v>
      </c>
      <c r="K670" s="716"/>
      <c r="L670" s="716"/>
      <c r="M670" s="816">
        <f>SUM(M671:M674)</f>
        <v>12900</v>
      </c>
      <c r="N670" s="816">
        <f>SUM(N671:N674)</f>
        <v>12900</v>
      </c>
      <c r="O670" s="716"/>
      <c r="P670" s="716"/>
      <c r="Q670" s="714"/>
    </row>
    <row r="671" spans="1:17" ht="31.5">
      <c r="A671" s="650" t="s">
        <v>63</v>
      </c>
      <c r="B671" s="645" t="s">
        <v>2377</v>
      </c>
      <c r="C671" s="755"/>
      <c r="D671" s="714"/>
      <c r="E671" s="710">
        <v>2400</v>
      </c>
      <c r="F671" s="710">
        <v>2400</v>
      </c>
      <c r="G671" s="716"/>
      <c r="H671" s="716"/>
      <c r="I671" s="710">
        <v>2400</v>
      </c>
      <c r="J671" s="710">
        <v>2400</v>
      </c>
      <c r="K671" s="716"/>
      <c r="L671" s="716"/>
      <c r="M671" s="710">
        <v>2400</v>
      </c>
      <c r="N671" s="710">
        <v>2400</v>
      </c>
      <c r="O671" s="716"/>
      <c r="P671" s="716"/>
      <c r="Q671" s="714"/>
    </row>
    <row r="672" spans="1:17" ht="31.5">
      <c r="A672" s="650" t="s">
        <v>65</v>
      </c>
      <c r="B672" s="645" t="s">
        <v>2378</v>
      </c>
      <c r="C672" s="755"/>
      <c r="D672" s="714"/>
      <c r="E672" s="710">
        <v>2000</v>
      </c>
      <c r="F672" s="710">
        <v>2000</v>
      </c>
      <c r="G672" s="716"/>
      <c r="H672" s="716"/>
      <c r="I672" s="710">
        <v>2000</v>
      </c>
      <c r="J672" s="710">
        <v>2000</v>
      </c>
      <c r="K672" s="716"/>
      <c r="L672" s="716"/>
      <c r="M672" s="710">
        <v>2000</v>
      </c>
      <c r="N672" s="710">
        <v>2000</v>
      </c>
      <c r="O672" s="716"/>
      <c r="P672" s="716"/>
      <c r="Q672" s="714"/>
    </row>
    <row r="673" spans="1:17" ht="63">
      <c r="A673" s="650" t="s">
        <v>67</v>
      </c>
      <c r="B673" s="645" t="s">
        <v>2379</v>
      </c>
      <c r="C673" s="755"/>
      <c r="D673" s="714"/>
      <c r="E673" s="815">
        <v>7500</v>
      </c>
      <c r="F673" s="815">
        <v>7500</v>
      </c>
      <c r="G673" s="716"/>
      <c r="H673" s="716"/>
      <c r="I673" s="815">
        <v>7500</v>
      </c>
      <c r="J673" s="815">
        <v>7500</v>
      </c>
      <c r="K673" s="716"/>
      <c r="L673" s="716"/>
      <c r="M673" s="815">
        <v>7500</v>
      </c>
      <c r="N673" s="815">
        <v>7500</v>
      </c>
      <c r="O673" s="716"/>
      <c r="P673" s="716"/>
      <c r="Q673" s="714"/>
    </row>
    <row r="674" spans="1:17">
      <c r="A674" s="650" t="s">
        <v>69</v>
      </c>
      <c r="B674" s="645" t="s">
        <v>2380</v>
      </c>
      <c r="C674" s="755"/>
      <c r="D674" s="714"/>
      <c r="E674" s="710">
        <v>1000</v>
      </c>
      <c r="F674" s="710">
        <v>1000</v>
      </c>
      <c r="G674" s="716"/>
      <c r="H674" s="716"/>
      <c r="I674" s="710">
        <v>1000</v>
      </c>
      <c r="J674" s="710">
        <v>1000</v>
      </c>
      <c r="K674" s="716"/>
      <c r="L674" s="716"/>
      <c r="M674" s="710">
        <v>1000</v>
      </c>
      <c r="N674" s="710">
        <v>1000</v>
      </c>
      <c r="O674" s="716"/>
      <c r="P674" s="716"/>
      <c r="Q674" s="714"/>
    </row>
    <row r="675" spans="1:17">
      <c r="A675" s="630" t="s">
        <v>283</v>
      </c>
      <c r="B675" s="631" t="s">
        <v>2381</v>
      </c>
      <c r="C675" s="755"/>
      <c r="D675" s="714"/>
      <c r="E675" s="816">
        <f>SUM(E676:E681)</f>
        <v>24300</v>
      </c>
      <c r="F675" s="816">
        <f>SUM(F676:F681)</f>
        <v>24300</v>
      </c>
      <c r="G675" s="716"/>
      <c r="H675" s="716"/>
      <c r="I675" s="816">
        <f>SUM(I676:I681)</f>
        <v>24300</v>
      </c>
      <c r="J675" s="816">
        <f>SUM(J676:J681)</f>
        <v>24300</v>
      </c>
      <c r="K675" s="716"/>
      <c r="L675" s="716"/>
      <c r="M675" s="816">
        <f>SUM(M676:M681)</f>
        <v>14500</v>
      </c>
      <c r="N675" s="816">
        <f>SUM(N676:N681)</f>
        <v>14500</v>
      </c>
      <c r="O675" s="716"/>
      <c r="P675" s="716"/>
      <c r="Q675" s="714"/>
    </row>
    <row r="676" spans="1:17" ht="31.5">
      <c r="A676" s="650" t="s">
        <v>71</v>
      </c>
      <c r="B676" s="814" t="s">
        <v>2382</v>
      </c>
      <c r="C676" s="755"/>
      <c r="D676" s="714"/>
      <c r="E676" s="710">
        <v>2500</v>
      </c>
      <c r="F676" s="710">
        <v>2500</v>
      </c>
      <c r="G676" s="716"/>
      <c r="H676" s="716"/>
      <c r="I676" s="710">
        <v>2500</v>
      </c>
      <c r="J676" s="710">
        <v>2500</v>
      </c>
      <c r="K676" s="716"/>
      <c r="L676" s="716"/>
      <c r="M676" s="710">
        <v>2500</v>
      </c>
      <c r="N676" s="710">
        <v>2500</v>
      </c>
      <c r="O676" s="716"/>
      <c r="P676" s="716"/>
      <c r="Q676" s="714"/>
    </row>
    <row r="677" spans="1:17" ht="31.5">
      <c r="A677" s="650" t="s">
        <v>73</v>
      </c>
      <c r="B677" s="817" t="s">
        <v>2383</v>
      </c>
      <c r="C677" s="755"/>
      <c r="D677" s="714"/>
      <c r="E677" s="710">
        <v>2000</v>
      </c>
      <c r="F677" s="710">
        <v>2000</v>
      </c>
      <c r="G677" s="716"/>
      <c r="H677" s="716"/>
      <c r="I677" s="710">
        <v>2000</v>
      </c>
      <c r="J677" s="710">
        <v>2000</v>
      </c>
      <c r="K677" s="716"/>
      <c r="L677" s="716"/>
      <c r="M677" s="710">
        <v>2000</v>
      </c>
      <c r="N677" s="710">
        <v>2000</v>
      </c>
      <c r="O677" s="716"/>
      <c r="P677" s="716"/>
      <c r="Q677" s="714"/>
    </row>
    <row r="678" spans="1:17" ht="31.5">
      <c r="A678" s="650" t="s">
        <v>75</v>
      </c>
      <c r="B678" s="814" t="s">
        <v>2384</v>
      </c>
      <c r="C678" s="755"/>
      <c r="D678" s="714"/>
      <c r="E678" s="710">
        <v>10000</v>
      </c>
      <c r="F678" s="710">
        <v>10000</v>
      </c>
      <c r="G678" s="716"/>
      <c r="H678" s="716"/>
      <c r="I678" s="710">
        <v>10000</v>
      </c>
      <c r="J678" s="710">
        <v>10000</v>
      </c>
      <c r="K678" s="716"/>
      <c r="L678" s="716"/>
      <c r="M678" s="710">
        <v>10000</v>
      </c>
      <c r="N678" s="710">
        <v>10000</v>
      </c>
      <c r="O678" s="716"/>
      <c r="P678" s="716"/>
      <c r="Q678" s="714"/>
    </row>
    <row r="679" spans="1:17" ht="63">
      <c r="A679" s="650" t="s">
        <v>77</v>
      </c>
      <c r="B679" s="645" t="s">
        <v>2385</v>
      </c>
      <c r="C679" s="755"/>
      <c r="D679" s="714"/>
      <c r="E679" s="815">
        <v>7800</v>
      </c>
      <c r="F679" s="815">
        <v>7800</v>
      </c>
      <c r="G679" s="716"/>
      <c r="H679" s="716"/>
      <c r="I679" s="815">
        <v>7800</v>
      </c>
      <c r="J679" s="815">
        <v>7800</v>
      </c>
      <c r="K679" s="716"/>
      <c r="L679" s="716"/>
      <c r="M679" s="815"/>
      <c r="N679" s="815"/>
      <c r="O679" s="716"/>
      <c r="P679" s="716"/>
      <c r="Q679" s="714"/>
    </row>
    <row r="680" spans="1:17">
      <c r="A680" s="650" t="s">
        <v>79</v>
      </c>
      <c r="B680" s="814" t="s">
        <v>2386</v>
      </c>
      <c r="C680" s="755"/>
      <c r="D680" s="714"/>
      <c r="E680" s="710">
        <v>1000</v>
      </c>
      <c r="F680" s="710">
        <v>1000</v>
      </c>
      <c r="G680" s="716"/>
      <c r="H680" s="716"/>
      <c r="I680" s="710">
        <v>1000</v>
      </c>
      <c r="J680" s="710">
        <v>1000</v>
      </c>
      <c r="K680" s="716"/>
      <c r="L680" s="716"/>
      <c r="M680" s="710"/>
      <c r="N680" s="710"/>
      <c r="O680" s="716"/>
      <c r="P680" s="716"/>
      <c r="Q680" s="714"/>
    </row>
    <row r="681" spans="1:17" s="818" customFormat="1" ht="31.5">
      <c r="A681" s="650" t="s">
        <v>81</v>
      </c>
      <c r="B681" s="814" t="s">
        <v>2387</v>
      </c>
      <c r="C681" s="755"/>
      <c r="D681" s="714"/>
      <c r="E681" s="710">
        <v>1000</v>
      </c>
      <c r="F681" s="710">
        <v>1000</v>
      </c>
      <c r="G681" s="716"/>
      <c r="H681" s="716"/>
      <c r="I681" s="710">
        <v>1000</v>
      </c>
      <c r="J681" s="710">
        <v>1000</v>
      </c>
      <c r="K681" s="716"/>
      <c r="L681" s="716"/>
      <c r="M681" s="710"/>
      <c r="N681" s="710"/>
      <c r="O681" s="716"/>
      <c r="P681" s="716"/>
      <c r="Q681" s="714"/>
    </row>
    <row r="682" spans="1:17" s="818" customFormat="1">
      <c r="A682" s="630" t="s">
        <v>284</v>
      </c>
      <c r="B682" s="631" t="s">
        <v>2388</v>
      </c>
      <c r="C682" s="755"/>
      <c r="D682" s="714"/>
      <c r="E682" s="816">
        <f>SUM(E683:E692)</f>
        <v>27750</v>
      </c>
      <c r="F682" s="816">
        <f>SUM(F683:F692)</f>
        <v>27750</v>
      </c>
      <c r="G682" s="716"/>
      <c r="H682" s="716"/>
      <c r="I682" s="816">
        <f>SUM(I683:I692)</f>
        <v>27750</v>
      </c>
      <c r="J682" s="816">
        <f>SUM(J683:J692)</f>
        <v>27750</v>
      </c>
      <c r="K682" s="716"/>
      <c r="L682" s="716"/>
      <c r="M682" s="816">
        <f>SUM(M683:M692)</f>
        <v>27750</v>
      </c>
      <c r="N682" s="816">
        <f>SUM(N683:N692)</f>
        <v>27750</v>
      </c>
      <c r="O682" s="716"/>
      <c r="P682" s="716"/>
      <c r="Q682" s="714"/>
    </row>
    <row r="683" spans="1:17" s="818" customFormat="1" ht="31.5">
      <c r="A683" s="650" t="s">
        <v>83</v>
      </c>
      <c r="B683" s="814" t="s">
        <v>2389</v>
      </c>
      <c r="C683" s="755"/>
      <c r="D683" s="714"/>
      <c r="E683" s="710">
        <v>3300</v>
      </c>
      <c r="F683" s="710">
        <v>3300</v>
      </c>
      <c r="G683" s="716"/>
      <c r="H683" s="716"/>
      <c r="I683" s="710">
        <v>3300</v>
      </c>
      <c r="J683" s="710">
        <v>3300</v>
      </c>
      <c r="K683" s="716"/>
      <c r="L683" s="716"/>
      <c r="M683" s="710">
        <v>3300</v>
      </c>
      <c r="N683" s="710">
        <v>3300</v>
      </c>
      <c r="O683" s="716"/>
      <c r="P683" s="716"/>
      <c r="Q683" s="714"/>
    </row>
    <row r="684" spans="1:17" s="818" customFormat="1" ht="31.5">
      <c r="A684" s="650" t="s">
        <v>481</v>
      </c>
      <c r="B684" s="814" t="s">
        <v>2390</v>
      </c>
      <c r="C684" s="755"/>
      <c r="D684" s="714"/>
      <c r="E684" s="710">
        <v>2000</v>
      </c>
      <c r="F684" s="710">
        <v>2000</v>
      </c>
      <c r="G684" s="716"/>
      <c r="H684" s="716"/>
      <c r="I684" s="710">
        <v>2000</v>
      </c>
      <c r="J684" s="710">
        <v>2000</v>
      </c>
      <c r="K684" s="716"/>
      <c r="L684" s="716"/>
      <c r="M684" s="710">
        <v>2000</v>
      </c>
      <c r="N684" s="710">
        <v>2000</v>
      </c>
      <c r="O684" s="716"/>
      <c r="P684" s="716"/>
      <c r="Q684" s="714"/>
    </row>
    <row r="685" spans="1:17" ht="31.5">
      <c r="A685" s="650" t="s">
        <v>482</v>
      </c>
      <c r="B685" s="814" t="s">
        <v>2391</v>
      </c>
      <c r="C685" s="755"/>
      <c r="D685" s="714"/>
      <c r="E685" s="710">
        <v>2500</v>
      </c>
      <c r="F685" s="710">
        <v>2500</v>
      </c>
      <c r="G685" s="716"/>
      <c r="H685" s="716"/>
      <c r="I685" s="710">
        <v>2500</v>
      </c>
      <c r="J685" s="710">
        <v>2500</v>
      </c>
      <c r="K685" s="716"/>
      <c r="L685" s="716"/>
      <c r="M685" s="710">
        <v>2500</v>
      </c>
      <c r="N685" s="710">
        <v>2500</v>
      </c>
      <c r="O685" s="716"/>
      <c r="P685" s="716"/>
      <c r="Q685" s="714"/>
    </row>
    <row r="686" spans="1:17" ht="31.5">
      <c r="A686" s="650" t="s">
        <v>483</v>
      </c>
      <c r="B686" s="814" t="s">
        <v>2392</v>
      </c>
      <c r="C686" s="755"/>
      <c r="D686" s="714"/>
      <c r="E686" s="710">
        <v>2250</v>
      </c>
      <c r="F686" s="710">
        <v>2250</v>
      </c>
      <c r="G686" s="716"/>
      <c r="H686" s="716"/>
      <c r="I686" s="710">
        <v>2250</v>
      </c>
      <c r="J686" s="710">
        <v>2250</v>
      </c>
      <c r="K686" s="716"/>
      <c r="L686" s="716"/>
      <c r="M686" s="710">
        <v>2250</v>
      </c>
      <c r="N686" s="710">
        <v>2250</v>
      </c>
      <c r="O686" s="716"/>
      <c r="P686" s="716"/>
      <c r="Q686" s="714"/>
    </row>
    <row r="687" spans="1:17" ht="31.5">
      <c r="A687" s="650" t="s">
        <v>484</v>
      </c>
      <c r="B687" s="814" t="s">
        <v>2393</v>
      </c>
      <c r="C687" s="755"/>
      <c r="D687" s="714"/>
      <c r="E687" s="710">
        <v>4500</v>
      </c>
      <c r="F687" s="710">
        <v>4500</v>
      </c>
      <c r="G687" s="716"/>
      <c r="H687" s="716"/>
      <c r="I687" s="710">
        <v>4500</v>
      </c>
      <c r="J687" s="710">
        <v>4500</v>
      </c>
      <c r="K687" s="716"/>
      <c r="L687" s="716"/>
      <c r="M687" s="710">
        <v>4500</v>
      </c>
      <c r="N687" s="710">
        <v>4500</v>
      </c>
      <c r="O687" s="716"/>
      <c r="P687" s="716"/>
      <c r="Q687" s="714"/>
    </row>
    <row r="688" spans="1:17" ht="31.5">
      <c r="A688" s="650" t="s">
        <v>1627</v>
      </c>
      <c r="B688" s="814" t="s">
        <v>2394</v>
      </c>
      <c r="C688" s="755"/>
      <c r="D688" s="714"/>
      <c r="E688" s="710">
        <v>1600</v>
      </c>
      <c r="F688" s="710">
        <v>1600</v>
      </c>
      <c r="G688" s="716"/>
      <c r="H688" s="716"/>
      <c r="I688" s="710">
        <v>1600</v>
      </c>
      <c r="J688" s="710">
        <v>1600</v>
      </c>
      <c r="K688" s="716"/>
      <c r="L688" s="716"/>
      <c r="M688" s="710">
        <v>1600</v>
      </c>
      <c r="N688" s="710">
        <v>1600</v>
      </c>
      <c r="O688" s="716"/>
      <c r="P688" s="716"/>
      <c r="Q688" s="714"/>
    </row>
    <row r="689" spans="1:17" ht="31.5">
      <c r="A689" s="650" t="s">
        <v>1629</v>
      </c>
      <c r="B689" s="814" t="s">
        <v>2395</v>
      </c>
      <c r="C689" s="755"/>
      <c r="D689" s="714"/>
      <c r="E689" s="710">
        <v>1700</v>
      </c>
      <c r="F689" s="710">
        <v>1700</v>
      </c>
      <c r="G689" s="716"/>
      <c r="H689" s="716"/>
      <c r="I689" s="710">
        <v>1700</v>
      </c>
      <c r="J689" s="710">
        <v>1700</v>
      </c>
      <c r="K689" s="716"/>
      <c r="L689" s="716"/>
      <c r="M689" s="710">
        <v>1700</v>
      </c>
      <c r="N689" s="710">
        <v>1700</v>
      </c>
      <c r="O689" s="716"/>
      <c r="P689" s="716"/>
      <c r="Q689" s="714"/>
    </row>
    <row r="690" spans="1:17" ht="31.5">
      <c r="A690" s="650" t="s">
        <v>1631</v>
      </c>
      <c r="B690" s="646" t="s">
        <v>2396</v>
      </c>
      <c r="C690" s="755"/>
      <c r="D690" s="714"/>
      <c r="E690" s="710">
        <v>3000</v>
      </c>
      <c r="F690" s="710">
        <v>3000</v>
      </c>
      <c r="G690" s="716"/>
      <c r="H690" s="716"/>
      <c r="I690" s="710">
        <v>3000</v>
      </c>
      <c r="J690" s="710">
        <v>3000</v>
      </c>
      <c r="K690" s="716"/>
      <c r="L690" s="716"/>
      <c r="M690" s="710">
        <v>3000</v>
      </c>
      <c r="N690" s="710">
        <v>3000</v>
      </c>
      <c r="O690" s="716"/>
      <c r="P690" s="716"/>
      <c r="Q690" s="714"/>
    </row>
    <row r="691" spans="1:17" ht="47.25">
      <c r="A691" s="650" t="s">
        <v>1633</v>
      </c>
      <c r="B691" s="814" t="s">
        <v>2397</v>
      </c>
      <c r="C691" s="755"/>
      <c r="D691" s="714"/>
      <c r="E691" s="710">
        <v>4300</v>
      </c>
      <c r="F691" s="710">
        <v>4300</v>
      </c>
      <c r="G691" s="716"/>
      <c r="H691" s="716"/>
      <c r="I691" s="710">
        <v>4300</v>
      </c>
      <c r="J691" s="710">
        <v>4300</v>
      </c>
      <c r="K691" s="716"/>
      <c r="L691" s="716"/>
      <c r="M691" s="710">
        <v>4300</v>
      </c>
      <c r="N691" s="710">
        <v>4300</v>
      </c>
      <c r="O691" s="716"/>
      <c r="P691" s="716"/>
      <c r="Q691" s="714"/>
    </row>
    <row r="692" spans="1:17" ht="47.25">
      <c r="A692" s="650" t="s">
        <v>1635</v>
      </c>
      <c r="B692" s="645" t="s">
        <v>2398</v>
      </c>
      <c r="C692" s="755"/>
      <c r="D692" s="714"/>
      <c r="E692" s="815">
        <v>2600</v>
      </c>
      <c r="F692" s="815">
        <v>2600</v>
      </c>
      <c r="G692" s="716"/>
      <c r="H692" s="716"/>
      <c r="I692" s="815">
        <v>2600</v>
      </c>
      <c r="J692" s="815">
        <v>2600</v>
      </c>
      <c r="K692" s="716"/>
      <c r="L692" s="716"/>
      <c r="M692" s="815">
        <v>2600</v>
      </c>
      <c r="N692" s="815">
        <v>2600</v>
      </c>
      <c r="O692" s="716"/>
      <c r="P692" s="716"/>
      <c r="Q692" s="714"/>
    </row>
    <row r="693" spans="1:17" ht="78.75">
      <c r="A693" s="650" t="s">
        <v>1636</v>
      </c>
      <c r="B693" s="645" t="s">
        <v>2399</v>
      </c>
      <c r="C693" s="755"/>
      <c r="D693" s="714"/>
      <c r="E693" s="815">
        <v>10400</v>
      </c>
      <c r="F693" s="815">
        <v>10400</v>
      </c>
      <c r="G693" s="716"/>
      <c r="H693" s="716"/>
      <c r="I693" s="815">
        <v>10400</v>
      </c>
      <c r="J693" s="815">
        <v>10400</v>
      </c>
      <c r="K693" s="716"/>
      <c r="L693" s="716"/>
      <c r="M693" s="815"/>
      <c r="N693" s="815"/>
      <c r="O693" s="716"/>
      <c r="P693" s="716"/>
      <c r="Q693" s="714"/>
    </row>
    <row r="694" spans="1:17">
      <c r="A694" s="630" t="s">
        <v>286</v>
      </c>
      <c r="B694" s="631" t="s">
        <v>2400</v>
      </c>
      <c r="C694" s="755"/>
      <c r="D694" s="714"/>
      <c r="E694" s="816">
        <f>SUM(E695:E699)</f>
        <v>8900</v>
      </c>
      <c r="F694" s="816">
        <f>SUM(F695:F699)</f>
        <v>8900</v>
      </c>
      <c r="G694" s="716"/>
      <c r="H694" s="716"/>
      <c r="I694" s="816">
        <f>SUM(I695:I699)</f>
        <v>8900</v>
      </c>
      <c r="J694" s="816">
        <f>SUM(J695:J699)</f>
        <v>8900</v>
      </c>
      <c r="K694" s="716"/>
      <c r="L694" s="716"/>
      <c r="M694" s="816">
        <f>SUM(M695:M699)</f>
        <v>8900</v>
      </c>
      <c r="N694" s="816">
        <f>SUM(N695:N699)</f>
        <v>8900</v>
      </c>
      <c r="O694" s="716"/>
      <c r="P694" s="716"/>
      <c r="Q694" s="714"/>
    </row>
    <row r="695" spans="1:17" ht="31.5">
      <c r="A695" s="650" t="s">
        <v>2401</v>
      </c>
      <c r="B695" s="814" t="s">
        <v>2402</v>
      </c>
      <c r="C695" s="755"/>
      <c r="D695" s="714"/>
      <c r="E695" s="710">
        <v>1800</v>
      </c>
      <c r="F695" s="710">
        <v>1800</v>
      </c>
      <c r="G695" s="716"/>
      <c r="H695" s="716"/>
      <c r="I695" s="710">
        <v>1800</v>
      </c>
      <c r="J695" s="710">
        <v>1800</v>
      </c>
      <c r="K695" s="716"/>
      <c r="L695" s="716"/>
      <c r="M695" s="710">
        <v>1800</v>
      </c>
      <c r="N695" s="710">
        <v>1800</v>
      </c>
      <c r="O695" s="716"/>
      <c r="P695" s="716"/>
      <c r="Q695" s="714"/>
    </row>
    <row r="696" spans="1:17" ht="31.5">
      <c r="A696" s="650" t="s">
        <v>2403</v>
      </c>
      <c r="B696" s="814" t="s">
        <v>2404</v>
      </c>
      <c r="C696" s="755"/>
      <c r="D696" s="714"/>
      <c r="E696" s="710">
        <v>1700</v>
      </c>
      <c r="F696" s="710">
        <v>1700</v>
      </c>
      <c r="G696" s="716"/>
      <c r="H696" s="716"/>
      <c r="I696" s="710">
        <v>1700</v>
      </c>
      <c r="J696" s="710">
        <v>1700</v>
      </c>
      <c r="K696" s="716"/>
      <c r="L696" s="716"/>
      <c r="M696" s="710">
        <v>1700</v>
      </c>
      <c r="N696" s="710">
        <v>1700</v>
      </c>
      <c r="O696" s="716"/>
      <c r="P696" s="716"/>
      <c r="Q696" s="714"/>
    </row>
    <row r="697" spans="1:17" ht="31.5">
      <c r="A697" s="650" t="s">
        <v>2405</v>
      </c>
      <c r="B697" s="817" t="s">
        <v>2406</v>
      </c>
      <c r="C697" s="755"/>
      <c r="D697" s="714"/>
      <c r="E697" s="710">
        <v>1400</v>
      </c>
      <c r="F697" s="710">
        <v>1400</v>
      </c>
      <c r="G697" s="716"/>
      <c r="H697" s="716"/>
      <c r="I697" s="710">
        <v>1400</v>
      </c>
      <c r="J697" s="710">
        <v>1400</v>
      </c>
      <c r="K697" s="716"/>
      <c r="L697" s="716"/>
      <c r="M697" s="710">
        <v>1400</v>
      </c>
      <c r="N697" s="710">
        <v>1400</v>
      </c>
      <c r="O697" s="716"/>
      <c r="P697" s="716"/>
      <c r="Q697" s="714"/>
    </row>
    <row r="698" spans="1:17" ht="31.5">
      <c r="A698" s="650" t="s">
        <v>2407</v>
      </c>
      <c r="B698" s="817" t="s">
        <v>2408</v>
      </c>
      <c r="C698" s="755"/>
      <c r="D698" s="714"/>
      <c r="E698" s="710">
        <v>1400</v>
      </c>
      <c r="F698" s="710">
        <v>1400</v>
      </c>
      <c r="G698" s="716"/>
      <c r="H698" s="716"/>
      <c r="I698" s="710">
        <v>1400</v>
      </c>
      <c r="J698" s="710">
        <v>1400</v>
      </c>
      <c r="K698" s="716"/>
      <c r="L698" s="716"/>
      <c r="M698" s="710">
        <v>1400</v>
      </c>
      <c r="N698" s="710">
        <v>1400</v>
      </c>
      <c r="O698" s="716"/>
      <c r="P698" s="716"/>
      <c r="Q698" s="714"/>
    </row>
    <row r="699" spans="1:17" ht="31.5">
      <c r="A699" s="650" t="s">
        <v>2409</v>
      </c>
      <c r="B699" s="645" t="s">
        <v>2410</v>
      </c>
      <c r="C699" s="755"/>
      <c r="D699" s="714"/>
      <c r="E699" s="815">
        <v>2600</v>
      </c>
      <c r="F699" s="815">
        <v>2600</v>
      </c>
      <c r="G699" s="716"/>
      <c r="H699" s="716"/>
      <c r="I699" s="815">
        <v>2600</v>
      </c>
      <c r="J699" s="815">
        <v>2600</v>
      </c>
      <c r="K699" s="716"/>
      <c r="L699" s="716"/>
      <c r="M699" s="815">
        <v>2600</v>
      </c>
      <c r="N699" s="815">
        <v>2600</v>
      </c>
      <c r="O699" s="716"/>
      <c r="P699" s="716"/>
      <c r="Q699" s="714"/>
    </row>
    <row r="700" spans="1:17">
      <c r="A700" s="630" t="s">
        <v>287</v>
      </c>
      <c r="B700" s="631" t="s">
        <v>2411</v>
      </c>
      <c r="C700" s="755"/>
      <c r="D700" s="714"/>
      <c r="E700" s="816">
        <f>SUM(E701:E704)</f>
        <v>16720</v>
      </c>
      <c r="F700" s="816">
        <f>SUM(F701:F704)</f>
        <v>16720</v>
      </c>
      <c r="G700" s="716"/>
      <c r="H700" s="716"/>
      <c r="I700" s="816">
        <f>SUM(I701:I704)</f>
        <v>16720</v>
      </c>
      <c r="J700" s="816">
        <f>SUM(J701:J704)</f>
        <v>16720</v>
      </c>
      <c r="K700" s="716"/>
      <c r="L700" s="716"/>
      <c r="M700" s="816">
        <f>SUM(M701:M704)</f>
        <v>16720</v>
      </c>
      <c r="N700" s="816">
        <f>SUM(N701:N704)</f>
        <v>16720</v>
      </c>
      <c r="O700" s="716"/>
      <c r="P700" s="716"/>
      <c r="Q700" s="714"/>
    </row>
    <row r="701" spans="1:17" ht="31.5">
      <c r="A701" s="650" t="s">
        <v>2412</v>
      </c>
      <c r="B701" s="814" t="s">
        <v>2413</v>
      </c>
      <c r="C701" s="755"/>
      <c r="D701" s="714"/>
      <c r="E701" s="710">
        <v>1000</v>
      </c>
      <c r="F701" s="710">
        <v>1000</v>
      </c>
      <c r="G701" s="716"/>
      <c r="H701" s="716"/>
      <c r="I701" s="710">
        <v>1000</v>
      </c>
      <c r="J701" s="710">
        <v>1000</v>
      </c>
      <c r="K701" s="716"/>
      <c r="L701" s="716"/>
      <c r="M701" s="710">
        <v>1000</v>
      </c>
      <c r="N701" s="710">
        <v>1000</v>
      </c>
      <c r="O701" s="716"/>
      <c r="P701" s="716"/>
      <c r="Q701" s="714"/>
    </row>
    <row r="702" spans="1:17" ht="31.5">
      <c r="A702" s="650" t="s">
        <v>2414</v>
      </c>
      <c r="B702" s="819" t="s">
        <v>2415</v>
      </c>
      <c r="C702" s="755"/>
      <c r="D702" s="714"/>
      <c r="E702" s="710">
        <v>1620</v>
      </c>
      <c r="F702" s="710">
        <v>1620</v>
      </c>
      <c r="G702" s="716"/>
      <c r="H702" s="716"/>
      <c r="I702" s="710">
        <v>1620</v>
      </c>
      <c r="J702" s="710">
        <v>1620</v>
      </c>
      <c r="K702" s="716"/>
      <c r="L702" s="716"/>
      <c r="M702" s="710">
        <v>1620</v>
      </c>
      <c r="N702" s="710">
        <v>1620</v>
      </c>
      <c r="O702" s="716"/>
      <c r="P702" s="716"/>
      <c r="Q702" s="714"/>
    </row>
    <row r="703" spans="1:17" ht="31.5">
      <c r="A703" s="650" t="s">
        <v>2416</v>
      </c>
      <c r="B703" s="814" t="s">
        <v>2417</v>
      </c>
      <c r="C703" s="755"/>
      <c r="D703" s="714"/>
      <c r="E703" s="710">
        <v>1100</v>
      </c>
      <c r="F703" s="710">
        <v>1100</v>
      </c>
      <c r="G703" s="716"/>
      <c r="H703" s="716"/>
      <c r="I703" s="710">
        <v>1100</v>
      </c>
      <c r="J703" s="710">
        <v>1100</v>
      </c>
      <c r="K703" s="716"/>
      <c r="L703" s="716"/>
      <c r="M703" s="710">
        <v>1100</v>
      </c>
      <c r="N703" s="710">
        <v>1100</v>
      </c>
      <c r="O703" s="716"/>
      <c r="P703" s="716"/>
      <c r="Q703" s="714"/>
    </row>
    <row r="704" spans="1:17" ht="94.5">
      <c r="A704" s="650" t="s">
        <v>2418</v>
      </c>
      <c r="B704" s="645" t="s">
        <v>2419</v>
      </c>
      <c r="C704" s="755"/>
      <c r="D704" s="714"/>
      <c r="E704" s="815">
        <v>13000</v>
      </c>
      <c r="F704" s="815">
        <v>13000</v>
      </c>
      <c r="G704" s="716"/>
      <c r="H704" s="716"/>
      <c r="I704" s="815">
        <v>13000</v>
      </c>
      <c r="J704" s="815">
        <v>13000</v>
      </c>
      <c r="K704" s="716"/>
      <c r="L704" s="716"/>
      <c r="M704" s="815">
        <v>13000</v>
      </c>
      <c r="N704" s="815">
        <v>13000</v>
      </c>
      <c r="O704" s="716"/>
      <c r="P704" s="716"/>
      <c r="Q704" s="714"/>
    </row>
    <row r="705" spans="1:17">
      <c r="A705" s="630" t="s">
        <v>581</v>
      </c>
      <c r="B705" s="631" t="s">
        <v>2420</v>
      </c>
      <c r="C705" s="755"/>
      <c r="D705" s="714"/>
      <c r="E705" s="816">
        <f>SUM(E706:E708)</f>
        <v>18100</v>
      </c>
      <c r="F705" s="816">
        <f>SUM(F706:F708)</f>
        <v>18100</v>
      </c>
      <c r="G705" s="716"/>
      <c r="H705" s="716"/>
      <c r="I705" s="816">
        <f>SUM(I706:I708)</f>
        <v>18100</v>
      </c>
      <c r="J705" s="816">
        <f>SUM(J706:J708)</f>
        <v>18100</v>
      </c>
      <c r="K705" s="716"/>
      <c r="L705" s="716"/>
      <c r="M705" s="816">
        <f>SUM(M706:M708)</f>
        <v>11400</v>
      </c>
      <c r="N705" s="816">
        <f>SUM(N706:N708)</f>
        <v>11400</v>
      </c>
      <c r="O705" s="716"/>
      <c r="P705" s="716"/>
      <c r="Q705" s="714"/>
    </row>
    <row r="706" spans="1:17" ht="47.25">
      <c r="A706" s="650" t="s">
        <v>2421</v>
      </c>
      <c r="B706" s="645" t="s">
        <v>2422</v>
      </c>
      <c r="C706" s="755"/>
      <c r="D706" s="714"/>
      <c r="E706" s="815">
        <v>3900</v>
      </c>
      <c r="F706" s="815">
        <v>3900</v>
      </c>
      <c r="G706" s="716"/>
      <c r="H706" s="716"/>
      <c r="I706" s="815">
        <v>3900</v>
      </c>
      <c r="J706" s="815">
        <v>3900</v>
      </c>
      <c r="K706" s="716"/>
      <c r="L706" s="716"/>
      <c r="M706" s="815">
        <v>3900</v>
      </c>
      <c r="N706" s="815">
        <v>3900</v>
      </c>
      <c r="O706" s="716"/>
      <c r="P706" s="716"/>
      <c r="Q706" s="714"/>
    </row>
    <row r="707" spans="1:17">
      <c r="A707" s="698">
        <v>41</v>
      </c>
      <c r="B707" s="814" t="s">
        <v>2423</v>
      </c>
      <c r="C707" s="755"/>
      <c r="D707" s="714"/>
      <c r="E707" s="710">
        <v>12700</v>
      </c>
      <c r="F707" s="710">
        <v>12700</v>
      </c>
      <c r="G707" s="716"/>
      <c r="H707" s="716"/>
      <c r="I707" s="710">
        <v>12700</v>
      </c>
      <c r="J707" s="710">
        <v>12700</v>
      </c>
      <c r="K707" s="716"/>
      <c r="L707" s="716"/>
      <c r="M707" s="710">
        <v>6000</v>
      </c>
      <c r="N707" s="710">
        <v>6000</v>
      </c>
      <c r="O707" s="716"/>
      <c r="P707" s="716"/>
      <c r="Q707" s="714"/>
    </row>
    <row r="708" spans="1:17" ht="31.5">
      <c r="A708" s="650" t="s">
        <v>2424</v>
      </c>
      <c r="B708" s="819" t="s">
        <v>2425</v>
      </c>
      <c r="C708" s="755"/>
      <c r="D708" s="714"/>
      <c r="E708" s="710">
        <v>1500</v>
      </c>
      <c r="F708" s="710">
        <v>1500</v>
      </c>
      <c r="G708" s="716"/>
      <c r="H708" s="716"/>
      <c r="I708" s="710">
        <v>1500</v>
      </c>
      <c r="J708" s="710">
        <v>1500</v>
      </c>
      <c r="K708" s="716"/>
      <c r="L708" s="716"/>
      <c r="M708" s="710">
        <v>1500</v>
      </c>
      <c r="N708" s="710">
        <v>1500</v>
      </c>
      <c r="O708" s="716"/>
      <c r="P708" s="716"/>
      <c r="Q708" s="714"/>
    </row>
    <row r="709" spans="1:17">
      <c r="A709" s="630" t="s">
        <v>591</v>
      </c>
      <c r="B709" s="631" t="s">
        <v>2426</v>
      </c>
      <c r="C709" s="755"/>
      <c r="D709" s="714"/>
      <c r="E709" s="816">
        <f>SUM(E710:E713)</f>
        <v>43100</v>
      </c>
      <c r="F709" s="816">
        <f>SUM(F710:F713)</f>
        <v>43100</v>
      </c>
      <c r="G709" s="716"/>
      <c r="H709" s="716"/>
      <c r="I709" s="816">
        <f>SUM(I710:I713)</f>
        <v>43100</v>
      </c>
      <c r="J709" s="816">
        <f>SUM(J710:J713)</f>
        <v>43100</v>
      </c>
      <c r="K709" s="716"/>
      <c r="L709" s="716"/>
      <c r="M709" s="816">
        <f>SUM(M710:M713)</f>
        <v>25600</v>
      </c>
      <c r="N709" s="816">
        <f>SUM(N710:N713)</f>
        <v>25600</v>
      </c>
      <c r="O709" s="716"/>
      <c r="P709" s="716"/>
      <c r="Q709" s="714"/>
    </row>
    <row r="710" spans="1:17" ht="31.5">
      <c r="A710" s="650" t="s">
        <v>2427</v>
      </c>
      <c r="B710" s="646" t="s">
        <v>2428</v>
      </c>
      <c r="C710" s="755"/>
      <c r="D710" s="714"/>
      <c r="E710" s="710">
        <v>1600</v>
      </c>
      <c r="F710" s="710">
        <v>1600</v>
      </c>
      <c r="G710" s="716"/>
      <c r="H710" s="716"/>
      <c r="I710" s="710">
        <v>1600</v>
      </c>
      <c r="J710" s="710">
        <v>1600</v>
      </c>
      <c r="K710" s="716"/>
      <c r="L710" s="716"/>
      <c r="M710" s="710">
        <v>1600</v>
      </c>
      <c r="N710" s="710">
        <v>1600</v>
      </c>
      <c r="O710" s="716"/>
      <c r="P710" s="716"/>
      <c r="Q710" s="714"/>
    </row>
    <row r="711" spans="1:17" ht="47.25">
      <c r="A711" s="698">
        <v>44</v>
      </c>
      <c r="B711" s="814" t="s">
        <v>2429</v>
      </c>
      <c r="C711" s="755"/>
      <c r="D711" s="714"/>
      <c r="E711" s="710">
        <f>8350+8850+5800</f>
        <v>23000</v>
      </c>
      <c r="F711" s="710">
        <f>8350+8850+5800</f>
        <v>23000</v>
      </c>
      <c r="G711" s="716"/>
      <c r="H711" s="716"/>
      <c r="I711" s="710">
        <f>8350+8850+5800</f>
        <v>23000</v>
      </c>
      <c r="J711" s="710">
        <f>8350+8850+5800</f>
        <v>23000</v>
      </c>
      <c r="K711" s="716"/>
      <c r="L711" s="716"/>
      <c r="M711" s="710">
        <f>8350+8850+5800</f>
        <v>23000</v>
      </c>
      <c r="N711" s="710">
        <f>8350+8850+5800</f>
        <v>23000</v>
      </c>
      <c r="O711" s="716"/>
      <c r="P711" s="716"/>
      <c r="Q711" s="714"/>
    </row>
    <row r="712" spans="1:17">
      <c r="A712" s="698">
        <v>45</v>
      </c>
      <c r="B712" s="814" t="s">
        <v>2430</v>
      </c>
      <c r="C712" s="755"/>
      <c r="D712" s="714"/>
      <c r="E712" s="710">
        <v>10700</v>
      </c>
      <c r="F712" s="710">
        <v>10700</v>
      </c>
      <c r="G712" s="716"/>
      <c r="H712" s="716"/>
      <c r="I712" s="710">
        <v>10700</v>
      </c>
      <c r="J712" s="710">
        <v>10700</v>
      </c>
      <c r="K712" s="716"/>
      <c r="L712" s="716"/>
      <c r="M712" s="710">
        <v>1000</v>
      </c>
      <c r="N712" s="710">
        <v>1000</v>
      </c>
      <c r="O712" s="716"/>
      <c r="P712" s="716"/>
      <c r="Q712" s="714"/>
    </row>
    <row r="713" spans="1:17" ht="63">
      <c r="A713" s="650" t="s">
        <v>2431</v>
      </c>
      <c r="B713" s="651" t="s">
        <v>2432</v>
      </c>
      <c r="C713" s="755"/>
      <c r="D713" s="714"/>
      <c r="E713" s="815">
        <v>7800</v>
      </c>
      <c r="F713" s="815">
        <v>7800</v>
      </c>
      <c r="G713" s="716"/>
      <c r="H713" s="716"/>
      <c r="I713" s="815">
        <v>7800</v>
      </c>
      <c r="J713" s="815">
        <v>7800</v>
      </c>
      <c r="K713" s="716"/>
      <c r="L713" s="716"/>
      <c r="M713" s="815"/>
      <c r="N713" s="815"/>
      <c r="O713" s="716"/>
      <c r="P713" s="716"/>
      <c r="Q713" s="714"/>
    </row>
    <row r="714" spans="1:17">
      <c r="A714" s="630" t="s">
        <v>631</v>
      </c>
      <c r="B714" s="631" t="s">
        <v>2433</v>
      </c>
      <c r="C714" s="755"/>
      <c r="D714" s="714"/>
      <c r="E714" s="816">
        <f>SUM(E715:E718)</f>
        <v>18933</v>
      </c>
      <c r="F714" s="816">
        <f>SUM(F715:F718)</f>
        <v>18933</v>
      </c>
      <c r="G714" s="716"/>
      <c r="H714" s="716"/>
      <c r="I714" s="816">
        <f>SUM(I715:I718)</f>
        <v>18933</v>
      </c>
      <c r="J714" s="816">
        <f>SUM(J715:J718)</f>
        <v>18933</v>
      </c>
      <c r="K714" s="716"/>
      <c r="L714" s="716"/>
      <c r="M714" s="816">
        <f>SUM(M715:M718)</f>
        <v>18933</v>
      </c>
      <c r="N714" s="816">
        <f>SUM(N715:N718)</f>
        <v>18933</v>
      </c>
      <c r="O714" s="716"/>
      <c r="P714" s="716"/>
      <c r="Q714" s="714"/>
    </row>
    <row r="715" spans="1:17" ht="31.5">
      <c r="A715" s="650" t="s">
        <v>2434</v>
      </c>
      <c r="B715" s="817" t="s">
        <v>2435</v>
      </c>
      <c r="C715" s="755"/>
      <c r="D715" s="714"/>
      <c r="E715" s="710">
        <v>993</v>
      </c>
      <c r="F715" s="710">
        <v>993</v>
      </c>
      <c r="G715" s="716"/>
      <c r="H715" s="716"/>
      <c r="I715" s="710">
        <v>993</v>
      </c>
      <c r="J715" s="710">
        <v>993</v>
      </c>
      <c r="K715" s="716"/>
      <c r="L715" s="716"/>
      <c r="M715" s="710">
        <v>993</v>
      </c>
      <c r="N715" s="710">
        <v>993</v>
      </c>
      <c r="O715" s="716"/>
      <c r="P715" s="716"/>
      <c r="Q715" s="714"/>
    </row>
    <row r="716" spans="1:17">
      <c r="A716" s="650" t="s">
        <v>2436</v>
      </c>
      <c r="B716" s="646" t="s">
        <v>2437</v>
      </c>
      <c r="C716" s="755"/>
      <c r="D716" s="714"/>
      <c r="E716" s="710">
        <v>5240</v>
      </c>
      <c r="F716" s="710">
        <v>5240</v>
      </c>
      <c r="G716" s="716"/>
      <c r="H716" s="716"/>
      <c r="I716" s="710">
        <v>5240</v>
      </c>
      <c r="J716" s="710">
        <v>5240</v>
      </c>
      <c r="K716" s="716"/>
      <c r="L716" s="716"/>
      <c r="M716" s="710">
        <f>I716-K716</f>
        <v>5240</v>
      </c>
      <c r="N716" s="710">
        <f>J716-L716</f>
        <v>5240</v>
      </c>
      <c r="O716" s="716"/>
      <c r="P716" s="716"/>
      <c r="Q716" s="714"/>
    </row>
    <row r="717" spans="1:17" ht="94.5">
      <c r="A717" s="650" t="s">
        <v>2438</v>
      </c>
      <c r="B717" s="651" t="s">
        <v>2439</v>
      </c>
      <c r="C717" s="755"/>
      <c r="D717" s="714"/>
      <c r="E717" s="815">
        <v>11700</v>
      </c>
      <c r="F717" s="815">
        <v>11700</v>
      </c>
      <c r="G717" s="716"/>
      <c r="H717" s="716"/>
      <c r="I717" s="815">
        <v>11700</v>
      </c>
      <c r="J717" s="815">
        <v>11700</v>
      </c>
      <c r="K717" s="716"/>
      <c r="L717" s="716"/>
      <c r="M717" s="815">
        <v>11700</v>
      </c>
      <c r="N717" s="815">
        <v>11700</v>
      </c>
      <c r="O717" s="716"/>
      <c r="P717" s="716"/>
      <c r="Q717" s="714"/>
    </row>
    <row r="718" spans="1:17">
      <c r="A718" s="650" t="s">
        <v>2440</v>
      </c>
      <c r="B718" s="814" t="s">
        <v>2441</v>
      </c>
      <c r="C718" s="755"/>
      <c r="D718" s="714"/>
      <c r="E718" s="710">
        <v>1000</v>
      </c>
      <c r="F718" s="710">
        <v>1000</v>
      </c>
      <c r="G718" s="716"/>
      <c r="H718" s="716"/>
      <c r="I718" s="710">
        <v>1000</v>
      </c>
      <c r="J718" s="710">
        <v>1000</v>
      </c>
      <c r="K718" s="716"/>
      <c r="L718" s="716"/>
      <c r="M718" s="710">
        <v>1000</v>
      </c>
      <c r="N718" s="710">
        <v>1000</v>
      </c>
      <c r="O718" s="716"/>
      <c r="P718" s="716"/>
      <c r="Q718" s="714"/>
    </row>
    <row r="719" spans="1:17">
      <c r="A719" s="630" t="s">
        <v>643</v>
      </c>
      <c r="B719" s="631" t="s">
        <v>2442</v>
      </c>
      <c r="C719" s="755"/>
      <c r="D719" s="714"/>
      <c r="E719" s="816">
        <f>SUM(E720:E728)</f>
        <v>27900</v>
      </c>
      <c r="F719" s="816">
        <f>SUM(F720:F728)</f>
        <v>27900</v>
      </c>
      <c r="G719" s="716"/>
      <c r="H719" s="716"/>
      <c r="I719" s="816">
        <f>SUM(I720:I728)</f>
        <v>27900</v>
      </c>
      <c r="J719" s="816">
        <f>SUM(J720:J728)</f>
        <v>27900</v>
      </c>
      <c r="K719" s="716"/>
      <c r="L719" s="716"/>
      <c r="M719" s="816">
        <f>SUM(M720:M728)</f>
        <v>22700</v>
      </c>
      <c r="N719" s="816">
        <f>SUM(N720:N728)</f>
        <v>22700</v>
      </c>
      <c r="O719" s="716"/>
      <c r="P719" s="716"/>
      <c r="Q719" s="714"/>
    </row>
    <row r="720" spans="1:17" ht="31.5">
      <c r="A720" s="650" t="s">
        <v>2443</v>
      </c>
      <c r="B720" s="645" t="s">
        <v>2444</v>
      </c>
      <c r="C720" s="755"/>
      <c r="D720" s="714"/>
      <c r="E720" s="710">
        <v>3000</v>
      </c>
      <c r="F720" s="710">
        <v>3000</v>
      </c>
      <c r="G720" s="716"/>
      <c r="H720" s="716"/>
      <c r="I720" s="710">
        <v>3000</v>
      </c>
      <c r="J720" s="710">
        <v>3000</v>
      </c>
      <c r="K720" s="716"/>
      <c r="L720" s="716"/>
      <c r="M720" s="710">
        <v>3000</v>
      </c>
      <c r="N720" s="710">
        <v>3000</v>
      </c>
      <c r="O720" s="716"/>
      <c r="P720" s="716"/>
      <c r="Q720" s="714"/>
    </row>
    <row r="721" spans="1:17" ht="31.5">
      <c r="A721" s="650" t="s">
        <v>2445</v>
      </c>
      <c r="B721" s="645" t="s">
        <v>2446</v>
      </c>
      <c r="C721" s="755"/>
      <c r="D721" s="714"/>
      <c r="E721" s="710">
        <v>3000</v>
      </c>
      <c r="F721" s="710">
        <v>3000</v>
      </c>
      <c r="G721" s="716"/>
      <c r="H721" s="716"/>
      <c r="I721" s="710">
        <v>3000</v>
      </c>
      <c r="J721" s="710">
        <v>3000</v>
      </c>
      <c r="K721" s="716"/>
      <c r="L721" s="716"/>
      <c r="M721" s="710">
        <v>3000</v>
      </c>
      <c r="N721" s="710">
        <v>3000</v>
      </c>
      <c r="O721" s="716"/>
      <c r="P721" s="716"/>
      <c r="Q721" s="714"/>
    </row>
    <row r="722" spans="1:17" ht="31.5">
      <c r="A722" s="650" t="s">
        <v>2447</v>
      </c>
      <c r="B722" s="645" t="s">
        <v>2448</v>
      </c>
      <c r="C722" s="755"/>
      <c r="D722" s="714"/>
      <c r="E722" s="710">
        <v>3000</v>
      </c>
      <c r="F722" s="710">
        <v>3000</v>
      </c>
      <c r="G722" s="716"/>
      <c r="H722" s="716"/>
      <c r="I722" s="710">
        <v>3000</v>
      </c>
      <c r="J722" s="710">
        <v>3000</v>
      </c>
      <c r="K722" s="716"/>
      <c r="L722" s="716"/>
      <c r="M722" s="710">
        <v>3000</v>
      </c>
      <c r="N722" s="710">
        <v>3000</v>
      </c>
      <c r="O722" s="716"/>
      <c r="P722" s="716"/>
      <c r="Q722" s="714"/>
    </row>
    <row r="723" spans="1:17" ht="31.5">
      <c r="A723" s="650" t="s">
        <v>2449</v>
      </c>
      <c r="B723" s="814" t="s">
        <v>2450</v>
      </c>
      <c r="C723" s="755"/>
      <c r="D723" s="714"/>
      <c r="E723" s="710">
        <v>1700</v>
      </c>
      <c r="F723" s="710">
        <v>1700</v>
      </c>
      <c r="G723" s="716"/>
      <c r="H723" s="716"/>
      <c r="I723" s="710">
        <v>1700</v>
      </c>
      <c r="J723" s="710">
        <v>1700</v>
      </c>
      <c r="K723" s="716"/>
      <c r="L723" s="716"/>
      <c r="M723" s="710">
        <v>1700</v>
      </c>
      <c r="N723" s="710">
        <v>1700</v>
      </c>
      <c r="O723" s="716"/>
      <c r="P723" s="716"/>
      <c r="Q723" s="714"/>
    </row>
    <row r="724" spans="1:17" ht="31.5">
      <c r="A724" s="650" t="s">
        <v>2451</v>
      </c>
      <c r="B724" s="814" t="s">
        <v>2452</v>
      </c>
      <c r="C724" s="755"/>
      <c r="D724" s="714"/>
      <c r="E724" s="710">
        <v>1800</v>
      </c>
      <c r="F724" s="710">
        <v>1800</v>
      </c>
      <c r="G724" s="716"/>
      <c r="H724" s="716"/>
      <c r="I724" s="710">
        <v>1800</v>
      </c>
      <c r="J724" s="710">
        <v>1800</v>
      </c>
      <c r="K724" s="716"/>
      <c r="L724" s="716"/>
      <c r="M724" s="710">
        <v>1800</v>
      </c>
      <c r="N724" s="710">
        <v>1800</v>
      </c>
      <c r="O724" s="716"/>
      <c r="P724" s="716"/>
      <c r="Q724" s="714"/>
    </row>
    <row r="725" spans="1:17" ht="31.5">
      <c r="A725" s="650" t="s">
        <v>2453</v>
      </c>
      <c r="B725" s="814" t="s">
        <v>2454</v>
      </c>
      <c r="C725" s="755"/>
      <c r="D725" s="714"/>
      <c r="E725" s="710">
        <v>1400</v>
      </c>
      <c r="F725" s="710">
        <v>1400</v>
      </c>
      <c r="G725" s="716"/>
      <c r="H725" s="716"/>
      <c r="I725" s="710">
        <v>1400</v>
      </c>
      <c r="J725" s="710">
        <v>1400</v>
      </c>
      <c r="K725" s="716"/>
      <c r="L725" s="716"/>
      <c r="M725" s="710">
        <v>1400</v>
      </c>
      <c r="N725" s="710">
        <v>1400</v>
      </c>
      <c r="O725" s="716"/>
      <c r="P725" s="716"/>
      <c r="Q725" s="714"/>
    </row>
    <row r="726" spans="1:17" ht="31.5">
      <c r="A726" s="650" t="s">
        <v>2455</v>
      </c>
      <c r="B726" s="814" t="s">
        <v>2456</v>
      </c>
      <c r="C726" s="755"/>
      <c r="D726" s="714"/>
      <c r="E726" s="710">
        <v>4800</v>
      </c>
      <c r="F726" s="710">
        <v>4800</v>
      </c>
      <c r="G726" s="716"/>
      <c r="H726" s="716"/>
      <c r="I726" s="710">
        <v>4800</v>
      </c>
      <c r="J726" s="710">
        <v>4800</v>
      </c>
      <c r="K726" s="716"/>
      <c r="L726" s="716"/>
      <c r="M726" s="710">
        <v>4800</v>
      </c>
      <c r="N726" s="710">
        <v>4800</v>
      </c>
      <c r="O726" s="716"/>
      <c r="P726" s="716"/>
      <c r="Q726" s="714"/>
    </row>
    <row r="727" spans="1:17">
      <c r="A727" s="650" t="s">
        <v>2457</v>
      </c>
      <c r="B727" s="651" t="s">
        <v>2458</v>
      </c>
      <c r="C727" s="755"/>
      <c r="D727" s="714"/>
      <c r="E727" s="710">
        <v>4000</v>
      </c>
      <c r="F727" s="710">
        <v>4000</v>
      </c>
      <c r="G727" s="716"/>
      <c r="H727" s="716"/>
      <c r="I727" s="710">
        <v>4000</v>
      </c>
      <c r="J727" s="710">
        <v>4000</v>
      </c>
      <c r="K727" s="716"/>
      <c r="L727" s="716"/>
      <c r="M727" s="710">
        <v>4000</v>
      </c>
      <c r="N727" s="710">
        <v>4000</v>
      </c>
      <c r="O727" s="716"/>
      <c r="P727" s="716"/>
      <c r="Q727" s="714"/>
    </row>
    <row r="728" spans="1:17" ht="47.25">
      <c r="A728" s="650" t="s">
        <v>2459</v>
      </c>
      <c r="B728" s="651" t="s">
        <v>2460</v>
      </c>
      <c r="C728" s="755"/>
      <c r="D728" s="714"/>
      <c r="E728" s="710">
        <v>5200</v>
      </c>
      <c r="F728" s="710">
        <v>5200</v>
      </c>
      <c r="G728" s="716"/>
      <c r="H728" s="716"/>
      <c r="I728" s="710">
        <v>5200</v>
      </c>
      <c r="J728" s="710">
        <v>5200</v>
      </c>
      <c r="K728" s="716"/>
      <c r="L728" s="716"/>
      <c r="M728" s="710"/>
      <c r="N728" s="710"/>
      <c r="O728" s="716"/>
      <c r="P728" s="716"/>
      <c r="Q728" s="714"/>
    </row>
    <row r="729" spans="1:17">
      <c r="A729" s="715" t="s">
        <v>2461</v>
      </c>
      <c r="B729" s="631" t="s">
        <v>632</v>
      </c>
      <c r="C729" s="711"/>
      <c r="D729" s="714"/>
      <c r="E729" s="714">
        <f t="shared" ref="E729:N729" si="51">E730+E731</f>
        <v>6120</v>
      </c>
      <c r="F729" s="714">
        <f t="shared" si="51"/>
        <v>5300</v>
      </c>
      <c r="G729" s="714">
        <f t="shared" si="51"/>
        <v>0</v>
      </c>
      <c r="H729" s="714">
        <f t="shared" si="51"/>
        <v>0</v>
      </c>
      <c r="I729" s="714">
        <f t="shared" si="51"/>
        <v>6120</v>
      </c>
      <c r="J729" s="714">
        <f t="shared" si="51"/>
        <v>5300</v>
      </c>
      <c r="K729" s="714">
        <f t="shared" si="51"/>
        <v>0</v>
      </c>
      <c r="L729" s="714">
        <f t="shared" si="51"/>
        <v>0</v>
      </c>
      <c r="M729" s="714">
        <f t="shared" si="51"/>
        <v>6120</v>
      </c>
      <c r="N729" s="714">
        <f t="shared" si="51"/>
        <v>5300</v>
      </c>
      <c r="O729" s="716"/>
      <c r="P729" s="716"/>
      <c r="Q729" s="714"/>
    </row>
    <row r="730" spans="1:17" ht="31.5">
      <c r="A730" s="717" t="s">
        <v>96</v>
      </c>
      <c r="B730" s="754" t="s">
        <v>457</v>
      </c>
      <c r="C730" s="755"/>
      <c r="D730" s="714"/>
      <c r="E730" s="714"/>
      <c r="F730" s="714"/>
      <c r="G730" s="714"/>
      <c r="H730" s="714"/>
      <c r="I730" s="714"/>
      <c r="J730" s="714"/>
      <c r="K730" s="714"/>
      <c r="L730" s="714"/>
      <c r="M730" s="714"/>
      <c r="N730" s="714"/>
      <c r="O730" s="716"/>
      <c r="P730" s="716"/>
      <c r="Q730" s="714"/>
    </row>
    <row r="731" spans="1:17" ht="31.5">
      <c r="A731" s="627" t="s">
        <v>101</v>
      </c>
      <c r="B731" s="754" t="s">
        <v>1893</v>
      </c>
      <c r="C731" s="711"/>
      <c r="D731" s="714"/>
      <c r="E731" s="714">
        <f>SUM(E732:E736)</f>
        <v>6120</v>
      </c>
      <c r="F731" s="714">
        <f>SUM(F732:F736)</f>
        <v>5300</v>
      </c>
      <c r="G731" s="714"/>
      <c r="H731" s="714"/>
      <c r="I731" s="714">
        <f>SUM(I732:I736)</f>
        <v>6120</v>
      </c>
      <c r="J731" s="714">
        <f>SUM(J732:J736)</f>
        <v>5300</v>
      </c>
      <c r="K731" s="714"/>
      <c r="L731" s="714"/>
      <c r="M731" s="714">
        <f>SUM(M732:M736)</f>
        <v>6120</v>
      </c>
      <c r="N731" s="714">
        <f>SUM(N732:N736)</f>
        <v>5300</v>
      </c>
      <c r="O731" s="714"/>
      <c r="P731" s="714"/>
      <c r="Q731" s="714"/>
    </row>
    <row r="732" spans="1:17" ht="31.5">
      <c r="A732" s="650" t="s">
        <v>46</v>
      </c>
      <c r="B732" s="645" t="s">
        <v>2462</v>
      </c>
      <c r="C732" s="711"/>
      <c r="D732" s="714"/>
      <c r="E732" s="747">
        <v>570</v>
      </c>
      <c r="F732" s="747">
        <v>500</v>
      </c>
      <c r="G732" s="714"/>
      <c r="H732" s="714"/>
      <c r="I732" s="747">
        <v>570</v>
      </c>
      <c r="J732" s="747">
        <v>500</v>
      </c>
      <c r="K732" s="714"/>
      <c r="L732" s="714"/>
      <c r="M732" s="747">
        <v>570</v>
      </c>
      <c r="N732" s="747">
        <v>500</v>
      </c>
      <c r="O732" s="714"/>
      <c r="P732" s="714"/>
      <c r="Q732" s="714"/>
    </row>
    <row r="733" spans="1:17" s="820" customFormat="1" ht="31.5">
      <c r="A733" s="650" t="s">
        <v>48</v>
      </c>
      <c r="B733" s="645" t="s">
        <v>2463</v>
      </c>
      <c r="C733" s="711"/>
      <c r="D733" s="714"/>
      <c r="E733" s="747">
        <v>1000</v>
      </c>
      <c r="F733" s="747">
        <v>800</v>
      </c>
      <c r="G733" s="714"/>
      <c r="H733" s="714"/>
      <c r="I733" s="747">
        <v>1000</v>
      </c>
      <c r="J733" s="747">
        <v>800</v>
      </c>
      <c r="K733" s="714"/>
      <c r="L733" s="714"/>
      <c r="M733" s="747">
        <v>1000</v>
      </c>
      <c r="N733" s="747">
        <v>800</v>
      </c>
      <c r="O733" s="714"/>
      <c r="P733" s="714"/>
      <c r="Q733" s="714"/>
    </row>
    <row r="734" spans="1:17" s="820" customFormat="1" ht="31.5">
      <c r="A734" s="650" t="s">
        <v>50</v>
      </c>
      <c r="B734" s="645" t="s">
        <v>2464</v>
      </c>
      <c r="C734" s="711"/>
      <c r="D734" s="714"/>
      <c r="E734" s="747">
        <v>1700</v>
      </c>
      <c r="F734" s="747">
        <v>1500</v>
      </c>
      <c r="G734" s="714"/>
      <c r="H734" s="714"/>
      <c r="I734" s="747">
        <v>1700</v>
      </c>
      <c r="J734" s="747">
        <v>1500</v>
      </c>
      <c r="K734" s="714"/>
      <c r="L734" s="714"/>
      <c r="M734" s="747">
        <v>1700</v>
      </c>
      <c r="N734" s="747">
        <v>1500</v>
      </c>
      <c r="O734" s="714"/>
      <c r="P734" s="714"/>
      <c r="Q734" s="714"/>
    </row>
    <row r="735" spans="1:17" s="820" customFormat="1" ht="31.5">
      <c r="A735" s="650" t="s">
        <v>52</v>
      </c>
      <c r="B735" s="645" t="s">
        <v>2465</v>
      </c>
      <c r="C735" s="711"/>
      <c r="D735" s="714"/>
      <c r="E735" s="747">
        <v>1200</v>
      </c>
      <c r="F735" s="747">
        <v>1000</v>
      </c>
      <c r="G735" s="714"/>
      <c r="H735" s="714"/>
      <c r="I735" s="747">
        <v>1200</v>
      </c>
      <c r="J735" s="747">
        <v>1000</v>
      </c>
      <c r="K735" s="714"/>
      <c r="L735" s="714"/>
      <c r="M735" s="747">
        <v>1200</v>
      </c>
      <c r="N735" s="747">
        <v>1000</v>
      </c>
      <c r="O735" s="714"/>
      <c r="P735" s="714"/>
      <c r="Q735" s="714"/>
    </row>
    <row r="736" spans="1:17" s="820" customFormat="1" ht="31.5">
      <c r="A736" s="650" t="s">
        <v>54</v>
      </c>
      <c r="B736" s="645" t="s">
        <v>2466</v>
      </c>
      <c r="C736" s="711"/>
      <c r="D736" s="714"/>
      <c r="E736" s="747">
        <v>1650</v>
      </c>
      <c r="F736" s="747">
        <v>1500</v>
      </c>
      <c r="G736" s="714"/>
      <c r="H736" s="714"/>
      <c r="I736" s="747">
        <v>1650</v>
      </c>
      <c r="J736" s="747">
        <v>1500</v>
      </c>
      <c r="K736" s="714"/>
      <c r="L736" s="714"/>
      <c r="M736" s="747">
        <v>1650</v>
      </c>
      <c r="N736" s="747">
        <v>1500</v>
      </c>
      <c r="O736" s="714"/>
      <c r="P736" s="714"/>
      <c r="Q736" s="714"/>
    </row>
    <row r="737" spans="1:17" s="820" customFormat="1">
      <c r="A737" s="715" t="s">
        <v>2467</v>
      </c>
      <c r="B737" s="631" t="s">
        <v>1249</v>
      </c>
      <c r="C737" s="711"/>
      <c r="D737" s="714"/>
      <c r="E737" s="714">
        <f t="shared" ref="E737:J737" si="52">E738+E753</f>
        <v>38300</v>
      </c>
      <c r="F737" s="714">
        <f t="shared" si="52"/>
        <v>38300</v>
      </c>
      <c r="G737" s="714">
        <f t="shared" si="52"/>
        <v>0</v>
      </c>
      <c r="H737" s="714">
        <f t="shared" si="52"/>
        <v>0</v>
      </c>
      <c r="I737" s="714">
        <f t="shared" si="52"/>
        <v>38300</v>
      </c>
      <c r="J737" s="714">
        <f t="shared" si="52"/>
        <v>38300</v>
      </c>
      <c r="K737" s="714"/>
      <c r="L737" s="714"/>
      <c r="M737" s="714">
        <f>M738+M753</f>
        <v>38300</v>
      </c>
      <c r="N737" s="714">
        <f>N738+N753</f>
        <v>38300</v>
      </c>
      <c r="O737" s="716"/>
      <c r="P737" s="716"/>
      <c r="Q737" s="714"/>
    </row>
    <row r="738" spans="1:17" s="820" customFormat="1">
      <c r="A738" s="628" t="s">
        <v>301</v>
      </c>
      <c r="B738" s="631" t="s">
        <v>1797</v>
      </c>
      <c r="C738" s="755"/>
      <c r="D738" s="714"/>
      <c r="E738" s="821">
        <f>E739+E742+E744+E749</f>
        <v>18850</v>
      </c>
      <c r="F738" s="821">
        <f>F739+F742+F744+F749</f>
        <v>18850</v>
      </c>
      <c r="G738" s="714"/>
      <c r="H738" s="714"/>
      <c r="I738" s="821">
        <f>I739+I742+I744+I749</f>
        <v>18850</v>
      </c>
      <c r="J738" s="821">
        <f>J739+J742+J744+J749</f>
        <v>18850</v>
      </c>
      <c r="K738" s="714"/>
      <c r="L738" s="714"/>
      <c r="M738" s="821">
        <f>M739+M742+M744+M749</f>
        <v>18850</v>
      </c>
      <c r="N738" s="821">
        <f>N739+N742+N744+N749</f>
        <v>18850</v>
      </c>
      <c r="O738" s="716"/>
      <c r="P738" s="716"/>
      <c r="Q738" s="714"/>
    </row>
    <row r="739" spans="1:17">
      <c r="A739" s="635"/>
      <c r="B739" s="729" t="s">
        <v>2468</v>
      </c>
      <c r="C739" s="755"/>
      <c r="D739" s="713"/>
      <c r="E739" s="821">
        <f>SUM(E740:E741)</f>
        <v>5000</v>
      </c>
      <c r="F739" s="821">
        <v>5000</v>
      </c>
      <c r="G739" s="716"/>
      <c r="H739" s="716"/>
      <c r="I739" s="821">
        <f>SUM(I740:I741)</f>
        <v>5000</v>
      </c>
      <c r="J739" s="821">
        <v>5000</v>
      </c>
      <c r="K739" s="716"/>
      <c r="L739" s="716"/>
      <c r="M739" s="821">
        <f>SUM(M740:M741)</f>
        <v>5000</v>
      </c>
      <c r="N739" s="821">
        <v>5000</v>
      </c>
      <c r="O739" s="716"/>
      <c r="P739" s="716"/>
      <c r="Q739" s="633"/>
    </row>
    <row r="740" spans="1:17" ht="31.5">
      <c r="A740" s="650" t="s">
        <v>46</v>
      </c>
      <c r="B740" s="822" t="s">
        <v>2469</v>
      </c>
      <c r="C740" s="755"/>
      <c r="D740" s="713"/>
      <c r="E740" s="823">
        <v>2000</v>
      </c>
      <c r="F740" s="823">
        <v>2000</v>
      </c>
      <c r="G740" s="716"/>
      <c r="H740" s="716"/>
      <c r="I740" s="823">
        <v>2000</v>
      </c>
      <c r="J740" s="823">
        <v>2000</v>
      </c>
      <c r="K740" s="716"/>
      <c r="L740" s="716"/>
      <c r="M740" s="823">
        <v>2000</v>
      </c>
      <c r="N740" s="823">
        <v>2000</v>
      </c>
      <c r="O740" s="716"/>
      <c r="P740" s="716"/>
      <c r="Q740" s="633"/>
    </row>
    <row r="741" spans="1:17" s="820" customFormat="1" ht="47.25">
      <c r="A741" s="650" t="s">
        <v>48</v>
      </c>
      <c r="B741" s="651" t="s">
        <v>2470</v>
      </c>
      <c r="C741" s="755"/>
      <c r="D741" s="713"/>
      <c r="E741" s="823">
        <v>3000</v>
      </c>
      <c r="F741" s="823">
        <v>3000</v>
      </c>
      <c r="G741" s="716"/>
      <c r="H741" s="716"/>
      <c r="I741" s="823">
        <v>3000</v>
      </c>
      <c r="J741" s="823">
        <v>3000</v>
      </c>
      <c r="K741" s="716"/>
      <c r="L741" s="716"/>
      <c r="M741" s="823">
        <v>3000</v>
      </c>
      <c r="N741" s="823">
        <v>3000</v>
      </c>
      <c r="O741" s="716"/>
      <c r="P741" s="716"/>
      <c r="Q741" s="633"/>
    </row>
    <row r="742" spans="1:17" s="820" customFormat="1">
      <c r="A742" s="650"/>
      <c r="B742" s="739" t="s">
        <v>2471</v>
      </c>
      <c r="C742" s="755"/>
      <c r="D742" s="713"/>
      <c r="E742" s="821">
        <f>SUM(E743)</f>
        <v>1650</v>
      </c>
      <c r="F742" s="821">
        <v>1650</v>
      </c>
      <c r="G742" s="716"/>
      <c r="H742" s="716"/>
      <c r="I742" s="821">
        <f>SUM(I743)</f>
        <v>1650</v>
      </c>
      <c r="J742" s="821">
        <v>1650</v>
      </c>
      <c r="K742" s="716"/>
      <c r="L742" s="716"/>
      <c r="M742" s="821">
        <f>SUM(M743)</f>
        <v>1650</v>
      </c>
      <c r="N742" s="821">
        <v>1650</v>
      </c>
      <c r="O742" s="716"/>
      <c r="P742" s="716"/>
      <c r="Q742" s="633"/>
    </row>
    <row r="743" spans="1:17" s="820" customFormat="1" ht="31.5">
      <c r="A743" s="650" t="s">
        <v>46</v>
      </c>
      <c r="B743" s="651" t="s">
        <v>2472</v>
      </c>
      <c r="C743" s="755"/>
      <c r="D743" s="713"/>
      <c r="E743" s="823">
        <v>1650</v>
      </c>
      <c r="F743" s="823">
        <v>1650</v>
      </c>
      <c r="G743" s="716"/>
      <c r="H743" s="716"/>
      <c r="I743" s="823">
        <v>1650</v>
      </c>
      <c r="J743" s="823">
        <v>1650</v>
      </c>
      <c r="K743" s="716"/>
      <c r="L743" s="716"/>
      <c r="M743" s="823">
        <v>1650</v>
      </c>
      <c r="N743" s="823">
        <v>1650</v>
      </c>
      <c r="O743" s="716"/>
      <c r="P743" s="716"/>
      <c r="Q743" s="633"/>
    </row>
    <row r="744" spans="1:17" s="820" customFormat="1">
      <c r="A744" s="650"/>
      <c r="B744" s="739" t="s">
        <v>2473</v>
      </c>
      <c r="C744" s="755"/>
      <c r="D744" s="713"/>
      <c r="E744" s="821">
        <f>SUM(E745:E748)</f>
        <v>8500</v>
      </c>
      <c r="F744" s="821">
        <v>8500</v>
      </c>
      <c r="G744" s="716"/>
      <c r="H744" s="716"/>
      <c r="I744" s="821">
        <f>SUM(I745:I748)</f>
        <v>8500</v>
      </c>
      <c r="J744" s="821">
        <v>8500</v>
      </c>
      <c r="K744" s="716"/>
      <c r="L744" s="716"/>
      <c r="M744" s="821">
        <f>SUM(M745:M748)</f>
        <v>8500</v>
      </c>
      <c r="N744" s="821">
        <v>8500</v>
      </c>
      <c r="O744" s="716"/>
      <c r="P744" s="716"/>
      <c r="Q744" s="633"/>
    </row>
    <row r="745" spans="1:17" s="820" customFormat="1" ht="31.5">
      <c r="A745" s="650" t="s">
        <v>46</v>
      </c>
      <c r="B745" s="651" t="s">
        <v>2474</v>
      </c>
      <c r="C745" s="755"/>
      <c r="D745" s="713"/>
      <c r="E745" s="823">
        <v>4000</v>
      </c>
      <c r="F745" s="823">
        <v>4000</v>
      </c>
      <c r="G745" s="716"/>
      <c r="H745" s="716"/>
      <c r="I745" s="823">
        <v>4000</v>
      </c>
      <c r="J745" s="823">
        <v>4000</v>
      </c>
      <c r="K745" s="716"/>
      <c r="L745" s="716"/>
      <c r="M745" s="823">
        <v>4000</v>
      </c>
      <c r="N745" s="823">
        <v>4000</v>
      </c>
      <c r="O745" s="716"/>
      <c r="P745" s="716"/>
      <c r="Q745" s="633"/>
    </row>
    <row r="746" spans="1:17" s="820" customFormat="1" ht="31.5">
      <c r="A746" s="650" t="s">
        <v>48</v>
      </c>
      <c r="B746" s="824" t="s">
        <v>2475</v>
      </c>
      <c r="C746" s="755"/>
      <c r="D746" s="713"/>
      <c r="E746" s="823">
        <v>1500</v>
      </c>
      <c r="F746" s="823">
        <v>1500</v>
      </c>
      <c r="G746" s="716"/>
      <c r="H746" s="716"/>
      <c r="I746" s="823">
        <v>1500</v>
      </c>
      <c r="J746" s="823">
        <v>1500</v>
      </c>
      <c r="K746" s="716"/>
      <c r="L746" s="716"/>
      <c r="M746" s="823">
        <v>1500</v>
      </c>
      <c r="N746" s="823">
        <v>1500</v>
      </c>
      <c r="O746" s="716"/>
      <c r="P746" s="716"/>
      <c r="Q746" s="633"/>
    </row>
    <row r="747" spans="1:17" s="820" customFormat="1" ht="31.5">
      <c r="A747" s="650" t="s">
        <v>50</v>
      </c>
      <c r="B747" s="824" t="s">
        <v>2476</v>
      </c>
      <c r="C747" s="755"/>
      <c r="D747" s="713"/>
      <c r="E747" s="823">
        <v>1500</v>
      </c>
      <c r="F747" s="823">
        <v>1500</v>
      </c>
      <c r="G747" s="716"/>
      <c r="H747" s="716"/>
      <c r="I747" s="823">
        <v>1500</v>
      </c>
      <c r="J747" s="823">
        <v>1500</v>
      </c>
      <c r="K747" s="716"/>
      <c r="L747" s="716"/>
      <c r="M747" s="823">
        <v>1500</v>
      </c>
      <c r="N747" s="823">
        <v>1500</v>
      </c>
      <c r="O747" s="716"/>
      <c r="P747" s="716"/>
      <c r="Q747" s="633"/>
    </row>
    <row r="748" spans="1:17" s="820" customFormat="1" ht="31.5">
      <c r="A748" s="650" t="s">
        <v>52</v>
      </c>
      <c r="B748" s="824" t="s">
        <v>2477</v>
      </c>
      <c r="C748" s="755"/>
      <c r="D748" s="713"/>
      <c r="E748" s="823">
        <v>1500</v>
      </c>
      <c r="F748" s="823">
        <v>1500</v>
      </c>
      <c r="G748" s="716"/>
      <c r="H748" s="716"/>
      <c r="I748" s="823">
        <v>1500</v>
      </c>
      <c r="J748" s="823">
        <v>1500</v>
      </c>
      <c r="K748" s="716"/>
      <c r="L748" s="716"/>
      <c r="M748" s="823">
        <v>1500</v>
      </c>
      <c r="N748" s="823">
        <v>1500</v>
      </c>
      <c r="O748" s="716"/>
      <c r="P748" s="716"/>
      <c r="Q748" s="633"/>
    </row>
    <row r="749" spans="1:17" s="820" customFormat="1">
      <c r="A749" s="650"/>
      <c r="B749" s="739" t="s">
        <v>2478</v>
      </c>
      <c r="C749" s="755"/>
      <c r="D749" s="713"/>
      <c r="E749" s="821">
        <f>SUM(E750:E752)</f>
        <v>3700</v>
      </c>
      <c r="F749" s="821">
        <v>3700</v>
      </c>
      <c r="G749" s="716"/>
      <c r="H749" s="716"/>
      <c r="I749" s="821">
        <f>SUM(I750:I752)</f>
        <v>3700</v>
      </c>
      <c r="J749" s="821">
        <v>3700</v>
      </c>
      <c r="K749" s="716"/>
      <c r="L749" s="716"/>
      <c r="M749" s="821">
        <f>SUM(M750:M752)</f>
        <v>3700</v>
      </c>
      <c r="N749" s="821">
        <v>3700</v>
      </c>
      <c r="O749" s="716"/>
      <c r="P749" s="716"/>
      <c r="Q749" s="633"/>
    </row>
    <row r="750" spans="1:17" s="820" customFormat="1" ht="31.5">
      <c r="A750" s="650" t="s">
        <v>46</v>
      </c>
      <c r="B750" s="651" t="s">
        <v>2479</v>
      </c>
      <c r="C750" s="755"/>
      <c r="D750" s="713"/>
      <c r="E750" s="823">
        <v>1100</v>
      </c>
      <c r="F750" s="823">
        <v>1100</v>
      </c>
      <c r="G750" s="716"/>
      <c r="H750" s="716"/>
      <c r="I750" s="823">
        <v>1100</v>
      </c>
      <c r="J750" s="823">
        <v>1100</v>
      </c>
      <c r="K750" s="716"/>
      <c r="L750" s="716"/>
      <c r="M750" s="823">
        <v>1100</v>
      </c>
      <c r="N750" s="823">
        <v>1100</v>
      </c>
      <c r="O750" s="716"/>
      <c r="P750" s="716"/>
      <c r="Q750" s="633"/>
    </row>
    <row r="751" spans="1:17" s="820" customFormat="1" ht="31.5">
      <c r="A751" s="650" t="s">
        <v>48</v>
      </c>
      <c r="B751" s="651" t="s">
        <v>2480</v>
      </c>
      <c r="C751" s="755"/>
      <c r="D751" s="713"/>
      <c r="E751" s="823">
        <v>1500</v>
      </c>
      <c r="F751" s="823">
        <v>1500</v>
      </c>
      <c r="G751" s="716"/>
      <c r="H751" s="716"/>
      <c r="I751" s="823">
        <v>1500</v>
      </c>
      <c r="J751" s="823">
        <v>1500</v>
      </c>
      <c r="K751" s="716"/>
      <c r="L751" s="716"/>
      <c r="M751" s="823">
        <v>1500</v>
      </c>
      <c r="N751" s="823">
        <v>1500</v>
      </c>
      <c r="O751" s="716"/>
      <c r="P751" s="716"/>
      <c r="Q751" s="633"/>
    </row>
    <row r="752" spans="1:17" s="820" customFormat="1" ht="31.5">
      <c r="A752" s="650" t="s">
        <v>50</v>
      </c>
      <c r="B752" s="651" t="s">
        <v>2481</v>
      </c>
      <c r="C752" s="755"/>
      <c r="D752" s="713"/>
      <c r="E752" s="823">
        <v>1100</v>
      </c>
      <c r="F752" s="823">
        <v>1100</v>
      </c>
      <c r="G752" s="716"/>
      <c r="H752" s="716"/>
      <c r="I752" s="823">
        <v>1100</v>
      </c>
      <c r="J752" s="823">
        <v>1100</v>
      </c>
      <c r="K752" s="716"/>
      <c r="L752" s="716"/>
      <c r="M752" s="823">
        <v>1100</v>
      </c>
      <c r="N752" s="823">
        <v>1100</v>
      </c>
      <c r="O752" s="716"/>
      <c r="P752" s="716"/>
      <c r="Q752" s="633"/>
    </row>
    <row r="753" spans="1:17" s="820" customFormat="1">
      <c r="A753" s="630" t="s">
        <v>2482</v>
      </c>
      <c r="B753" s="739" t="s">
        <v>1478</v>
      </c>
      <c r="C753" s="755"/>
      <c r="D753" s="713"/>
      <c r="E753" s="821">
        <f>E754+E757+E766</f>
        <v>19450</v>
      </c>
      <c r="F753" s="821">
        <f>F754+F757+F766</f>
        <v>19450</v>
      </c>
      <c r="G753" s="716"/>
      <c r="H753" s="716"/>
      <c r="I753" s="821">
        <f>I754+I757+I766</f>
        <v>19450</v>
      </c>
      <c r="J753" s="821">
        <f>J754+J757+J766</f>
        <v>19450</v>
      </c>
      <c r="K753" s="716"/>
      <c r="L753" s="716"/>
      <c r="M753" s="821">
        <f>M754+M757+M766</f>
        <v>19450</v>
      </c>
      <c r="N753" s="821">
        <f>N754+N757+N766</f>
        <v>19450</v>
      </c>
      <c r="O753" s="716"/>
      <c r="P753" s="716"/>
      <c r="Q753" s="633"/>
    </row>
    <row r="754" spans="1:17" s="820" customFormat="1">
      <c r="A754" s="650"/>
      <c r="B754" s="729" t="s">
        <v>2468</v>
      </c>
      <c r="C754" s="755"/>
      <c r="D754" s="713"/>
      <c r="E754" s="821">
        <f>SUM(E755:E756)</f>
        <v>4000</v>
      </c>
      <c r="F754" s="821">
        <v>4000</v>
      </c>
      <c r="G754" s="716"/>
      <c r="H754" s="716"/>
      <c r="I754" s="821">
        <f>SUM(I755:I756)</f>
        <v>4000</v>
      </c>
      <c r="J754" s="821">
        <v>4000</v>
      </c>
      <c r="K754" s="716"/>
      <c r="L754" s="716"/>
      <c r="M754" s="821">
        <f>SUM(M755:M756)</f>
        <v>4000</v>
      </c>
      <c r="N754" s="821">
        <v>4000</v>
      </c>
      <c r="O754" s="716"/>
      <c r="P754" s="716"/>
      <c r="Q754" s="633"/>
    </row>
    <row r="755" spans="1:17" s="820" customFormat="1" ht="47.25">
      <c r="A755" s="650"/>
      <c r="B755" s="822" t="s">
        <v>2483</v>
      </c>
      <c r="C755" s="755"/>
      <c r="D755" s="713"/>
      <c r="E755" s="823">
        <v>2000</v>
      </c>
      <c r="F755" s="823">
        <v>2000</v>
      </c>
      <c r="G755" s="716"/>
      <c r="H755" s="716"/>
      <c r="I755" s="823">
        <v>2000</v>
      </c>
      <c r="J755" s="823">
        <v>2000</v>
      </c>
      <c r="K755" s="716"/>
      <c r="L755" s="716"/>
      <c r="M755" s="823">
        <v>2000</v>
      </c>
      <c r="N755" s="823">
        <v>2000</v>
      </c>
      <c r="O755" s="716"/>
      <c r="P755" s="716"/>
      <c r="Q755" s="633"/>
    </row>
    <row r="756" spans="1:17" s="820" customFormat="1" ht="47.25">
      <c r="A756" s="650"/>
      <c r="B756" s="822" t="s">
        <v>2484</v>
      </c>
      <c r="C756" s="755"/>
      <c r="D756" s="713"/>
      <c r="E756" s="823">
        <v>2000</v>
      </c>
      <c r="F756" s="823">
        <v>2000</v>
      </c>
      <c r="G756" s="716"/>
      <c r="H756" s="716"/>
      <c r="I756" s="823">
        <v>2000</v>
      </c>
      <c r="J756" s="823">
        <v>2000</v>
      </c>
      <c r="K756" s="716"/>
      <c r="L756" s="716"/>
      <c r="M756" s="823">
        <v>2000</v>
      </c>
      <c r="N756" s="823">
        <v>2000</v>
      </c>
      <c r="O756" s="716"/>
      <c r="P756" s="716"/>
      <c r="Q756" s="633"/>
    </row>
    <row r="757" spans="1:17" s="820" customFormat="1">
      <c r="A757" s="650"/>
      <c r="B757" s="642" t="s">
        <v>2471</v>
      </c>
      <c r="C757" s="755"/>
      <c r="D757" s="713"/>
      <c r="E757" s="821">
        <f>SUM(E758:E765)</f>
        <v>10950</v>
      </c>
      <c r="F757" s="821">
        <v>10950</v>
      </c>
      <c r="G757" s="716"/>
      <c r="H757" s="716"/>
      <c r="I757" s="821">
        <f>SUM(I758:I765)</f>
        <v>10950</v>
      </c>
      <c r="J757" s="821">
        <v>10950</v>
      </c>
      <c r="K757" s="716"/>
      <c r="L757" s="716"/>
      <c r="M757" s="821">
        <f>SUM(M758:M765)</f>
        <v>10950</v>
      </c>
      <c r="N757" s="821">
        <v>10950</v>
      </c>
      <c r="O757" s="716"/>
      <c r="P757" s="716"/>
      <c r="Q757" s="633"/>
    </row>
    <row r="758" spans="1:17" s="820" customFormat="1" ht="31.5">
      <c r="A758" s="650"/>
      <c r="B758" s="651" t="s">
        <v>2485</v>
      </c>
      <c r="C758" s="755"/>
      <c r="D758" s="713"/>
      <c r="E758" s="823">
        <v>1650</v>
      </c>
      <c r="F758" s="823">
        <v>1650</v>
      </c>
      <c r="G758" s="716"/>
      <c r="H758" s="716"/>
      <c r="I758" s="823">
        <v>1650</v>
      </c>
      <c r="J758" s="823">
        <v>1650</v>
      </c>
      <c r="K758" s="716"/>
      <c r="L758" s="716"/>
      <c r="M758" s="823">
        <v>1650</v>
      </c>
      <c r="N758" s="823">
        <v>1650</v>
      </c>
      <c r="O758" s="716"/>
      <c r="P758" s="716"/>
      <c r="Q758" s="633"/>
    </row>
    <row r="759" spans="1:17" s="820" customFormat="1" ht="31.5">
      <c r="A759" s="650"/>
      <c r="B759" s="651" t="s">
        <v>2486</v>
      </c>
      <c r="C759" s="755"/>
      <c r="D759" s="713"/>
      <c r="E759" s="823">
        <v>1100</v>
      </c>
      <c r="F759" s="823">
        <v>1100</v>
      </c>
      <c r="G759" s="716"/>
      <c r="H759" s="716"/>
      <c r="I759" s="823">
        <v>1100</v>
      </c>
      <c r="J759" s="823">
        <v>1100</v>
      </c>
      <c r="K759" s="716"/>
      <c r="L759" s="716"/>
      <c r="M759" s="823">
        <v>1100</v>
      </c>
      <c r="N759" s="823">
        <v>1100</v>
      </c>
      <c r="O759" s="716"/>
      <c r="P759" s="716"/>
      <c r="Q759" s="633"/>
    </row>
    <row r="760" spans="1:17" s="820" customFormat="1" ht="31.5">
      <c r="A760" s="650"/>
      <c r="B760" s="651" t="s">
        <v>2487</v>
      </c>
      <c r="C760" s="755"/>
      <c r="D760" s="713"/>
      <c r="E760" s="823">
        <v>1100</v>
      </c>
      <c r="F760" s="823">
        <v>1100</v>
      </c>
      <c r="G760" s="716"/>
      <c r="H760" s="716"/>
      <c r="I760" s="823">
        <v>1100</v>
      </c>
      <c r="J760" s="823">
        <v>1100</v>
      </c>
      <c r="K760" s="716"/>
      <c r="L760" s="716"/>
      <c r="M760" s="823">
        <v>1100</v>
      </c>
      <c r="N760" s="823">
        <v>1100</v>
      </c>
      <c r="O760" s="716"/>
      <c r="P760" s="716"/>
      <c r="Q760" s="633"/>
    </row>
    <row r="761" spans="1:17" s="820" customFormat="1" ht="31.5">
      <c r="A761" s="650"/>
      <c r="B761" s="651" t="s">
        <v>2488</v>
      </c>
      <c r="C761" s="755"/>
      <c r="D761" s="713"/>
      <c r="E761" s="823">
        <v>1100</v>
      </c>
      <c r="F761" s="823">
        <v>1100</v>
      </c>
      <c r="G761" s="716"/>
      <c r="H761" s="716"/>
      <c r="I761" s="823">
        <v>1100</v>
      </c>
      <c r="J761" s="823">
        <v>1100</v>
      </c>
      <c r="K761" s="716"/>
      <c r="L761" s="716"/>
      <c r="M761" s="823">
        <v>1100</v>
      </c>
      <c r="N761" s="823">
        <v>1100</v>
      </c>
      <c r="O761" s="716"/>
      <c r="P761" s="716"/>
      <c r="Q761" s="633"/>
    </row>
    <row r="762" spans="1:17" s="820" customFormat="1" ht="31.5">
      <c r="A762" s="650"/>
      <c r="B762" s="825" t="s">
        <v>2489</v>
      </c>
      <c r="C762" s="755"/>
      <c r="D762" s="713"/>
      <c r="E762" s="823">
        <v>1500</v>
      </c>
      <c r="F762" s="823">
        <v>1500</v>
      </c>
      <c r="G762" s="716"/>
      <c r="H762" s="716"/>
      <c r="I762" s="823">
        <v>1500</v>
      </c>
      <c r="J762" s="823">
        <v>1500</v>
      </c>
      <c r="K762" s="716"/>
      <c r="L762" s="716"/>
      <c r="M762" s="823">
        <v>1500</v>
      </c>
      <c r="N762" s="823">
        <v>1500</v>
      </c>
      <c r="O762" s="716"/>
      <c r="P762" s="716"/>
      <c r="Q762" s="633"/>
    </row>
    <row r="763" spans="1:17" s="820" customFormat="1" ht="31.5">
      <c r="A763" s="650"/>
      <c r="B763" s="825" t="s">
        <v>2490</v>
      </c>
      <c r="C763" s="755"/>
      <c r="D763" s="713"/>
      <c r="E763" s="823">
        <v>1500</v>
      </c>
      <c r="F763" s="823">
        <v>1500</v>
      </c>
      <c r="G763" s="716"/>
      <c r="H763" s="716"/>
      <c r="I763" s="823">
        <v>1500</v>
      </c>
      <c r="J763" s="823">
        <v>1500</v>
      </c>
      <c r="K763" s="716"/>
      <c r="L763" s="716"/>
      <c r="M763" s="823">
        <v>1500</v>
      </c>
      <c r="N763" s="823">
        <v>1500</v>
      </c>
      <c r="O763" s="716"/>
      <c r="P763" s="716"/>
      <c r="Q763" s="633"/>
    </row>
    <row r="764" spans="1:17" s="820" customFormat="1" ht="31.5">
      <c r="A764" s="650"/>
      <c r="B764" s="825" t="s">
        <v>2491</v>
      </c>
      <c r="C764" s="755"/>
      <c r="D764" s="713"/>
      <c r="E764" s="823">
        <v>1500</v>
      </c>
      <c r="F764" s="823">
        <v>1500</v>
      </c>
      <c r="G764" s="716"/>
      <c r="H764" s="716"/>
      <c r="I764" s="823">
        <v>1500</v>
      </c>
      <c r="J764" s="823">
        <v>1500</v>
      </c>
      <c r="K764" s="716"/>
      <c r="L764" s="716"/>
      <c r="M764" s="823">
        <v>1500</v>
      </c>
      <c r="N764" s="823">
        <v>1500</v>
      </c>
      <c r="O764" s="716"/>
      <c r="P764" s="716"/>
      <c r="Q764" s="633"/>
    </row>
    <row r="765" spans="1:17" s="820" customFormat="1">
      <c r="A765" s="650"/>
      <c r="B765" s="825" t="s">
        <v>2492</v>
      </c>
      <c r="C765" s="755"/>
      <c r="D765" s="713"/>
      <c r="E765" s="823">
        <v>1500</v>
      </c>
      <c r="F765" s="823">
        <v>1500</v>
      </c>
      <c r="G765" s="716"/>
      <c r="H765" s="716"/>
      <c r="I765" s="823">
        <v>1500</v>
      </c>
      <c r="J765" s="823">
        <v>1500</v>
      </c>
      <c r="K765" s="716"/>
      <c r="L765" s="716"/>
      <c r="M765" s="823">
        <v>1500</v>
      </c>
      <c r="N765" s="823">
        <v>1500</v>
      </c>
      <c r="O765" s="716"/>
      <c r="P765" s="716"/>
      <c r="Q765" s="633"/>
    </row>
    <row r="766" spans="1:17" s="820" customFormat="1">
      <c r="A766" s="650"/>
      <c r="B766" s="826" t="s">
        <v>2493</v>
      </c>
      <c r="C766" s="755"/>
      <c r="D766" s="713"/>
      <c r="E766" s="821">
        <f>SUM(E767:E769)</f>
        <v>4500</v>
      </c>
      <c r="F766" s="821">
        <v>4500</v>
      </c>
      <c r="G766" s="716"/>
      <c r="H766" s="716"/>
      <c r="I766" s="821">
        <f>SUM(I767:I769)</f>
        <v>4500</v>
      </c>
      <c r="J766" s="821">
        <v>4500</v>
      </c>
      <c r="K766" s="716"/>
      <c r="L766" s="716"/>
      <c r="M766" s="821">
        <f>SUM(M767:M769)</f>
        <v>4500</v>
      </c>
      <c r="N766" s="821">
        <v>4500</v>
      </c>
      <c r="O766" s="716"/>
      <c r="P766" s="716"/>
      <c r="Q766" s="633"/>
    </row>
    <row r="767" spans="1:17" s="820" customFormat="1" ht="31.5">
      <c r="A767" s="650"/>
      <c r="B767" s="825" t="s">
        <v>2494</v>
      </c>
      <c r="C767" s="755"/>
      <c r="D767" s="713"/>
      <c r="E767" s="823">
        <v>1500</v>
      </c>
      <c r="F767" s="823">
        <v>1500</v>
      </c>
      <c r="G767" s="716"/>
      <c r="H767" s="716"/>
      <c r="I767" s="823">
        <v>1500</v>
      </c>
      <c r="J767" s="823">
        <v>1500</v>
      </c>
      <c r="K767" s="716"/>
      <c r="L767" s="716"/>
      <c r="M767" s="823">
        <v>1500</v>
      </c>
      <c r="N767" s="823">
        <v>1500</v>
      </c>
      <c r="O767" s="716"/>
      <c r="P767" s="716"/>
      <c r="Q767" s="633"/>
    </row>
    <row r="768" spans="1:17" s="820" customFormat="1" ht="31.5">
      <c r="A768" s="650"/>
      <c r="B768" s="825" t="s">
        <v>2495</v>
      </c>
      <c r="C768" s="755"/>
      <c r="D768" s="713"/>
      <c r="E768" s="823">
        <v>1500</v>
      </c>
      <c r="F768" s="823">
        <v>1500</v>
      </c>
      <c r="G768" s="716"/>
      <c r="H768" s="716"/>
      <c r="I768" s="823">
        <v>1500</v>
      </c>
      <c r="J768" s="823">
        <v>1500</v>
      </c>
      <c r="K768" s="716"/>
      <c r="L768" s="716"/>
      <c r="M768" s="823">
        <v>1500</v>
      </c>
      <c r="N768" s="823">
        <v>1500</v>
      </c>
      <c r="O768" s="716"/>
      <c r="P768" s="716"/>
      <c r="Q768" s="633"/>
    </row>
    <row r="769" spans="1:17" s="820" customFormat="1" ht="31.5">
      <c r="A769" s="650"/>
      <c r="B769" s="825" t="s">
        <v>2496</v>
      </c>
      <c r="C769" s="755"/>
      <c r="D769" s="713"/>
      <c r="E769" s="823">
        <v>1500</v>
      </c>
      <c r="F769" s="823">
        <v>1500</v>
      </c>
      <c r="G769" s="716"/>
      <c r="H769" s="716"/>
      <c r="I769" s="823">
        <v>1500</v>
      </c>
      <c r="J769" s="823">
        <v>1500</v>
      </c>
      <c r="K769" s="716"/>
      <c r="L769" s="716"/>
      <c r="M769" s="823">
        <v>1500</v>
      </c>
      <c r="N769" s="823">
        <v>1500</v>
      </c>
      <c r="O769" s="716"/>
      <c r="P769" s="716"/>
      <c r="Q769" s="633"/>
    </row>
    <row r="770" spans="1:17" s="820" customFormat="1" ht="31.5">
      <c r="A770" s="628" t="s">
        <v>113</v>
      </c>
      <c r="B770" s="712" t="s">
        <v>2497</v>
      </c>
      <c r="C770" s="713"/>
      <c r="D770" s="710"/>
      <c r="E770" s="714">
        <f t="shared" ref="E770:N770" si="53">E771+E847+E893+E931+E947+E1098+E1171+E1192+E1241</f>
        <v>1005302.95</v>
      </c>
      <c r="F770" s="714">
        <f t="shared" si="53"/>
        <v>999410.95</v>
      </c>
      <c r="G770" s="714">
        <f t="shared" si="53"/>
        <v>0</v>
      </c>
      <c r="H770" s="714">
        <f t="shared" si="53"/>
        <v>0</v>
      </c>
      <c r="I770" s="714">
        <f t="shared" si="53"/>
        <v>965002.95</v>
      </c>
      <c r="J770" s="714">
        <f t="shared" si="53"/>
        <v>959110.95</v>
      </c>
      <c r="K770" s="714">
        <f t="shared" si="53"/>
        <v>0</v>
      </c>
      <c r="L770" s="714">
        <f t="shared" si="53"/>
        <v>0</v>
      </c>
      <c r="M770" s="714">
        <f t="shared" si="53"/>
        <v>808598.35</v>
      </c>
      <c r="N770" s="714">
        <f t="shared" si="53"/>
        <v>803131.35</v>
      </c>
      <c r="O770" s="714"/>
      <c r="P770" s="710"/>
      <c r="Q770" s="710"/>
    </row>
    <row r="771" spans="1:17" s="820" customFormat="1">
      <c r="A771" s="715" t="s">
        <v>1722</v>
      </c>
      <c r="B771" s="631" t="s">
        <v>580</v>
      </c>
      <c r="C771" s="711"/>
      <c r="D771" s="714"/>
      <c r="E771" s="714">
        <f>E772+E836</f>
        <v>116200</v>
      </c>
      <c r="F771" s="714">
        <f t="shared" ref="F771:N771" si="54">F772+F836</f>
        <v>115038</v>
      </c>
      <c r="G771" s="714">
        <f t="shared" si="54"/>
        <v>0</v>
      </c>
      <c r="H771" s="714">
        <f t="shared" si="54"/>
        <v>0</v>
      </c>
      <c r="I771" s="714">
        <f t="shared" si="54"/>
        <v>116200</v>
      </c>
      <c r="J771" s="714">
        <f t="shared" si="54"/>
        <v>115038</v>
      </c>
      <c r="K771" s="714">
        <f t="shared" si="54"/>
        <v>0</v>
      </c>
      <c r="L771" s="714">
        <f t="shared" si="54"/>
        <v>0</v>
      </c>
      <c r="M771" s="714">
        <f t="shared" si="54"/>
        <v>94700</v>
      </c>
      <c r="N771" s="714">
        <f t="shared" si="54"/>
        <v>93753</v>
      </c>
      <c r="O771" s="716"/>
      <c r="P771" s="716"/>
      <c r="Q771" s="714"/>
    </row>
    <row r="772" spans="1:17">
      <c r="A772" s="618" t="s">
        <v>301</v>
      </c>
      <c r="B772" s="631" t="s">
        <v>1797</v>
      </c>
      <c r="C772" s="711"/>
      <c r="D772" s="714"/>
      <c r="E772" s="827">
        <f>SUM(E773:E835)</f>
        <v>94700</v>
      </c>
      <c r="F772" s="827">
        <f t="shared" ref="F772:N772" si="55">SUM(F773:F835)</f>
        <v>93753</v>
      </c>
      <c r="G772" s="827">
        <f t="shared" si="55"/>
        <v>0</v>
      </c>
      <c r="H772" s="827">
        <f t="shared" si="55"/>
        <v>0</v>
      </c>
      <c r="I772" s="827">
        <f t="shared" si="55"/>
        <v>94700</v>
      </c>
      <c r="J772" s="827">
        <f t="shared" si="55"/>
        <v>93753</v>
      </c>
      <c r="K772" s="827">
        <f t="shared" si="55"/>
        <v>0</v>
      </c>
      <c r="L772" s="827">
        <f t="shared" si="55"/>
        <v>0</v>
      </c>
      <c r="M772" s="827">
        <f t="shared" si="55"/>
        <v>94700</v>
      </c>
      <c r="N772" s="827">
        <f t="shared" si="55"/>
        <v>93753</v>
      </c>
      <c r="O772" s="716"/>
      <c r="P772" s="716"/>
      <c r="Q772" s="714"/>
    </row>
    <row r="773" spans="1:17">
      <c r="A773" s="828"/>
      <c r="B773" s="829" t="s">
        <v>2498</v>
      </c>
      <c r="C773" s="711"/>
      <c r="D773" s="714"/>
      <c r="E773" s="830"/>
      <c r="F773" s="830"/>
      <c r="G773" s="716"/>
      <c r="H773" s="716"/>
      <c r="I773" s="830"/>
      <c r="J773" s="830"/>
      <c r="K773" s="716"/>
      <c r="L773" s="716"/>
      <c r="M773" s="830"/>
      <c r="N773" s="830"/>
      <c r="O773" s="716"/>
      <c r="P773" s="716"/>
      <c r="Q773" s="714"/>
    </row>
    <row r="774" spans="1:17" ht="31.5">
      <c r="A774" s="831">
        <v>1</v>
      </c>
      <c r="B774" s="645" t="s">
        <v>2499</v>
      </c>
      <c r="C774" s="711"/>
      <c r="D774" s="714"/>
      <c r="E774" s="725">
        <v>1000</v>
      </c>
      <c r="F774" s="723">
        <f t="shared" ref="F774:F835" si="56">+E774*0.99</f>
        <v>990</v>
      </c>
      <c r="G774" s="716"/>
      <c r="H774" s="716"/>
      <c r="I774" s="725">
        <v>1000</v>
      </c>
      <c r="J774" s="723">
        <f>+I774*0.99</f>
        <v>990</v>
      </c>
      <c r="K774" s="716"/>
      <c r="L774" s="716"/>
      <c r="M774" s="725">
        <v>1000</v>
      </c>
      <c r="N774" s="723">
        <f>+M774*0.99</f>
        <v>990</v>
      </c>
      <c r="O774" s="716"/>
      <c r="P774" s="716"/>
      <c r="Q774" s="714"/>
    </row>
    <row r="775" spans="1:17" ht="31.5">
      <c r="A775" s="831">
        <v>2</v>
      </c>
      <c r="B775" s="722" t="s">
        <v>2500</v>
      </c>
      <c r="C775" s="711"/>
      <c r="D775" s="714"/>
      <c r="E775" s="723">
        <v>600</v>
      </c>
      <c r="F775" s="723">
        <f t="shared" si="56"/>
        <v>594</v>
      </c>
      <c r="G775" s="716"/>
      <c r="H775" s="716"/>
      <c r="I775" s="723">
        <v>600</v>
      </c>
      <c r="J775" s="723">
        <f>+I775*0.99</f>
        <v>594</v>
      </c>
      <c r="K775" s="716"/>
      <c r="L775" s="716"/>
      <c r="M775" s="723">
        <v>600</v>
      </c>
      <c r="N775" s="723">
        <f>+M775*0.99</f>
        <v>594</v>
      </c>
      <c r="O775" s="716"/>
      <c r="P775" s="716"/>
      <c r="Q775" s="714"/>
    </row>
    <row r="776" spans="1:17" ht="31.5">
      <c r="A776" s="831">
        <v>3</v>
      </c>
      <c r="B776" s="645" t="s">
        <v>2501</v>
      </c>
      <c r="C776" s="711"/>
      <c r="D776" s="714"/>
      <c r="E776" s="723">
        <v>1000</v>
      </c>
      <c r="F776" s="723">
        <f t="shared" si="56"/>
        <v>990</v>
      </c>
      <c r="G776" s="716"/>
      <c r="H776" s="716"/>
      <c r="I776" s="723">
        <v>1000</v>
      </c>
      <c r="J776" s="723">
        <f>+I776*0.99</f>
        <v>990</v>
      </c>
      <c r="K776" s="716"/>
      <c r="L776" s="716"/>
      <c r="M776" s="723">
        <v>1000</v>
      </c>
      <c r="N776" s="723">
        <f>+M776*0.99</f>
        <v>990</v>
      </c>
      <c r="O776" s="716"/>
      <c r="P776" s="716"/>
      <c r="Q776" s="714"/>
    </row>
    <row r="777" spans="1:17" ht="31.5">
      <c r="A777" s="831">
        <v>4</v>
      </c>
      <c r="B777" s="722" t="s">
        <v>2502</v>
      </c>
      <c r="C777" s="711"/>
      <c r="D777" s="714"/>
      <c r="E777" s="723">
        <v>600</v>
      </c>
      <c r="F777" s="723">
        <f t="shared" si="56"/>
        <v>594</v>
      </c>
      <c r="G777" s="716"/>
      <c r="H777" s="716"/>
      <c r="I777" s="723">
        <v>600</v>
      </c>
      <c r="J777" s="723">
        <f>+I777*0.99</f>
        <v>594</v>
      </c>
      <c r="K777" s="716"/>
      <c r="L777" s="716"/>
      <c r="M777" s="723">
        <v>600</v>
      </c>
      <c r="N777" s="723">
        <f>+M777*0.99</f>
        <v>594</v>
      </c>
      <c r="O777" s="716"/>
      <c r="P777" s="716"/>
      <c r="Q777" s="714"/>
    </row>
    <row r="778" spans="1:17">
      <c r="A778" s="828"/>
      <c r="B778" s="631" t="s">
        <v>1798</v>
      </c>
      <c r="C778" s="711"/>
      <c r="D778" s="714"/>
      <c r="E778" s="830"/>
      <c r="F778" s="830"/>
      <c r="G778" s="716"/>
      <c r="H778" s="716"/>
      <c r="I778" s="830"/>
      <c r="J778" s="830"/>
      <c r="K778" s="716"/>
      <c r="L778" s="716"/>
      <c r="M778" s="830"/>
      <c r="N778" s="830"/>
      <c r="O778" s="716"/>
      <c r="P778" s="716"/>
      <c r="Q778" s="714"/>
    </row>
    <row r="779" spans="1:17" ht="47.25">
      <c r="A779" s="832">
        <v>1</v>
      </c>
      <c r="B779" s="722" t="s">
        <v>2503</v>
      </c>
      <c r="C779" s="711"/>
      <c r="D779" s="714"/>
      <c r="E779" s="725">
        <v>4000</v>
      </c>
      <c r="F779" s="723">
        <f t="shared" si="56"/>
        <v>3960</v>
      </c>
      <c r="G779" s="716"/>
      <c r="H779" s="716"/>
      <c r="I779" s="725">
        <v>4000</v>
      </c>
      <c r="J779" s="723">
        <f>+I779*0.99</f>
        <v>3960</v>
      </c>
      <c r="K779" s="716"/>
      <c r="L779" s="716"/>
      <c r="M779" s="725">
        <v>4000</v>
      </c>
      <c r="N779" s="723">
        <f>+M779*0.99</f>
        <v>3960</v>
      </c>
      <c r="O779" s="716"/>
      <c r="P779" s="716"/>
      <c r="Q779" s="714"/>
    </row>
    <row r="780" spans="1:17" ht="31.5">
      <c r="A780" s="832">
        <v>2</v>
      </c>
      <c r="B780" s="722" t="s">
        <v>2504</v>
      </c>
      <c r="C780" s="711"/>
      <c r="D780" s="714"/>
      <c r="E780" s="723">
        <v>1000</v>
      </c>
      <c r="F780" s="723">
        <f t="shared" si="56"/>
        <v>990</v>
      </c>
      <c r="G780" s="716"/>
      <c r="H780" s="716"/>
      <c r="I780" s="723">
        <v>1000</v>
      </c>
      <c r="J780" s="723">
        <f>+I780*0.99</f>
        <v>990</v>
      </c>
      <c r="K780" s="716"/>
      <c r="L780" s="716"/>
      <c r="M780" s="723">
        <v>1000</v>
      </c>
      <c r="N780" s="723">
        <f>+M780*0.99</f>
        <v>990</v>
      </c>
      <c r="O780" s="716"/>
      <c r="P780" s="716"/>
      <c r="Q780" s="714"/>
    </row>
    <row r="781" spans="1:17" ht="31.5">
      <c r="A781" s="832">
        <v>3</v>
      </c>
      <c r="B781" s="722" t="s">
        <v>2505</v>
      </c>
      <c r="C781" s="711"/>
      <c r="D781" s="714"/>
      <c r="E781" s="723">
        <v>1000</v>
      </c>
      <c r="F781" s="723">
        <f t="shared" si="56"/>
        <v>990</v>
      </c>
      <c r="G781" s="716"/>
      <c r="H781" s="716"/>
      <c r="I781" s="723">
        <v>1000</v>
      </c>
      <c r="J781" s="723">
        <f>+I781*0.99</f>
        <v>990</v>
      </c>
      <c r="K781" s="716"/>
      <c r="L781" s="716"/>
      <c r="M781" s="723">
        <v>1000</v>
      </c>
      <c r="N781" s="723">
        <f>+M781*0.99</f>
        <v>990</v>
      </c>
      <c r="O781" s="716"/>
      <c r="P781" s="716"/>
      <c r="Q781" s="714"/>
    </row>
    <row r="782" spans="1:17" ht="31.5">
      <c r="A782" s="832">
        <v>4</v>
      </c>
      <c r="B782" s="722" t="s">
        <v>2506</v>
      </c>
      <c r="C782" s="711"/>
      <c r="D782" s="714"/>
      <c r="E782" s="725">
        <v>1500</v>
      </c>
      <c r="F782" s="723">
        <f t="shared" si="56"/>
        <v>1485</v>
      </c>
      <c r="G782" s="716"/>
      <c r="H782" s="716"/>
      <c r="I782" s="725">
        <v>1500</v>
      </c>
      <c r="J782" s="723">
        <f>+I782*0.99</f>
        <v>1485</v>
      </c>
      <c r="K782" s="716"/>
      <c r="L782" s="716"/>
      <c r="M782" s="725">
        <v>1500</v>
      </c>
      <c r="N782" s="723">
        <f>+M782*0.99</f>
        <v>1485</v>
      </c>
      <c r="O782" s="716"/>
      <c r="P782" s="716"/>
      <c r="Q782" s="714"/>
    </row>
    <row r="783" spans="1:17" ht="31.5">
      <c r="A783" s="832">
        <v>5</v>
      </c>
      <c r="B783" s="722" t="s">
        <v>2507</v>
      </c>
      <c r="C783" s="711"/>
      <c r="D783" s="714"/>
      <c r="E783" s="723">
        <v>1000</v>
      </c>
      <c r="F783" s="723">
        <f t="shared" si="56"/>
        <v>990</v>
      </c>
      <c r="G783" s="716"/>
      <c r="H783" s="716"/>
      <c r="I783" s="723">
        <v>1000</v>
      </c>
      <c r="J783" s="723">
        <f>+I783*0.99</f>
        <v>990</v>
      </c>
      <c r="K783" s="716"/>
      <c r="L783" s="716"/>
      <c r="M783" s="723">
        <v>1000</v>
      </c>
      <c r="N783" s="723">
        <f>+M783*0.99</f>
        <v>990</v>
      </c>
      <c r="O783" s="716"/>
      <c r="P783" s="716"/>
      <c r="Q783" s="714"/>
    </row>
    <row r="784" spans="1:17">
      <c r="A784" s="828"/>
      <c r="B784" s="829" t="s">
        <v>1804</v>
      </c>
      <c r="C784" s="711"/>
      <c r="D784" s="714"/>
      <c r="E784" s="720"/>
      <c r="F784" s="720"/>
      <c r="G784" s="716"/>
      <c r="H784" s="716"/>
      <c r="I784" s="720"/>
      <c r="J784" s="720"/>
      <c r="K784" s="716"/>
      <c r="L784" s="716"/>
      <c r="M784" s="720"/>
      <c r="N784" s="720"/>
      <c r="O784" s="716"/>
      <c r="P784" s="716"/>
      <c r="Q784" s="714"/>
    </row>
    <row r="785" spans="1:17" ht="31.5">
      <c r="A785" s="832">
        <v>1</v>
      </c>
      <c r="B785" s="722" t="s">
        <v>2508</v>
      </c>
      <c r="C785" s="711"/>
      <c r="D785" s="714"/>
      <c r="E785" s="728">
        <v>1500</v>
      </c>
      <c r="F785" s="723">
        <f t="shared" si="56"/>
        <v>1485</v>
      </c>
      <c r="G785" s="716"/>
      <c r="H785" s="716"/>
      <c r="I785" s="728">
        <v>1500</v>
      </c>
      <c r="J785" s="723">
        <f t="shared" ref="J785:J790" si="57">+I785*0.99</f>
        <v>1485</v>
      </c>
      <c r="K785" s="716"/>
      <c r="L785" s="716"/>
      <c r="M785" s="728">
        <v>1500</v>
      </c>
      <c r="N785" s="723">
        <f t="shared" ref="N785:N790" si="58">+M785*0.99</f>
        <v>1485</v>
      </c>
      <c r="O785" s="716"/>
      <c r="P785" s="716"/>
      <c r="Q785" s="714"/>
    </row>
    <row r="786" spans="1:17" ht="31.5">
      <c r="A786" s="832">
        <v>2</v>
      </c>
      <c r="B786" s="722" t="s">
        <v>2509</v>
      </c>
      <c r="C786" s="711"/>
      <c r="D786" s="714"/>
      <c r="E786" s="728">
        <v>1400</v>
      </c>
      <c r="F786" s="723">
        <f t="shared" si="56"/>
        <v>1386</v>
      </c>
      <c r="G786" s="716"/>
      <c r="H786" s="716"/>
      <c r="I786" s="728">
        <v>1400</v>
      </c>
      <c r="J786" s="723">
        <f t="shared" si="57"/>
        <v>1386</v>
      </c>
      <c r="K786" s="716"/>
      <c r="L786" s="716"/>
      <c r="M786" s="728">
        <v>1400</v>
      </c>
      <c r="N786" s="723">
        <f t="shared" si="58"/>
        <v>1386</v>
      </c>
      <c r="O786" s="716"/>
      <c r="P786" s="716"/>
      <c r="Q786" s="714"/>
    </row>
    <row r="787" spans="1:17" ht="31.5">
      <c r="A787" s="832">
        <v>3</v>
      </c>
      <c r="B787" s="722" t="s">
        <v>2510</v>
      </c>
      <c r="C787" s="711"/>
      <c r="D787" s="714"/>
      <c r="E787" s="725">
        <v>1800</v>
      </c>
      <c r="F787" s="723">
        <f t="shared" si="56"/>
        <v>1782</v>
      </c>
      <c r="G787" s="716"/>
      <c r="H787" s="716"/>
      <c r="I787" s="725">
        <v>1800</v>
      </c>
      <c r="J787" s="723">
        <f t="shared" si="57"/>
        <v>1782</v>
      </c>
      <c r="K787" s="716"/>
      <c r="L787" s="716"/>
      <c r="M787" s="725">
        <v>1800</v>
      </c>
      <c r="N787" s="723">
        <f t="shared" si="58"/>
        <v>1782</v>
      </c>
      <c r="O787" s="716"/>
      <c r="P787" s="716"/>
      <c r="Q787" s="714"/>
    </row>
    <row r="788" spans="1:17" ht="31.5">
      <c r="A788" s="832">
        <v>4</v>
      </c>
      <c r="B788" s="722" t="s">
        <v>2511</v>
      </c>
      <c r="C788" s="711"/>
      <c r="D788" s="714"/>
      <c r="E788" s="725">
        <v>1600</v>
      </c>
      <c r="F788" s="723">
        <f t="shared" si="56"/>
        <v>1584</v>
      </c>
      <c r="G788" s="716"/>
      <c r="H788" s="716"/>
      <c r="I788" s="725">
        <v>1600</v>
      </c>
      <c r="J788" s="723">
        <f t="shared" si="57"/>
        <v>1584</v>
      </c>
      <c r="K788" s="716"/>
      <c r="L788" s="716"/>
      <c r="M788" s="725">
        <v>1600</v>
      </c>
      <c r="N788" s="723">
        <f t="shared" si="58"/>
        <v>1584</v>
      </c>
      <c r="O788" s="716"/>
      <c r="P788" s="716"/>
      <c r="Q788" s="714"/>
    </row>
    <row r="789" spans="1:17" ht="31.5">
      <c r="A789" s="832">
        <v>5</v>
      </c>
      <c r="B789" s="722" t="s">
        <v>2512</v>
      </c>
      <c r="C789" s="711"/>
      <c r="D789" s="714"/>
      <c r="E789" s="725">
        <v>1200</v>
      </c>
      <c r="F789" s="723">
        <f t="shared" si="56"/>
        <v>1188</v>
      </c>
      <c r="G789" s="716"/>
      <c r="H789" s="716"/>
      <c r="I789" s="725">
        <v>1200</v>
      </c>
      <c r="J789" s="723">
        <f t="shared" si="57"/>
        <v>1188</v>
      </c>
      <c r="K789" s="716"/>
      <c r="L789" s="716"/>
      <c r="M789" s="725">
        <v>1200</v>
      </c>
      <c r="N789" s="723">
        <f t="shared" si="58"/>
        <v>1188</v>
      </c>
      <c r="O789" s="716"/>
      <c r="P789" s="716"/>
      <c r="Q789" s="714"/>
    </row>
    <row r="790" spans="1:17" ht="31.5">
      <c r="A790" s="832">
        <v>6</v>
      </c>
      <c r="B790" s="722" t="s">
        <v>2513</v>
      </c>
      <c r="C790" s="711"/>
      <c r="D790" s="714"/>
      <c r="E790" s="725">
        <v>1000</v>
      </c>
      <c r="F790" s="723">
        <f t="shared" si="56"/>
        <v>990</v>
      </c>
      <c r="G790" s="716"/>
      <c r="H790" s="716"/>
      <c r="I790" s="725">
        <v>1000</v>
      </c>
      <c r="J790" s="723">
        <f t="shared" si="57"/>
        <v>990</v>
      </c>
      <c r="K790" s="716"/>
      <c r="L790" s="716"/>
      <c r="M790" s="725">
        <v>1000</v>
      </c>
      <c r="N790" s="723">
        <f t="shared" si="58"/>
        <v>990</v>
      </c>
      <c r="O790" s="716"/>
      <c r="P790" s="716"/>
      <c r="Q790" s="714"/>
    </row>
    <row r="791" spans="1:17">
      <c r="A791" s="828"/>
      <c r="B791" s="829" t="s">
        <v>1814</v>
      </c>
      <c r="C791" s="711"/>
      <c r="D791" s="714"/>
      <c r="E791" s="720"/>
      <c r="F791" s="720"/>
      <c r="G791" s="716"/>
      <c r="H791" s="716"/>
      <c r="I791" s="720"/>
      <c r="J791" s="720"/>
      <c r="K791" s="716"/>
      <c r="L791" s="716"/>
      <c r="M791" s="720"/>
      <c r="N791" s="720"/>
      <c r="O791" s="716"/>
      <c r="P791" s="716"/>
      <c r="Q791" s="714"/>
    </row>
    <row r="792" spans="1:17" ht="31.5">
      <c r="A792" s="832">
        <v>1</v>
      </c>
      <c r="B792" s="645" t="s">
        <v>2514</v>
      </c>
      <c r="C792" s="711"/>
      <c r="D792" s="714"/>
      <c r="E792" s="833">
        <v>2300</v>
      </c>
      <c r="F792" s="723">
        <f t="shared" si="56"/>
        <v>2277</v>
      </c>
      <c r="G792" s="716"/>
      <c r="H792" s="716"/>
      <c r="I792" s="833">
        <v>2300</v>
      </c>
      <c r="J792" s="723">
        <f>+I792*0.99</f>
        <v>2277</v>
      </c>
      <c r="K792" s="716"/>
      <c r="L792" s="716"/>
      <c r="M792" s="833">
        <v>2300</v>
      </c>
      <c r="N792" s="723">
        <f>+M792*0.99</f>
        <v>2277</v>
      </c>
      <c r="O792" s="716"/>
      <c r="P792" s="716"/>
      <c r="Q792" s="714"/>
    </row>
    <row r="793" spans="1:17" ht="31.5">
      <c r="A793" s="832">
        <v>2</v>
      </c>
      <c r="B793" s="645" t="s">
        <v>2515</v>
      </c>
      <c r="C793" s="711"/>
      <c r="D793" s="714"/>
      <c r="E793" s="833">
        <v>1000</v>
      </c>
      <c r="F793" s="723">
        <f t="shared" si="56"/>
        <v>990</v>
      </c>
      <c r="G793" s="716"/>
      <c r="H793" s="716"/>
      <c r="I793" s="833">
        <v>1000</v>
      </c>
      <c r="J793" s="723">
        <f>+I793*0.99</f>
        <v>990</v>
      </c>
      <c r="K793" s="716"/>
      <c r="L793" s="716"/>
      <c r="M793" s="833">
        <v>1000</v>
      </c>
      <c r="N793" s="723">
        <f>+M793*0.99</f>
        <v>990</v>
      </c>
      <c r="O793" s="716"/>
      <c r="P793" s="716"/>
      <c r="Q793" s="714"/>
    </row>
    <row r="794" spans="1:17" ht="31.5">
      <c r="A794" s="832">
        <v>3</v>
      </c>
      <c r="B794" s="645" t="s">
        <v>2516</v>
      </c>
      <c r="C794" s="711"/>
      <c r="D794" s="714"/>
      <c r="E794" s="833">
        <v>1000</v>
      </c>
      <c r="F794" s="723">
        <f t="shared" si="56"/>
        <v>990</v>
      </c>
      <c r="G794" s="716"/>
      <c r="H794" s="716"/>
      <c r="I794" s="833">
        <v>1000</v>
      </c>
      <c r="J794" s="723">
        <f>+I794*0.99</f>
        <v>990</v>
      </c>
      <c r="K794" s="716"/>
      <c r="L794" s="716"/>
      <c r="M794" s="833">
        <v>1000</v>
      </c>
      <c r="N794" s="723">
        <f>+M794*0.99</f>
        <v>990</v>
      </c>
      <c r="O794" s="716"/>
      <c r="P794" s="716"/>
      <c r="Q794" s="714"/>
    </row>
    <row r="795" spans="1:17" ht="31.5">
      <c r="A795" s="832">
        <v>4</v>
      </c>
      <c r="B795" s="645" t="s">
        <v>2517</v>
      </c>
      <c r="C795" s="711"/>
      <c r="D795" s="714"/>
      <c r="E795" s="833">
        <v>1000</v>
      </c>
      <c r="F795" s="723">
        <f t="shared" si="56"/>
        <v>990</v>
      </c>
      <c r="G795" s="716"/>
      <c r="H795" s="716"/>
      <c r="I795" s="833">
        <v>1000</v>
      </c>
      <c r="J795" s="723">
        <f>+I795*0.99</f>
        <v>990</v>
      </c>
      <c r="K795" s="716"/>
      <c r="L795" s="716"/>
      <c r="M795" s="833">
        <v>1000</v>
      </c>
      <c r="N795" s="723">
        <f>+M795*0.99</f>
        <v>990</v>
      </c>
      <c r="O795" s="716"/>
      <c r="P795" s="716"/>
      <c r="Q795" s="714"/>
    </row>
    <row r="796" spans="1:17" ht="31.5">
      <c r="A796" s="832">
        <v>5</v>
      </c>
      <c r="B796" s="645" t="s">
        <v>2518</v>
      </c>
      <c r="C796" s="711"/>
      <c r="D796" s="714"/>
      <c r="E796" s="833">
        <v>3200</v>
      </c>
      <c r="F796" s="723">
        <f t="shared" si="56"/>
        <v>3168</v>
      </c>
      <c r="G796" s="716"/>
      <c r="H796" s="716"/>
      <c r="I796" s="833">
        <v>3200</v>
      </c>
      <c r="J796" s="723">
        <f>+I796*0.99</f>
        <v>3168</v>
      </c>
      <c r="K796" s="716"/>
      <c r="L796" s="716"/>
      <c r="M796" s="833">
        <v>3200</v>
      </c>
      <c r="N796" s="723">
        <f>+M796*0.99</f>
        <v>3168</v>
      </c>
      <c r="O796" s="716"/>
      <c r="P796" s="716"/>
      <c r="Q796" s="714"/>
    </row>
    <row r="797" spans="1:17">
      <c r="A797" s="828"/>
      <c r="B797" s="731" t="s">
        <v>1823</v>
      </c>
      <c r="C797" s="711"/>
      <c r="D797" s="714"/>
      <c r="E797" s="720"/>
      <c r="F797" s="720"/>
      <c r="G797" s="716"/>
      <c r="H797" s="716"/>
      <c r="I797" s="720"/>
      <c r="J797" s="720"/>
      <c r="K797" s="716"/>
      <c r="L797" s="716"/>
      <c r="M797" s="720"/>
      <c r="N797" s="720"/>
      <c r="O797" s="716"/>
      <c r="P797" s="716"/>
      <c r="Q797" s="714"/>
    </row>
    <row r="798" spans="1:17" ht="31.5">
      <c r="A798" s="832">
        <v>1</v>
      </c>
      <c r="B798" s="733" t="s">
        <v>2519</v>
      </c>
      <c r="C798" s="711"/>
      <c r="D798" s="714"/>
      <c r="E798" s="725">
        <v>4500</v>
      </c>
      <c r="F798" s="723">
        <f t="shared" si="56"/>
        <v>4455</v>
      </c>
      <c r="G798" s="716"/>
      <c r="H798" s="716"/>
      <c r="I798" s="725">
        <v>4500</v>
      </c>
      <c r="J798" s="723">
        <f>+I798*0.99</f>
        <v>4455</v>
      </c>
      <c r="K798" s="716"/>
      <c r="L798" s="716"/>
      <c r="M798" s="725">
        <v>4500</v>
      </c>
      <c r="N798" s="723">
        <f>+M798*0.99</f>
        <v>4455</v>
      </c>
      <c r="O798" s="716"/>
      <c r="P798" s="716"/>
      <c r="Q798" s="714"/>
    </row>
    <row r="799" spans="1:17" ht="31.5">
      <c r="A799" s="832">
        <v>2</v>
      </c>
      <c r="B799" s="733" t="s">
        <v>2520</v>
      </c>
      <c r="C799" s="711"/>
      <c r="D799" s="714"/>
      <c r="E799" s="725">
        <v>1500</v>
      </c>
      <c r="F799" s="723">
        <f t="shared" si="56"/>
        <v>1485</v>
      </c>
      <c r="G799" s="716"/>
      <c r="H799" s="716"/>
      <c r="I799" s="725">
        <v>1500</v>
      </c>
      <c r="J799" s="723">
        <f>+I799*0.99</f>
        <v>1485</v>
      </c>
      <c r="K799" s="716"/>
      <c r="L799" s="716"/>
      <c r="M799" s="725">
        <v>1500</v>
      </c>
      <c r="N799" s="723">
        <f>+M799*0.99</f>
        <v>1485</v>
      </c>
      <c r="O799" s="716"/>
      <c r="P799" s="716"/>
      <c r="Q799" s="714"/>
    </row>
    <row r="800" spans="1:17" ht="31.5">
      <c r="A800" s="832">
        <v>3</v>
      </c>
      <c r="B800" s="733" t="s">
        <v>2521</v>
      </c>
      <c r="C800" s="711"/>
      <c r="D800" s="714"/>
      <c r="E800" s="725">
        <v>1500</v>
      </c>
      <c r="F800" s="723">
        <f t="shared" si="56"/>
        <v>1485</v>
      </c>
      <c r="G800" s="716"/>
      <c r="H800" s="716"/>
      <c r="I800" s="725">
        <v>1500</v>
      </c>
      <c r="J800" s="723">
        <f>+I800*0.99</f>
        <v>1485</v>
      </c>
      <c r="K800" s="716"/>
      <c r="L800" s="716"/>
      <c r="M800" s="725">
        <v>1500</v>
      </c>
      <c r="N800" s="723">
        <f>+M800*0.99</f>
        <v>1485</v>
      </c>
      <c r="O800" s="716"/>
      <c r="P800" s="716"/>
      <c r="Q800" s="714"/>
    </row>
    <row r="801" spans="1:17" ht="31.5">
      <c r="A801" s="832">
        <v>4</v>
      </c>
      <c r="B801" s="733" t="s">
        <v>2522</v>
      </c>
      <c r="C801" s="711"/>
      <c r="D801" s="714"/>
      <c r="E801" s="725">
        <v>1000</v>
      </c>
      <c r="F801" s="723">
        <f t="shared" si="56"/>
        <v>990</v>
      </c>
      <c r="G801" s="716"/>
      <c r="H801" s="716"/>
      <c r="I801" s="725">
        <v>1000</v>
      </c>
      <c r="J801" s="723">
        <f>+I801*0.99</f>
        <v>990</v>
      </c>
      <c r="K801" s="716"/>
      <c r="L801" s="716"/>
      <c r="M801" s="725">
        <v>1000</v>
      </c>
      <c r="N801" s="723">
        <f>+M801*0.99</f>
        <v>990</v>
      </c>
      <c r="O801" s="716"/>
      <c r="P801" s="716"/>
      <c r="Q801" s="714"/>
    </row>
    <row r="802" spans="1:17">
      <c r="A802" s="828"/>
      <c r="B802" s="631" t="s">
        <v>1832</v>
      </c>
      <c r="C802" s="711"/>
      <c r="D802" s="714"/>
      <c r="E802" s="720"/>
      <c r="F802" s="720"/>
      <c r="G802" s="716"/>
      <c r="H802" s="716"/>
      <c r="I802" s="720"/>
      <c r="J802" s="720"/>
      <c r="K802" s="716"/>
      <c r="L802" s="716"/>
      <c r="M802" s="720"/>
      <c r="N802" s="720"/>
      <c r="O802" s="716"/>
      <c r="P802" s="716"/>
      <c r="Q802" s="714"/>
    </row>
    <row r="803" spans="1:17" ht="31.5">
      <c r="A803" s="832">
        <v>1</v>
      </c>
      <c r="B803" s="645" t="s">
        <v>2523</v>
      </c>
      <c r="C803" s="711"/>
      <c r="D803" s="714"/>
      <c r="E803" s="710">
        <v>2500</v>
      </c>
      <c r="F803" s="723">
        <f t="shared" si="56"/>
        <v>2475</v>
      </c>
      <c r="G803" s="716"/>
      <c r="H803" s="716"/>
      <c r="I803" s="710">
        <v>2500</v>
      </c>
      <c r="J803" s="723">
        <f>+I803*0.99</f>
        <v>2475</v>
      </c>
      <c r="K803" s="716"/>
      <c r="L803" s="716"/>
      <c r="M803" s="710">
        <v>2500</v>
      </c>
      <c r="N803" s="723">
        <f>+M803*0.99</f>
        <v>2475</v>
      </c>
      <c r="O803" s="716"/>
      <c r="P803" s="716"/>
      <c r="Q803" s="714"/>
    </row>
    <row r="804" spans="1:17" ht="31.5">
      <c r="A804" s="832">
        <v>2</v>
      </c>
      <c r="B804" s="679" t="s">
        <v>2524</v>
      </c>
      <c r="C804" s="711"/>
      <c r="D804" s="714"/>
      <c r="E804" s="710">
        <v>2000</v>
      </c>
      <c r="F804" s="723">
        <f t="shared" si="56"/>
        <v>1980</v>
      </c>
      <c r="G804" s="716"/>
      <c r="H804" s="716"/>
      <c r="I804" s="710">
        <v>2000</v>
      </c>
      <c r="J804" s="723">
        <f>+I804*0.99</f>
        <v>1980</v>
      </c>
      <c r="K804" s="716"/>
      <c r="L804" s="716"/>
      <c r="M804" s="710">
        <v>2000</v>
      </c>
      <c r="N804" s="723">
        <f>+M804*0.99</f>
        <v>1980</v>
      </c>
      <c r="O804" s="716"/>
      <c r="P804" s="716"/>
      <c r="Q804" s="714"/>
    </row>
    <row r="805" spans="1:17" ht="31.5">
      <c r="A805" s="832">
        <v>3</v>
      </c>
      <c r="B805" s="679" t="s">
        <v>2525</v>
      </c>
      <c r="C805" s="711"/>
      <c r="D805" s="714"/>
      <c r="E805" s="710">
        <v>2500</v>
      </c>
      <c r="F805" s="723">
        <f t="shared" si="56"/>
        <v>2475</v>
      </c>
      <c r="G805" s="716"/>
      <c r="H805" s="716"/>
      <c r="I805" s="710">
        <v>2500</v>
      </c>
      <c r="J805" s="723">
        <f>+I805*0.99</f>
        <v>2475</v>
      </c>
      <c r="K805" s="716"/>
      <c r="L805" s="716"/>
      <c r="M805" s="710">
        <v>2500</v>
      </c>
      <c r="N805" s="723">
        <f>+M805*0.99</f>
        <v>2475</v>
      </c>
      <c r="O805" s="716"/>
      <c r="P805" s="716"/>
      <c r="Q805" s="714"/>
    </row>
    <row r="806" spans="1:17" ht="31.5">
      <c r="A806" s="832">
        <v>4</v>
      </c>
      <c r="B806" s="645" t="s">
        <v>2526</v>
      </c>
      <c r="C806" s="711"/>
      <c r="D806" s="714"/>
      <c r="E806" s="710">
        <v>1500</v>
      </c>
      <c r="F806" s="723">
        <f t="shared" si="56"/>
        <v>1485</v>
      </c>
      <c r="G806" s="716"/>
      <c r="H806" s="716"/>
      <c r="I806" s="710">
        <v>1500</v>
      </c>
      <c r="J806" s="723">
        <f>+I806*0.99</f>
        <v>1485</v>
      </c>
      <c r="K806" s="716"/>
      <c r="L806" s="716"/>
      <c r="M806" s="710">
        <v>1500</v>
      </c>
      <c r="N806" s="723">
        <f>+M806*0.99</f>
        <v>1485</v>
      </c>
      <c r="O806" s="716"/>
      <c r="P806" s="716"/>
      <c r="Q806" s="714"/>
    </row>
    <row r="807" spans="1:17">
      <c r="A807" s="828"/>
      <c r="B807" s="631" t="s">
        <v>1839</v>
      </c>
      <c r="C807" s="711"/>
      <c r="D807" s="714"/>
      <c r="E807" s="720"/>
      <c r="F807" s="720"/>
      <c r="G807" s="716"/>
      <c r="H807" s="716"/>
      <c r="I807" s="720"/>
      <c r="J807" s="720"/>
      <c r="K807" s="716"/>
      <c r="L807" s="716"/>
      <c r="M807" s="720"/>
      <c r="N807" s="720"/>
      <c r="O807" s="716"/>
      <c r="P807" s="716"/>
      <c r="Q807" s="714"/>
    </row>
    <row r="808" spans="1:17" ht="31.5">
      <c r="A808" s="831">
        <v>1</v>
      </c>
      <c r="B808" s="679" t="s">
        <v>2527</v>
      </c>
      <c r="C808" s="711"/>
      <c r="D808" s="714"/>
      <c r="E808" s="728">
        <v>4000</v>
      </c>
      <c r="F808" s="723">
        <f t="shared" si="56"/>
        <v>3960</v>
      </c>
      <c r="G808" s="716"/>
      <c r="H808" s="716"/>
      <c r="I808" s="728">
        <v>4000</v>
      </c>
      <c r="J808" s="723">
        <f>+I808*0.99</f>
        <v>3960</v>
      </c>
      <c r="K808" s="716"/>
      <c r="L808" s="716"/>
      <c r="M808" s="728">
        <v>4000</v>
      </c>
      <c r="N808" s="723">
        <f>+M808*0.99</f>
        <v>3960</v>
      </c>
      <c r="O808" s="716"/>
      <c r="P808" s="716"/>
      <c r="Q808" s="714"/>
    </row>
    <row r="809" spans="1:17" ht="31.5">
      <c r="A809" s="832">
        <v>2</v>
      </c>
      <c r="B809" s="645" t="s">
        <v>2528</v>
      </c>
      <c r="C809" s="711"/>
      <c r="D809" s="714"/>
      <c r="E809" s="728">
        <v>1000</v>
      </c>
      <c r="F809" s="723">
        <f t="shared" si="56"/>
        <v>990</v>
      </c>
      <c r="G809" s="716"/>
      <c r="H809" s="716"/>
      <c r="I809" s="728">
        <v>1000</v>
      </c>
      <c r="J809" s="723">
        <f>+I809*0.99</f>
        <v>990</v>
      </c>
      <c r="K809" s="716"/>
      <c r="L809" s="716"/>
      <c r="M809" s="728">
        <v>1000</v>
      </c>
      <c r="N809" s="723">
        <f>+M809*0.99</f>
        <v>990</v>
      </c>
      <c r="O809" s="716"/>
      <c r="P809" s="716"/>
      <c r="Q809" s="714"/>
    </row>
    <row r="810" spans="1:17" ht="31.5">
      <c r="A810" s="831">
        <v>3</v>
      </c>
      <c r="B810" s="645" t="s">
        <v>2529</v>
      </c>
      <c r="C810" s="711"/>
      <c r="D810" s="714"/>
      <c r="E810" s="728">
        <v>3500</v>
      </c>
      <c r="F810" s="723">
        <f t="shared" si="56"/>
        <v>3465</v>
      </c>
      <c r="G810" s="716"/>
      <c r="H810" s="716"/>
      <c r="I810" s="728">
        <v>3500</v>
      </c>
      <c r="J810" s="723">
        <f>+I810*0.99</f>
        <v>3465</v>
      </c>
      <c r="K810" s="716"/>
      <c r="L810" s="716"/>
      <c r="M810" s="728">
        <v>3500</v>
      </c>
      <c r="N810" s="723">
        <f>+M810*0.99</f>
        <v>3465</v>
      </c>
      <c r="O810" s="716"/>
      <c r="P810" s="716"/>
      <c r="Q810" s="714"/>
    </row>
    <row r="811" spans="1:17">
      <c r="A811" s="828"/>
      <c r="B811" s="729" t="s">
        <v>1849</v>
      </c>
      <c r="C811" s="711"/>
      <c r="D811" s="714"/>
      <c r="E811" s="720"/>
      <c r="F811" s="720"/>
      <c r="G811" s="716"/>
      <c r="H811" s="716"/>
      <c r="I811" s="720"/>
      <c r="J811" s="720"/>
      <c r="K811" s="716"/>
      <c r="L811" s="716"/>
      <c r="M811" s="720"/>
      <c r="N811" s="720"/>
      <c r="O811" s="716"/>
      <c r="P811" s="716"/>
      <c r="Q811" s="714"/>
    </row>
    <row r="812" spans="1:17" ht="47.25">
      <c r="A812" s="832">
        <v>1</v>
      </c>
      <c r="B812" s="737" t="s">
        <v>2530</v>
      </c>
      <c r="C812" s="711"/>
      <c r="D812" s="714"/>
      <c r="E812" s="725">
        <v>2000</v>
      </c>
      <c r="F812" s="723">
        <f t="shared" si="56"/>
        <v>1980</v>
      </c>
      <c r="G812" s="716"/>
      <c r="H812" s="716"/>
      <c r="I812" s="725">
        <v>2000</v>
      </c>
      <c r="J812" s="723">
        <f>+I812*0.99</f>
        <v>1980</v>
      </c>
      <c r="K812" s="716"/>
      <c r="L812" s="716"/>
      <c r="M812" s="725">
        <v>2000</v>
      </c>
      <c r="N812" s="723">
        <f>+M812*0.99</f>
        <v>1980</v>
      </c>
      <c r="O812" s="716"/>
      <c r="P812" s="716"/>
      <c r="Q812" s="714"/>
    </row>
    <row r="813" spans="1:17" ht="31.5">
      <c r="A813" s="832">
        <v>2</v>
      </c>
      <c r="B813" s="737" t="s">
        <v>2531</v>
      </c>
      <c r="C813" s="711"/>
      <c r="D813" s="714"/>
      <c r="E813" s="725">
        <v>1500</v>
      </c>
      <c r="F813" s="723">
        <f t="shared" si="56"/>
        <v>1485</v>
      </c>
      <c r="G813" s="716"/>
      <c r="H813" s="716"/>
      <c r="I813" s="725">
        <v>1500</v>
      </c>
      <c r="J813" s="723">
        <f>+I813*0.99</f>
        <v>1485</v>
      </c>
      <c r="K813" s="716"/>
      <c r="L813" s="716"/>
      <c r="M813" s="725">
        <v>1500</v>
      </c>
      <c r="N813" s="723">
        <f>+M813*0.99</f>
        <v>1485</v>
      </c>
      <c r="O813" s="716"/>
      <c r="P813" s="716"/>
      <c r="Q813" s="714"/>
    </row>
    <row r="814" spans="1:17" ht="31.5">
      <c r="A814" s="832">
        <v>3</v>
      </c>
      <c r="B814" s="735" t="s">
        <v>2532</v>
      </c>
      <c r="C814" s="711"/>
      <c r="D814" s="714"/>
      <c r="E814" s="725">
        <v>2000</v>
      </c>
      <c r="F814" s="723">
        <f t="shared" si="56"/>
        <v>1980</v>
      </c>
      <c r="G814" s="716"/>
      <c r="H814" s="716"/>
      <c r="I814" s="725">
        <v>2000</v>
      </c>
      <c r="J814" s="723">
        <f>+I814*0.99</f>
        <v>1980</v>
      </c>
      <c r="K814" s="716"/>
      <c r="L814" s="716"/>
      <c r="M814" s="725">
        <v>2000</v>
      </c>
      <c r="N814" s="723">
        <f>+M814*0.99</f>
        <v>1980</v>
      </c>
      <c r="O814" s="716"/>
      <c r="P814" s="716"/>
      <c r="Q814" s="714"/>
    </row>
    <row r="815" spans="1:17" ht="31.5">
      <c r="A815" s="832">
        <v>4</v>
      </c>
      <c r="B815" s="737" t="s">
        <v>2533</v>
      </c>
      <c r="C815" s="711"/>
      <c r="D815" s="714"/>
      <c r="E815" s="725">
        <v>2500</v>
      </c>
      <c r="F815" s="723">
        <f t="shared" si="56"/>
        <v>2475</v>
      </c>
      <c r="G815" s="716"/>
      <c r="H815" s="716"/>
      <c r="I815" s="725">
        <v>2500</v>
      </c>
      <c r="J815" s="723">
        <f>+I815*0.99</f>
        <v>2475</v>
      </c>
      <c r="K815" s="716"/>
      <c r="L815" s="716"/>
      <c r="M815" s="725">
        <v>2500</v>
      </c>
      <c r="N815" s="723">
        <f>+M815*0.99</f>
        <v>2475</v>
      </c>
      <c r="O815" s="716"/>
      <c r="P815" s="716"/>
      <c r="Q815" s="714"/>
    </row>
    <row r="816" spans="1:17">
      <c r="A816" s="828"/>
      <c r="B816" s="631" t="s">
        <v>1861</v>
      </c>
      <c r="C816" s="711"/>
      <c r="D816" s="714"/>
      <c r="E816" s="720"/>
      <c r="F816" s="720"/>
      <c r="G816" s="716"/>
      <c r="H816" s="716"/>
      <c r="I816" s="720"/>
      <c r="J816" s="720"/>
      <c r="K816" s="716"/>
      <c r="L816" s="716"/>
      <c r="M816" s="720"/>
      <c r="N816" s="720"/>
      <c r="O816" s="716"/>
      <c r="P816" s="716"/>
      <c r="Q816" s="714"/>
    </row>
    <row r="817" spans="1:17" ht="31.5">
      <c r="A817" s="831">
        <v>1</v>
      </c>
      <c r="B817" s="679" t="s">
        <v>2534</v>
      </c>
      <c r="C817" s="711"/>
      <c r="D817" s="714"/>
      <c r="E817" s="725">
        <v>1000</v>
      </c>
      <c r="F817" s="723">
        <f t="shared" si="56"/>
        <v>990</v>
      </c>
      <c r="G817" s="716"/>
      <c r="H817" s="716"/>
      <c r="I817" s="725">
        <v>1000</v>
      </c>
      <c r="J817" s="723">
        <f>+I817*0.99</f>
        <v>990</v>
      </c>
      <c r="K817" s="716"/>
      <c r="L817" s="716"/>
      <c r="M817" s="725">
        <v>1000</v>
      </c>
      <c r="N817" s="723">
        <f>+M817*0.99</f>
        <v>990</v>
      </c>
      <c r="O817" s="716"/>
      <c r="P817" s="716"/>
      <c r="Q817" s="714"/>
    </row>
    <row r="818" spans="1:17" ht="47.25">
      <c r="A818" s="832">
        <v>2</v>
      </c>
      <c r="B818" s="679" t="s">
        <v>2535</v>
      </c>
      <c r="C818" s="711"/>
      <c r="D818" s="714"/>
      <c r="E818" s="725">
        <v>3000</v>
      </c>
      <c r="F818" s="723">
        <f t="shared" si="56"/>
        <v>2970</v>
      </c>
      <c r="G818" s="716"/>
      <c r="H818" s="716"/>
      <c r="I818" s="725">
        <v>3000</v>
      </c>
      <c r="J818" s="723">
        <f>+I818*0.99</f>
        <v>2970</v>
      </c>
      <c r="K818" s="716"/>
      <c r="L818" s="716"/>
      <c r="M818" s="725">
        <v>3000</v>
      </c>
      <c r="N818" s="723">
        <f>+M818*0.99</f>
        <v>2970</v>
      </c>
      <c r="O818" s="716"/>
      <c r="P818" s="716"/>
      <c r="Q818" s="714"/>
    </row>
    <row r="819" spans="1:17" ht="31.5">
      <c r="A819" s="831">
        <v>3</v>
      </c>
      <c r="B819" s="679" t="s">
        <v>2536</v>
      </c>
      <c r="C819" s="711"/>
      <c r="D819" s="714"/>
      <c r="E819" s="725">
        <v>1000</v>
      </c>
      <c r="F819" s="723">
        <f t="shared" si="56"/>
        <v>990</v>
      </c>
      <c r="G819" s="716"/>
      <c r="H819" s="716"/>
      <c r="I819" s="725">
        <v>1000</v>
      </c>
      <c r="J819" s="723">
        <f>+I819*0.99</f>
        <v>990</v>
      </c>
      <c r="K819" s="716"/>
      <c r="L819" s="716"/>
      <c r="M819" s="725">
        <v>1000</v>
      </c>
      <c r="N819" s="723">
        <f>+M819*0.99</f>
        <v>990</v>
      </c>
      <c r="O819" s="716"/>
      <c r="P819" s="716"/>
      <c r="Q819" s="714"/>
    </row>
    <row r="820" spans="1:17" ht="31.5">
      <c r="A820" s="832">
        <v>4</v>
      </c>
      <c r="B820" s="679" t="s">
        <v>2537</v>
      </c>
      <c r="C820" s="711"/>
      <c r="D820" s="714"/>
      <c r="E820" s="725">
        <v>2500</v>
      </c>
      <c r="F820" s="723">
        <f t="shared" si="56"/>
        <v>2475</v>
      </c>
      <c r="G820" s="716"/>
      <c r="H820" s="716"/>
      <c r="I820" s="725">
        <v>2500</v>
      </c>
      <c r="J820" s="723">
        <f>+I820*0.99</f>
        <v>2475</v>
      </c>
      <c r="K820" s="716"/>
      <c r="L820" s="716"/>
      <c r="M820" s="725">
        <v>2500</v>
      </c>
      <c r="N820" s="723">
        <f>+M820*0.99</f>
        <v>2475</v>
      </c>
      <c r="O820" s="716"/>
      <c r="P820" s="716"/>
      <c r="Q820" s="714"/>
    </row>
    <row r="821" spans="1:17" ht="31.5">
      <c r="A821" s="831">
        <v>5</v>
      </c>
      <c r="B821" s="679" t="s">
        <v>2538</v>
      </c>
      <c r="C821" s="711"/>
      <c r="D821" s="714"/>
      <c r="E821" s="725">
        <v>1000</v>
      </c>
      <c r="F821" s="723">
        <f t="shared" si="56"/>
        <v>990</v>
      </c>
      <c r="G821" s="716"/>
      <c r="H821" s="716"/>
      <c r="I821" s="725">
        <v>1000</v>
      </c>
      <c r="J821" s="723">
        <f>+I821*0.99</f>
        <v>990</v>
      </c>
      <c r="K821" s="716"/>
      <c r="L821" s="716"/>
      <c r="M821" s="725">
        <v>1000</v>
      </c>
      <c r="N821" s="723">
        <f>+M821*0.99</f>
        <v>990</v>
      </c>
      <c r="O821" s="716"/>
      <c r="P821" s="716"/>
      <c r="Q821" s="714"/>
    </row>
    <row r="822" spans="1:17">
      <c r="A822" s="828"/>
      <c r="B822" s="631" t="s">
        <v>1867</v>
      </c>
      <c r="C822" s="711"/>
      <c r="D822" s="714"/>
      <c r="E822" s="720"/>
      <c r="F822" s="720"/>
      <c r="G822" s="716"/>
      <c r="H822" s="716"/>
      <c r="I822" s="720"/>
      <c r="J822" s="720"/>
      <c r="K822" s="716"/>
      <c r="L822" s="716"/>
      <c r="M822" s="720"/>
      <c r="N822" s="720"/>
      <c r="O822" s="716"/>
      <c r="P822" s="716"/>
      <c r="Q822" s="714"/>
    </row>
    <row r="823" spans="1:17" ht="31.5">
      <c r="A823" s="832">
        <v>1</v>
      </c>
      <c r="B823" s="733" t="s">
        <v>2539</v>
      </c>
      <c r="C823" s="711"/>
      <c r="D823" s="714"/>
      <c r="E823" s="725">
        <v>4500</v>
      </c>
      <c r="F823" s="723">
        <f t="shared" si="56"/>
        <v>4455</v>
      </c>
      <c r="G823" s="716"/>
      <c r="H823" s="716"/>
      <c r="I823" s="725">
        <v>4500</v>
      </c>
      <c r="J823" s="723">
        <f>+I823*0.99</f>
        <v>4455</v>
      </c>
      <c r="K823" s="716"/>
      <c r="L823" s="716"/>
      <c r="M823" s="725">
        <v>4500</v>
      </c>
      <c r="N823" s="723">
        <f>+M823*0.99</f>
        <v>4455</v>
      </c>
      <c r="O823" s="716"/>
      <c r="P823" s="716"/>
      <c r="Q823" s="714"/>
    </row>
    <row r="824" spans="1:17" ht="47.25">
      <c r="A824" s="832">
        <v>2</v>
      </c>
      <c r="B824" s="733" t="s">
        <v>2540</v>
      </c>
      <c r="C824" s="711"/>
      <c r="D824" s="714"/>
      <c r="E824" s="725">
        <v>2500</v>
      </c>
      <c r="F824" s="723">
        <f t="shared" si="56"/>
        <v>2475</v>
      </c>
      <c r="G824" s="716"/>
      <c r="H824" s="716"/>
      <c r="I824" s="725">
        <v>2500</v>
      </c>
      <c r="J824" s="723">
        <f>+I824*0.99</f>
        <v>2475</v>
      </c>
      <c r="K824" s="716"/>
      <c r="L824" s="716"/>
      <c r="M824" s="725">
        <v>2500</v>
      </c>
      <c r="N824" s="723">
        <f>+M824*0.99</f>
        <v>2475</v>
      </c>
      <c r="O824" s="716"/>
      <c r="P824" s="716"/>
      <c r="Q824" s="714"/>
    </row>
    <row r="825" spans="1:17" ht="31.5">
      <c r="A825" s="832">
        <v>3</v>
      </c>
      <c r="B825" s="733" t="s">
        <v>2541</v>
      </c>
      <c r="C825" s="711"/>
      <c r="D825" s="714"/>
      <c r="E825" s="725">
        <v>1000</v>
      </c>
      <c r="F825" s="723">
        <f t="shared" si="56"/>
        <v>990</v>
      </c>
      <c r="G825" s="716"/>
      <c r="H825" s="716"/>
      <c r="I825" s="725">
        <v>1000</v>
      </c>
      <c r="J825" s="723">
        <f>+I825*0.99</f>
        <v>990</v>
      </c>
      <c r="K825" s="716"/>
      <c r="L825" s="716"/>
      <c r="M825" s="725">
        <v>1000</v>
      </c>
      <c r="N825" s="723">
        <f>+M825*0.99</f>
        <v>990</v>
      </c>
      <c r="O825" s="716"/>
      <c r="P825" s="716"/>
      <c r="Q825" s="714"/>
    </row>
    <row r="826" spans="1:17">
      <c r="A826" s="828"/>
      <c r="B826" s="739" t="s">
        <v>1877</v>
      </c>
      <c r="C826" s="711"/>
      <c r="D826" s="714"/>
      <c r="E826" s="720"/>
      <c r="F826" s="720"/>
      <c r="G826" s="716"/>
      <c r="H826" s="716"/>
      <c r="I826" s="720"/>
      <c r="J826" s="720"/>
      <c r="K826" s="716"/>
      <c r="L826" s="716"/>
      <c r="M826" s="720"/>
      <c r="N826" s="720"/>
      <c r="O826" s="716"/>
      <c r="P826" s="716"/>
      <c r="Q826" s="714"/>
    </row>
    <row r="827" spans="1:17" ht="31.5">
      <c r="A827" s="832">
        <v>1</v>
      </c>
      <c r="B827" s="645" t="s">
        <v>2542</v>
      </c>
      <c r="C827" s="711"/>
      <c r="D827" s="714"/>
      <c r="E827" s="738">
        <v>1500</v>
      </c>
      <c r="F827" s="723">
        <f t="shared" si="56"/>
        <v>1485</v>
      </c>
      <c r="G827" s="716"/>
      <c r="H827" s="716"/>
      <c r="I827" s="738">
        <v>1500</v>
      </c>
      <c r="J827" s="723">
        <f>+I827*0.99</f>
        <v>1485</v>
      </c>
      <c r="K827" s="716"/>
      <c r="L827" s="716"/>
      <c r="M827" s="738">
        <v>1500</v>
      </c>
      <c r="N827" s="723">
        <f>+M827*0.99</f>
        <v>1485</v>
      </c>
      <c r="O827" s="716"/>
      <c r="P827" s="716"/>
      <c r="Q827" s="714"/>
    </row>
    <row r="828" spans="1:17" ht="31.5">
      <c r="A828" s="832">
        <v>2</v>
      </c>
      <c r="B828" s="645" t="s">
        <v>2543</v>
      </c>
      <c r="C828" s="711"/>
      <c r="D828" s="714"/>
      <c r="E828" s="728">
        <v>1500</v>
      </c>
      <c r="F828" s="723">
        <f t="shared" si="56"/>
        <v>1485</v>
      </c>
      <c r="G828" s="716"/>
      <c r="H828" s="716"/>
      <c r="I828" s="728">
        <v>1500</v>
      </c>
      <c r="J828" s="723">
        <f>+I828*0.99</f>
        <v>1485</v>
      </c>
      <c r="K828" s="716"/>
      <c r="L828" s="716"/>
      <c r="M828" s="728">
        <v>1500</v>
      </c>
      <c r="N828" s="723">
        <f>+M828*0.99</f>
        <v>1485</v>
      </c>
      <c r="O828" s="716"/>
      <c r="P828" s="716"/>
      <c r="Q828" s="714"/>
    </row>
    <row r="829" spans="1:17" ht="31.5">
      <c r="A829" s="832">
        <v>3</v>
      </c>
      <c r="B829" s="645" t="s">
        <v>2544</v>
      </c>
      <c r="C829" s="711"/>
      <c r="D829" s="714"/>
      <c r="E829" s="728">
        <v>2500</v>
      </c>
      <c r="F829" s="723">
        <f t="shared" si="56"/>
        <v>2475</v>
      </c>
      <c r="G829" s="716"/>
      <c r="H829" s="716"/>
      <c r="I829" s="728">
        <v>2500</v>
      </c>
      <c r="J829" s="723">
        <f>+I829*0.99</f>
        <v>2475</v>
      </c>
      <c r="K829" s="716"/>
      <c r="L829" s="716"/>
      <c r="M829" s="728">
        <v>2500</v>
      </c>
      <c r="N829" s="723">
        <f>+M829*0.99</f>
        <v>2475</v>
      </c>
      <c r="O829" s="716"/>
      <c r="P829" s="716"/>
      <c r="Q829" s="714"/>
    </row>
    <row r="830" spans="1:17" ht="31.5">
      <c r="A830" s="832">
        <v>4</v>
      </c>
      <c r="B830" s="645" t="s">
        <v>2545</v>
      </c>
      <c r="C830" s="711"/>
      <c r="D830" s="714"/>
      <c r="E830" s="728">
        <v>2500</v>
      </c>
      <c r="F830" s="723">
        <f t="shared" si="56"/>
        <v>2475</v>
      </c>
      <c r="G830" s="716"/>
      <c r="H830" s="716"/>
      <c r="I830" s="728">
        <v>2500</v>
      </c>
      <c r="J830" s="723">
        <f>+I830*0.99</f>
        <v>2475</v>
      </c>
      <c r="K830" s="716"/>
      <c r="L830" s="716"/>
      <c r="M830" s="728">
        <v>2500</v>
      </c>
      <c r="N830" s="723">
        <f>+M830*0.99</f>
        <v>2475</v>
      </c>
      <c r="O830" s="716"/>
      <c r="P830" s="716"/>
      <c r="Q830" s="714"/>
    </row>
    <row r="831" spans="1:17">
      <c r="A831" s="828"/>
      <c r="B831" s="631" t="s">
        <v>1885</v>
      </c>
      <c r="C831" s="711"/>
      <c r="D831" s="714"/>
      <c r="E831" s="720"/>
      <c r="F831" s="720"/>
      <c r="G831" s="716"/>
      <c r="H831" s="716"/>
      <c r="I831" s="720"/>
      <c r="J831" s="720"/>
      <c r="K831" s="716"/>
      <c r="L831" s="716"/>
      <c r="M831" s="720"/>
      <c r="N831" s="720"/>
      <c r="O831" s="716"/>
      <c r="P831" s="716"/>
      <c r="Q831" s="714"/>
    </row>
    <row r="832" spans="1:17" ht="31.5">
      <c r="A832" s="832">
        <v>1</v>
      </c>
      <c r="B832" s="645" t="s">
        <v>2546</v>
      </c>
      <c r="C832" s="711"/>
      <c r="D832" s="714"/>
      <c r="E832" s="725">
        <v>2500</v>
      </c>
      <c r="F832" s="723">
        <f t="shared" si="56"/>
        <v>2475</v>
      </c>
      <c r="G832" s="716"/>
      <c r="H832" s="716"/>
      <c r="I832" s="725">
        <v>2500</v>
      </c>
      <c r="J832" s="723">
        <f>+I832*0.99</f>
        <v>2475</v>
      </c>
      <c r="K832" s="716"/>
      <c r="L832" s="716"/>
      <c r="M832" s="725">
        <v>2500</v>
      </c>
      <c r="N832" s="723">
        <f>+M832*0.99</f>
        <v>2475</v>
      </c>
      <c r="O832" s="716"/>
      <c r="P832" s="716"/>
      <c r="Q832" s="714"/>
    </row>
    <row r="833" spans="1:17" ht="31.5">
      <c r="A833" s="832">
        <v>2</v>
      </c>
      <c r="B833" s="679" t="s">
        <v>2547</v>
      </c>
      <c r="C833" s="711"/>
      <c r="D833" s="714"/>
      <c r="E833" s="725">
        <v>2000</v>
      </c>
      <c r="F833" s="723">
        <f t="shared" si="56"/>
        <v>1980</v>
      </c>
      <c r="G833" s="716"/>
      <c r="H833" s="716"/>
      <c r="I833" s="725">
        <v>2000</v>
      </c>
      <c r="J833" s="723">
        <f>+I833*0.99</f>
        <v>1980</v>
      </c>
      <c r="K833" s="716"/>
      <c r="L833" s="716"/>
      <c r="M833" s="725">
        <v>2000</v>
      </c>
      <c r="N833" s="723">
        <f>+M833*0.99</f>
        <v>1980</v>
      </c>
      <c r="O833" s="716"/>
      <c r="P833" s="716"/>
      <c r="Q833" s="714"/>
    </row>
    <row r="834" spans="1:17" ht="47.25">
      <c r="A834" s="832">
        <v>3</v>
      </c>
      <c r="B834" s="645" t="s">
        <v>2548</v>
      </c>
      <c r="C834" s="711"/>
      <c r="D834" s="714"/>
      <c r="E834" s="725">
        <v>2500</v>
      </c>
      <c r="F834" s="723">
        <f t="shared" si="56"/>
        <v>2475</v>
      </c>
      <c r="G834" s="716"/>
      <c r="H834" s="716"/>
      <c r="I834" s="725">
        <v>2500</v>
      </c>
      <c r="J834" s="723">
        <f>+I834*0.99</f>
        <v>2475</v>
      </c>
      <c r="K834" s="716"/>
      <c r="L834" s="716"/>
      <c r="M834" s="725">
        <v>2500</v>
      </c>
      <c r="N834" s="723">
        <f>+M834*0.99</f>
        <v>2475</v>
      </c>
      <c r="O834" s="716"/>
      <c r="P834" s="716"/>
      <c r="Q834" s="714"/>
    </row>
    <row r="835" spans="1:17" ht="31.5">
      <c r="A835" s="832">
        <v>4</v>
      </c>
      <c r="B835" s="679" t="s">
        <v>2549</v>
      </c>
      <c r="C835" s="711"/>
      <c r="D835" s="714"/>
      <c r="E835" s="725">
        <v>1000</v>
      </c>
      <c r="F835" s="723">
        <f t="shared" si="56"/>
        <v>990</v>
      </c>
      <c r="G835" s="716"/>
      <c r="H835" s="716"/>
      <c r="I835" s="725">
        <v>1000</v>
      </c>
      <c r="J835" s="723">
        <f>+I835*0.99</f>
        <v>990</v>
      </c>
      <c r="K835" s="716"/>
      <c r="L835" s="716"/>
      <c r="M835" s="725">
        <v>1000</v>
      </c>
      <c r="N835" s="723">
        <f>+M835*0.99</f>
        <v>990</v>
      </c>
      <c r="O835" s="716"/>
      <c r="P835" s="716"/>
      <c r="Q835" s="714"/>
    </row>
    <row r="836" spans="1:17">
      <c r="A836" s="618" t="s">
        <v>310</v>
      </c>
      <c r="B836" s="631" t="s">
        <v>1478</v>
      </c>
      <c r="C836" s="711"/>
      <c r="D836" s="714"/>
      <c r="E836" s="827">
        <f>SUM(E837:E846)</f>
        <v>21500</v>
      </c>
      <c r="F836" s="827">
        <f t="shared" ref="F836:N836" si="59">SUM(F837:F846)</f>
        <v>21285</v>
      </c>
      <c r="G836" s="827">
        <f t="shared" si="59"/>
        <v>0</v>
      </c>
      <c r="H836" s="827">
        <f t="shared" si="59"/>
        <v>0</v>
      </c>
      <c r="I836" s="827">
        <f t="shared" si="59"/>
        <v>21500</v>
      </c>
      <c r="J836" s="827">
        <f t="shared" si="59"/>
        <v>21285</v>
      </c>
      <c r="K836" s="827">
        <f t="shared" si="59"/>
        <v>0</v>
      </c>
      <c r="L836" s="827">
        <f t="shared" si="59"/>
        <v>0</v>
      </c>
      <c r="M836" s="827">
        <f t="shared" si="59"/>
        <v>0</v>
      </c>
      <c r="N836" s="827">
        <f t="shared" si="59"/>
        <v>0</v>
      </c>
      <c r="O836" s="716"/>
      <c r="P836" s="716"/>
      <c r="Q836" s="714"/>
    </row>
    <row r="837" spans="1:17" ht="31.5">
      <c r="A837" s="615">
        <v>1</v>
      </c>
      <c r="B837" s="722" t="s">
        <v>2550</v>
      </c>
      <c r="C837" s="711"/>
      <c r="D837" s="714"/>
      <c r="E837" s="725">
        <v>2000</v>
      </c>
      <c r="F837" s="723">
        <f t="shared" ref="F837:F846" si="60">+E837*0.99</f>
        <v>1980</v>
      </c>
      <c r="G837" s="716"/>
      <c r="H837" s="716"/>
      <c r="I837" s="725">
        <v>2000</v>
      </c>
      <c r="J837" s="723">
        <f t="shared" ref="J837:J846" si="61">+I837*0.99</f>
        <v>1980</v>
      </c>
      <c r="K837" s="716"/>
      <c r="L837" s="716"/>
      <c r="M837" s="834"/>
      <c r="N837" s="834"/>
      <c r="O837" s="716"/>
      <c r="P837" s="716"/>
      <c r="Q837" s="714"/>
    </row>
    <row r="838" spans="1:17" ht="31.5">
      <c r="A838" s="615">
        <v>2</v>
      </c>
      <c r="B838" s="722" t="s">
        <v>2551</v>
      </c>
      <c r="C838" s="711"/>
      <c r="D838" s="714"/>
      <c r="E838" s="725">
        <v>2500</v>
      </c>
      <c r="F838" s="723">
        <f t="shared" si="60"/>
        <v>2475</v>
      </c>
      <c r="G838" s="716"/>
      <c r="H838" s="716"/>
      <c r="I838" s="725">
        <v>2500</v>
      </c>
      <c r="J838" s="723">
        <f t="shared" si="61"/>
        <v>2475</v>
      </c>
      <c r="K838" s="716"/>
      <c r="L838" s="716"/>
      <c r="M838" s="834"/>
      <c r="N838" s="834"/>
      <c r="O838" s="716"/>
      <c r="P838" s="716"/>
      <c r="Q838" s="714"/>
    </row>
    <row r="839" spans="1:17" ht="47.25">
      <c r="A839" s="615">
        <v>3</v>
      </c>
      <c r="B839" s="722" t="s">
        <v>2552</v>
      </c>
      <c r="C839" s="711"/>
      <c r="D839" s="714"/>
      <c r="E839" s="725">
        <v>2500</v>
      </c>
      <c r="F839" s="723">
        <f t="shared" si="60"/>
        <v>2475</v>
      </c>
      <c r="G839" s="716"/>
      <c r="H839" s="716"/>
      <c r="I839" s="725">
        <v>2500</v>
      </c>
      <c r="J839" s="723">
        <f t="shared" si="61"/>
        <v>2475</v>
      </c>
      <c r="K839" s="716"/>
      <c r="L839" s="716"/>
      <c r="M839" s="835"/>
      <c r="N839" s="835"/>
      <c r="O839" s="716"/>
      <c r="P839" s="716"/>
      <c r="Q839" s="714"/>
    </row>
    <row r="840" spans="1:17" ht="31.5">
      <c r="A840" s="615">
        <v>4</v>
      </c>
      <c r="B840" s="722" t="s">
        <v>2553</v>
      </c>
      <c r="C840" s="711"/>
      <c r="D840" s="714"/>
      <c r="E840" s="725">
        <v>2000</v>
      </c>
      <c r="F840" s="723">
        <f t="shared" si="60"/>
        <v>1980</v>
      </c>
      <c r="G840" s="716"/>
      <c r="H840" s="716"/>
      <c r="I840" s="725">
        <v>2000</v>
      </c>
      <c r="J840" s="723">
        <f t="shared" si="61"/>
        <v>1980</v>
      </c>
      <c r="K840" s="716"/>
      <c r="L840" s="716"/>
      <c r="M840" s="834"/>
      <c r="N840" s="836"/>
      <c r="O840" s="716"/>
      <c r="P840" s="716"/>
      <c r="Q840" s="714"/>
    </row>
    <row r="841" spans="1:17" ht="31.5">
      <c r="A841" s="615">
        <v>5</v>
      </c>
      <c r="B841" s="645" t="s">
        <v>2554</v>
      </c>
      <c r="C841" s="711"/>
      <c r="D841" s="714"/>
      <c r="E841" s="728">
        <v>3000</v>
      </c>
      <c r="F841" s="723">
        <f>+E841*0.99</f>
        <v>2970</v>
      </c>
      <c r="G841" s="716"/>
      <c r="H841" s="716"/>
      <c r="I841" s="728">
        <v>3000</v>
      </c>
      <c r="J841" s="723">
        <f>+I841*0.99</f>
        <v>2970</v>
      </c>
      <c r="K841" s="716"/>
      <c r="L841" s="716"/>
      <c r="M841" s="834"/>
      <c r="N841" s="836"/>
      <c r="O841" s="716"/>
      <c r="P841" s="716"/>
      <c r="Q841" s="714"/>
    </row>
    <row r="842" spans="1:17" ht="31.5">
      <c r="A842" s="615">
        <v>6</v>
      </c>
      <c r="B842" s="735" t="s">
        <v>2555</v>
      </c>
      <c r="C842" s="711"/>
      <c r="D842" s="714"/>
      <c r="E842" s="725">
        <v>1500</v>
      </c>
      <c r="F842" s="723">
        <f t="shared" si="60"/>
        <v>1485</v>
      </c>
      <c r="G842" s="716"/>
      <c r="H842" s="716"/>
      <c r="I842" s="725">
        <v>1500</v>
      </c>
      <c r="J842" s="723">
        <f t="shared" si="61"/>
        <v>1485</v>
      </c>
      <c r="K842" s="716"/>
      <c r="L842" s="716"/>
      <c r="M842" s="834"/>
      <c r="N842" s="836"/>
      <c r="O842" s="716"/>
      <c r="P842" s="716"/>
      <c r="Q842" s="714"/>
    </row>
    <row r="843" spans="1:17">
      <c r="A843" s="615">
        <v>7</v>
      </c>
      <c r="B843" s="722" t="s">
        <v>2556</v>
      </c>
      <c r="C843" s="711"/>
      <c r="D843" s="714"/>
      <c r="E843" s="725">
        <v>2000</v>
      </c>
      <c r="F843" s="723">
        <f>+E843*0.99</f>
        <v>1980</v>
      </c>
      <c r="G843" s="716"/>
      <c r="H843" s="716"/>
      <c r="I843" s="725">
        <v>2000</v>
      </c>
      <c r="J843" s="723">
        <f>+I843*0.99</f>
        <v>1980</v>
      </c>
      <c r="K843" s="716"/>
      <c r="L843" s="716"/>
      <c r="M843" s="834"/>
      <c r="N843" s="836"/>
      <c r="O843" s="716"/>
      <c r="P843" s="716"/>
      <c r="Q843" s="714"/>
    </row>
    <row r="844" spans="1:17" ht="31.5">
      <c r="A844" s="615">
        <v>8</v>
      </c>
      <c r="B844" s="722" t="s">
        <v>2557</v>
      </c>
      <c r="C844" s="711"/>
      <c r="D844" s="714"/>
      <c r="E844" s="725">
        <v>1000</v>
      </c>
      <c r="F844" s="723">
        <f>+E844*0.99</f>
        <v>990</v>
      </c>
      <c r="G844" s="716"/>
      <c r="H844" s="716"/>
      <c r="I844" s="725">
        <v>1000</v>
      </c>
      <c r="J844" s="723">
        <f>+I844*0.99</f>
        <v>990</v>
      </c>
      <c r="K844" s="716"/>
      <c r="L844" s="716"/>
      <c r="M844" s="834"/>
      <c r="N844" s="836"/>
      <c r="O844" s="716"/>
      <c r="P844" s="716"/>
      <c r="Q844" s="714"/>
    </row>
    <row r="845" spans="1:17" ht="47.25">
      <c r="A845" s="615">
        <v>9</v>
      </c>
      <c r="B845" s="722" t="s">
        <v>2558</v>
      </c>
      <c r="C845" s="711"/>
      <c r="D845" s="714"/>
      <c r="E845" s="725">
        <v>3000</v>
      </c>
      <c r="F845" s="723">
        <f t="shared" si="60"/>
        <v>2970</v>
      </c>
      <c r="G845" s="716"/>
      <c r="H845" s="716"/>
      <c r="I845" s="725">
        <v>3000</v>
      </c>
      <c r="J845" s="723">
        <f t="shared" si="61"/>
        <v>2970</v>
      </c>
      <c r="K845" s="716"/>
      <c r="L845" s="716"/>
      <c r="M845" s="835"/>
      <c r="N845" s="835"/>
      <c r="O845" s="716"/>
      <c r="P845" s="716"/>
      <c r="Q845" s="714"/>
    </row>
    <row r="846" spans="1:17" ht="31.5">
      <c r="A846" s="615">
        <v>10</v>
      </c>
      <c r="B846" s="722" t="s">
        <v>2559</v>
      </c>
      <c r="C846" s="711"/>
      <c r="D846" s="714"/>
      <c r="E846" s="725">
        <v>2000</v>
      </c>
      <c r="F846" s="723">
        <f t="shared" si="60"/>
        <v>1980</v>
      </c>
      <c r="G846" s="716"/>
      <c r="H846" s="716"/>
      <c r="I846" s="725">
        <v>2000</v>
      </c>
      <c r="J846" s="723">
        <f t="shared" si="61"/>
        <v>1980</v>
      </c>
      <c r="K846" s="716"/>
      <c r="L846" s="716"/>
      <c r="M846" s="837"/>
      <c r="N846" s="836"/>
      <c r="O846" s="716"/>
      <c r="P846" s="716"/>
      <c r="Q846" s="714"/>
    </row>
    <row r="847" spans="1:17">
      <c r="A847" s="715" t="s">
        <v>1773</v>
      </c>
      <c r="B847" s="631" t="s">
        <v>527</v>
      </c>
      <c r="C847" s="711"/>
      <c r="D847" s="714"/>
      <c r="E847" s="714">
        <f t="shared" ref="E847:J847" si="62">E848+E849</f>
        <v>137350</v>
      </c>
      <c r="F847" s="714">
        <f t="shared" si="62"/>
        <v>136000</v>
      </c>
      <c r="G847" s="714">
        <f t="shared" si="62"/>
        <v>0</v>
      </c>
      <c r="H847" s="714">
        <f t="shared" si="62"/>
        <v>0</v>
      </c>
      <c r="I847" s="714">
        <f t="shared" si="62"/>
        <v>137350</v>
      </c>
      <c r="J847" s="714">
        <f t="shared" si="62"/>
        <v>136000</v>
      </c>
      <c r="K847" s="714"/>
      <c r="L847" s="714"/>
      <c r="M847" s="714">
        <f>M848+M849</f>
        <v>137350</v>
      </c>
      <c r="N847" s="714">
        <f>N848+N849</f>
        <v>136000</v>
      </c>
      <c r="O847" s="716"/>
      <c r="P847" s="716"/>
      <c r="Q847" s="714"/>
    </row>
    <row r="848" spans="1:17" ht="31.5">
      <c r="A848" s="717" t="s">
        <v>96</v>
      </c>
      <c r="B848" s="754" t="s">
        <v>457</v>
      </c>
      <c r="C848" s="711"/>
      <c r="D848" s="714"/>
      <c r="E848" s="827"/>
      <c r="F848" s="827"/>
      <c r="G848" s="827"/>
      <c r="H848" s="827"/>
      <c r="I848" s="827"/>
      <c r="J848" s="827"/>
      <c r="K848" s="827"/>
      <c r="L848" s="827"/>
      <c r="M848" s="827"/>
      <c r="N848" s="827"/>
      <c r="O848" s="716"/>
      <c r="P848" s="716"/>
      <c r="Q848" s="714"/>
    </row>
    <row r="849" spans="1:17" ht="31.5">
      <c r="A849" s="627" t="s">
        <v>101</v>
      </c>
      <c r="B849" s="754" t="s">
        <v>1893</v>
      </c>
      <c r="C849" s="711"/>
      <c r="D849" s="714"/>
      <c r="E849" s="714">
        <f>E850+E871+E878</f>
        <v>137350</v>
      </c>
      <c r="F849" s="714">
        <f>F850+F871+F878</f>
        <v>136000</v>
      </c>
      <c r="G849" s="827"/>
      <c r="H849" s="827"/>
      <c r="I849" s="714">
        <f>I850+I871+I878</f>
        <v>137350</v>
      </c>
      <c r="J849" s="714">
        <f>J850+J871+J878</f>
        <v>136000</v>
      </c>
      <c r="K849" s="827"/>
      <c r="L849" s="827"/>
      <c r="M849" s="714">
        <f>M850+M871+M878</f>
        <v>137350</v>
      </c>
      <c r="N849" s="714">
        <f>N850+N871+N878</f>
        <v>136000</v>
      </c>
      <c r="O849" s="716"/>
      <c r="P849" s="716"/>
      <c r="Q849" s="714"/>
    </row>
    <row r="850" spans="1:17">
      <c r="A850" s="618" t="s">
        <v>1477</v>
      </c>
      <c r="B850" s="813" t="s">
        <v>1638</v>
      </c>
      <c r="C850" s="711"/>
      <c r="D850" s="714"/>
      <c r="E850" s="714">
        <f>SUM(E851:E870)</f>
        <v>87150</v>
      </c>
      <c r="F850" s="714">
        <f>SUM(F851:F870)</f>
        <v>86300</v>
      </c>
      <c r="G850" s="827"/>
      <c r="H850" s="827"/>
      <c r="I850" s="714">
        <f>SUM(I851:I870)</f>
        <v>87150</v>
      </c>
      <c r="J850" s="714">
        <f>SUM(J851:J870)</f>
        <v>86300</v>
      </c>
      <c r="K850" s="827"/>
      <c r="L850" s="827"/>
      <c r="M850" s="714">
        <f>SUM(M851:M870)</f>
        <v>87150</v>
      </c>
      <c r="N850" s="714">
        <f>SUM(N851:N870)</f>
        <v>86300</v>
      </c>
      <c r="O850" s="716"/>
      <c r="P850" s="716"/>
      <c r="Q850" s="714"/>
    </row>
    <row r="851" spans="1:17" ht="31.5">
      <c r="A851" s="615">
        <v>1</v>
      </c>
      <c r="B851" s="646" t="s">
        <v>2560</v>
      </c>
      <c r="C851" s="711"/>
      <c r="D851" s="714"/>
      <c r="E851" s="710">
        <v>4200</v>
      </c>
      <c r="F851" s="710">
        <v>4160</v>
      </c>
      <c r="G851" s="827"/>
      <c r="H851" s="827"/>
      <c r="I851" s="710">
        <v>4200</v>
      </c>
      <c r="J851" s="710">
        <v>4160</v>
      </c>
      <c r="K851" s="827"/>
      <c r="L851" s="827"/>
      <c r="M851" s="710">
        <v>4200</v>
      </c>
      <c r="N851" s="710">
        <v>4160</v>
      </c>
      <c r="O851" s="716"/>
      <c r="P851" s="716"/>
      <c r="Q851" s="714"/>
    </row>
    <row r="852" spans="1:17" ht="47.25">
      <c r="A852" s="615">
        <v>2</v>
      </c>
      <c r="B852" s="646" t="s">
        <v>2561</v>
      </c>
      <c r="C852" s="711"/>
      <c r="D852" s="714"/>
      <c r="E852" s="710">
        <v>3500</v>
      </c>
      <c r="F852" s="710">
        <v>3470</v>
      </c>
      <c r="G852" s="827"/>
      <c r="H852" s="827"/>
      <c r="I852" s="710">
        <v>3500</v>
      </c>
      <c r="J852" s="710">
        <v>3470</v>
      </c>
      <c r="K852" s="827"/>
      <c r="L852" s="827"/>
      <c r="M852" s="710">
        <v>3500</v>
      </c>
      <c r="N852" s="710">
        <v>3470</v>
      </c>
      <c r="O852" s="716"/>
      <c r="P852" s="716"/>
      <c r="Q852" s="714"/>
    </row>
    <row r="853" spans="1:17" ht="31.5">
      <c r="A853" s="615">
        <v>3</v>
      </c>
      <c r="B853" s="646" t="s">
        <v>2562</v>
      </c>
      <c r="C853" s="711"/>
      <c r="D853" s="714"/>
      <c r="E853" s="710">
        <v>7300</v>
      </c>
      <c r="F853" s="710">
        <v>7225</v>
      </c>
      <c r="G853" s="827"/>
      <c r="H853" s="827"/>
      <c r="I853" s="710">
        <v>7300</v>
      </c>
      <c r="J853" s="710">
        <v>7225</v>
      </c>
      <c r="K853" s="827"/>
      <c r="L853" s="827"/>
      <c r="M853" s="710">
        <v>7300</v>
      </c>
      <c r="N853" s="710">
        <v>7225</v>
      </c>
      <c r="O853" s="716"/>
      <c r="P853" s="716"/>
      <c r="Q853" s="714"/>
    </row>
    <row r="854" spans="1:17" ht="31.5">
      <c r="A854" s="615">
        <v>4</v>
      </c>
      <c r="B854" s="646" t="s">
        <v>2563</v>
      </c>
      <c r="C854" s="711"/>
      <c r="D854" s="714"/>
      <c r="E854" s="710">
        <v>2500</v>
      </c>
      <c r="F854" s="747">
        <v>2475</v>
      </c>
      <c r="G854" s="827"/>
      <c r="H854" s="827"/>
      <c r="I854" s="710">
        <v>2500</v>
      </c>
      <c r="J854" s="747">
        <v>2475</v>
      </c>
      <c r="K854" s="827"/>
      <c r="L854" s="827"/>
      <c r="M854" s="710">
        <v>2500</v>
      </c>
      <c r="N854" s="747">
        <v>2475</v>
      </c>
      <c r="O854" s="716"/>
      <c r="P854" s="716"/>
      <c r="Q854" s="714"/>
    </row>
    <row r="855" spans="1:17" ht="47.25">
      <c r="A855" s="615">
        <v>5</v>
      </c>
      <c r="B855" s="646" t="s">
        <v>2564</v>
      </c>
      <c r="C855" s="711"/>
      <c r="D855" s="714"/>
      <c r="E855" s="710">
        <v>7000</v>
      </c>
      <c r="F855" s="710">
        <v>6930</v>
      </c>
      <c r="G855" s="827"/>
      <c r="H855" s="827"/>
      <c r="I855" s="710">
        <v>7000</v>
      </c>
      <c r="J855" s="710">
        <v>6930</v>
      </c>
      <c r="K855" s="827"/>
      <c r="L855" s="827"/>
      <c r="M855" s="710">
        <v>7000</v>
      </c>
      <c r="N855" s="710">
        <v>6930</v>
      </c>
      <c r="O855" s="716"/>
      <c r="P855" s="716"/>
      <c r="Q855" s="714"/>
    </row>
    <row r="856" spans="1:17" ht="31.5">
      <c r="A856" s="615">
        <v>6</v>
      </c>
      <c r="B856" s="646" t="s">
        <v>2565</v>
      </c>
      <c r="C856" s="711"/>
      <c r="D856" s="714"/>
      <c r="E856" s="710">
        <v>2000</v>
      </c>
      <c r="F856" s="710">
        <v>1980</v>
      </c>
      <c r="G856" s="827"/>
      <c r="H856" s="827"/>
      <c r="I856" s="710">
        <v>2000</v>
      </c>
      <c r="J856" s="710">
        <v>1980</v>
      </c>
      <c r="K856" s="827"/>
      <c r="L856" s="827"/>
      <c r="M856" s="710">
        <v>2000</v>
      </c>
      <c r="N856" s="710">
        <v>1980</v>
      </c>
      <c r="O856" s="716"/>
      <c r="P856" s="716"/>
      <c r="Q856" s="714"/>
    </row>
    <row r="857" spans="1:17" ht="31.5">
      <c r="A857" s="615">
        <v>7</v>
      </c>
      <c r="B857" s="646" t="s">
        <v>2566</v>
      </c>
      <c r="C857" s="711"/>
      <c r="D857" s="714"/>
      <c r="E857" s="710">
        <v>1000</v>
      </c>
      <c r="F857" s="710">
        <v>990</v>
      </c>
      <c r="G857" s="827"/>
      <c r="H857" s="827"/>
      <c r="I857" s="710">
        <v>1000</v>
      </c>
      <c r="J857" s="710">
        <v>990</v>
      </c>
      <c r="K857" s="827"/>
      <c r="L857" s="827"/>
      <c r="M857" s="710">
        <v>1000</v>
      </c>
      <c r="N857" s="710">
        <v>990</v>
      </c>
      <c r="O857" s="716"/>
      <c r="P857" s="716"/>
      <c r="Q857" s="714"/>
    </row>
    <row r="858" spans="1:17" ht="31.5">
      <c r="A858" s="615">
        <v>8</v>
      </c>
      <c r="B858" s="646" t="s">
        <v>2567</v>
      </c>
      <c r="C858" s="711"/>
      <c r="D858" s="714"/>
      <c r="E858" s="710">
        <v>13500</v>
      </c>
      <c r="F858" s="710">
        <v>13360</v>
      </c>
      <c r="G858" s="827"/>
      <c r="H858" s="827"/>
      <c r="I858" s="710">
        <v>13500</v>
      </c>
      <c r="J858" s="710">
        <v>13360</v>
      </c>
      <c r="K858" s="827"/>
      <c r="L858" s="827"/>
      <c r="M858" s="710">
        <v>13500</v>
      </c>
      <c r="N858" s="710">
        <v>13360</v>
      </c>
      <c r="O858" s="716"/>
      <c r="P858" s="716"/>
      <c r="Q858" s="714"/>
    </row>
    <row r="859" spans="1:17" ht="47.25">
      <c r="A859" s="615">
        <v>9</v>
      </c>
      <c r="B859" s="646" t="s">
        <v>2568</v>
      </c>
      <c r="C859" s="711"/>
      <c r="D859" s="714"/>
      <c r="E859" s="710">
        <v>5600</v>
      </c>
      <c r="F859" s="710">
        <v>5545</v>
      </c>
      <c r="G859" s="827"/>
      <c r="H859" s="827"/>
      <c r="I859" s="710">
        <v>5600</v>
      </c>
      <c r="J859" s="710">
        <v>5545</v>
      </c>
      <c r="K859" s="827"/>
      <c r="L859" s="827"/>
      <c r="M859" s="710">
        <v>5600</v>
      </c>
      <c r="N859" s="710">
        <v>5545</v>
      </c>
      <c r="O859" s="716"/>
      <c r="P859" s="716"/>
      <c r="Q859" s="714"/>
    </row>
    <row r="860" spans="1:17" ht="47.25">
      <c r="A860" s="615">
        <v>10</v>
      </c>
      <c r="B860" s="646" t="s">
        <v>2569</v>
      </c>
      <c r="C860" s="711"/>
      <c r="D860" s="714"/>
      <c r="E860" s="710">
        <v>4900</v>
      </c>
      <c r="F860" s="710">
        <v>4860</v>
      </c>
      <c r="G860" s="827"/>
      <c r="H860" s="827"/>
      <c r="I860" s="710">
        <v>4900</v>
      </c>
      <c r="J860" s="710">
        <v>4860</v>
      </c>
      <c r="K860" s="827"/>
      <c r="L860" s="827"/>
      <c r="M860" s="710">
        <v>4900</v>
      </c>
      <c r="N860" s="710">
        <v>4860</v>
      </c>
      <c r="O860" s="716"/>
      <c r="P860" s="716"/>
      <c r="Q860" s="714"/>
    </row>
    <row r="861" spans="1:17" ht="31.5">
      <c r="A861" s="615">
        <v>11</v>
      </c>
      <c r="B861" s="646" t="s">
        <v>2570</v>
      </c>
      <c r="C861" s="711"/>
      <c r="D861" s="714"/>
      <c r="E861" s="710">
        <v>7500</v>
      </c>
      <c r="F861" s="710">
        <v>7425</v>
      </c>
      <c r="G861" s="827"/>
      <c r="H861" s="827"/>
      <c r="I861" s="710">
        <v>7500</v>
      </c>
      <c r="J861" s="710">
        <v>7425</v>
      </c>
      <c r="K861" s="827"/>
      <c r="L861" s="827"/>
      <c r="M861" s="710">
        <v>7500</v>
      </c>
      <c r="N861" s="710">
        <v>7425</v>
      </c>
      <c r="O861" s="716"/>
      <c r="P861" s="716"/>
      <c r="Q861" s="714"/>
    </row>
    <row r="862" spans="1:17" ht="31.5">
      <c r="A862" s="615">
        <v>12</v>
      </c>
      <c r="B862" s="646" t="s">
        <v>2571</v>
      </c>
      <c r="C862" s="711"/>
      <c r="D862" s="714"/>
      <c r="E862" s="710">
        <v>5600</v>
      </c>
      <c r="F862" s="710">
        <v>5546</v>
      </c>
      <c r="G862" s="827"/>
      <c r="H862" s="827"/>
      <c r="I862" s="710">
        <v>5600</v>
      </c>
      <c r="J862" s="710">
        <v>5546</v>
      </c>
      <c r="K862" s="827"/>
      <c r="L862" s="827"/>
      <c r="M862" s="710">
        <v>5600</v>
      </c>
      <c r="N862" s="710">
        <v>5546</v>
      </c>
      <c r="O862" s="716"/>
      <c r="P862" s="716"/>
      <c r="Q862" s="714"/>
    </row>
    <row r="863" spans="1:17">
      <c r="A863" s="615">
        <v>13</v>
      </c>
      <c r="B863" s="646" t="s">
        <v>2572</v>
      </c>
      <c r="C863" s="838"/>
      <c r="D863" s="710"/>
      <c r="E863" s="710">
        <v>5000</v>
      </c>
      <c r="F863" s="710">
        <v>4950</v>
      </c>
      <c r="G863" s="741"/>
      <c r="H863" s="741"/>
      <c r="I863" s="710">
        <v>5000</v>
      </c>
      <c r="J863" s="710">
        <v>4950</v>
      </c>
      <c r="K863" s="714"/>
      <c r="L863" s="714"/>
      <c r="M863" s="710">
        <v>5000</v>
      </c>
      <c r="N863" s="710">
        <v>4950</v>
      </c>
      <c r="O863" s="714"/>
      <c r="P863" s="714"/>
      <c r="Q863" s="714"/>
    </row>
    <row r="864" spans="1:17">
      <c r="A864" s="615">
        <v>14</v>
      </c>
      <c r="B864" s="646" t="s">
        <v>2573</v>
      </c>
      <c r="C864" s="838"/>
      <c r="D864" s="710"/>
      <c r="E864" s="710">
        <v>2500</v>
      </c>
      <c r="F864" s="710">
        <v>2480</v>
      </c>
      <c r="G864" s="741"/>
      <c r="H864" s="741"/>
      <c r="I864" s="710">
        <v>2500</v>
      </c>
      <c r="J864" s="710">
        <v>2480</v>
      </c>
      <c r="K864" s="714"/>
      <c r="L864" s="714"/>
      <c r="M864" s="710">
        <v>2500</v>
      </c>
      <c r="N864" s="710">
        <v>2480</v>
      </c>
      <c r="O864" s="714"/>
      <c r="P864" s="714"/>
      <c r="Q864" s="714"/>
    </row>
    <row r="865" spans="1:17" ht="31.5">
      <c r="A865" s="615">
        <v>15</v>
      </c>
      <c r="B865" s="646" t="s">
        <v>2574</v>
      </c>
      <c r="C865" s="838"/>
      <c r="D865" s="710"/>
      <c r="E865" s="710">
        <v>5000</v>
      </c>
      <c r="F865" s="710">
        <v>4950</v>
      </c>
      <c r="G865" s="741"/>
      <c r="H865" s="741"/>
      <c r="I865" s="710">
        <v>5000</v>
      </c>
      <c r="J865" s="710">
        <v>4950</v>
      </c>
      <c r="K865" s="714"/>
      <c r="L865" s="714"/>
      <c r="M865" s="710">
        <v>5000</v>
      </c>
      <c r="N865" s="710">
        <v>4950</v>
      </c>
      <c r="O865" s="714"/>
      <c r="P865" s="714"/>
      <c r="Q865" s="714"/>
    </row>
    <row r="866" spans="1:17" ht="31.5">
      <c r="A866" s="615">
        <v>16</v>
      </c>
      <c r="B866" s="646" t="s">
        <v>2575</v>
      </c>
      <c r="C866" s="838"/>
      <c r="D866" s="710"/>
      <c r="E866" s="710">
        <v>2500</v>
      </c>
      <c r="F866" s="747">
        <v>2475</v>
      </c>
      <c r="G866" s="741"/>
      <c r="H866" s="741"/>
      <c r="I866" s="710">
        <v>2500</v>
      </c>
      <c r="J866" s="747">
        <v>2475</v>
      </c>
      <c r="K866" s="714"/>
      <c r="L866" s="714"/>
      <c r="M866" s="710">
        <v>2500</v>
      </c>
      <c r="N866" s="747">
        <v>2475</v>
      </c>
      <c r="O866" s="714"/>
      <c r="P866" s="714"/>
      <c r="Q866" s="714"/>
    </row>
    <row r="867" spans="1:17" ht="31.5">
      <c r="A867" s="615">
        <v>17</v>
      </c>
      <c r="B867" s="646" t="s">
        <v>2576</v>
      </c>
      <c r="C867" s="838"/>
      <c r="D867" s="710"/>
      <c r="E867" s="710">
        <v>2000</v>
      </c>
      <c r="F867" s="747">
        <v>1980</v>
      </c>
      <c r="G867" s="741"/>
      <c r="H867" s="741"/>
      <c r="I867" s="710">
        <v>2000</v>
      </c>
      <c r="J867" s="747">
        <v>1980</v>
      </c>
      <c r="K867" s="714"/>
      <c r="L867" s="714"/>
      <c r="M867" s="710">
        <v>2000</v>
      </c>
      <c r="N867" s="747">
        <v>1980</v>
      </c>
      <c r="O867" s="714"/>
      <c r="P867" s="714"/>
      <c r="Q867" s="714"/>
    </row>
    <row r="868" spans="1:17" ht="31.5">
      <c r="A868" s="615">
        <v>18</v>
      </c>
      <c r="B868" s="646" t="s">
        <v>2577</v>
      </c>
      <c r="C868" s="838"/>
      <c r="D868" s="710"/>
      <c r="E868" s="710">
        <v>2260</v>
      </c>
      <c r="F868" s="710">
        <v>2240</v>
      </c>
      <c r="G868" s="741"/>
      <c r="H868" s="741"/>
      <c r="I868" s="710">
        <v>2260</v>
      </c>
      <c r="J868" s="710">
        <v>2240</v>
      </c>
      <c r="K868" s="714"/>
      <c r="L868" s="714"/>
      <c r="M868" s="710">
        <v>2260</v>
      </c>
      <c r="N868" s="710">
        <v>2240</v>
      </c>
      <c r="O868" s="714"/>
      <c r="P868" s="714"/>
      <c r="Q868" s="714"/>
    </row>
    <row r="869" spans="1:17" ht="31.5">
      <c r="A869" s="615">
        <v>19</v>
      </c>
      <c r="B869" s="646" t="s">
        <v>2578</v>
      </c>
      <c r="C869" s="838"/>
      <c r="D869" s="710"/>
      <c r="E869" s="710">
        <v>1030</v>
      </c>
      <c r="F869" s="710">
        <v>1019</v>
      </c>
      <c r="G869" s="741"/>
      <c r="H869" s="741"/>
      <c r="I869" s="710">
        <v>1030</v>
      </c>
      <c r="J869" s="710">
        <v>1019</v>
      </c>
      <c r="K869" s="714"/>
      <c r="L869" s="714"/>
      <c r="M869" s="710">
        <v>1030</v>
      </c>
      <c r="N869" s="710">
        <v>1019</v>
      </c>
      <c r="O869" s="714"/>
      <c r="P869" s="714"/>
      <c r="Q869" s="714"/>
    </row>
    <row r="870" spans="1:17" ht="31.5">
      <c r="A870" s="615">
        <v>20</v>
      </c>
      <c r="B870" s="646" t="s">
        <v>2579</v>
      </c>
      <c r="C870" s="838"/>
      <c r="D870" s="710"/>
      <c r="E870" s="710">
        <v>2260</v>
      </c>
      <c r="F870" s="710">
        <v>2240</v>
      </c>
      <c r="G870" s="741"/>
      <c r="H870" s="741"/>
      <c r="I870" s="710">
        <v>2260</v>
      </c>
      <c r="J870" s="710">
        <v>2240</v>
      </c>
      <c r="K870" s="714"/>
      <c r="L870" s="714"/>
      <c r="M870" s="710">
        <v>2260</v>
      </c>
      <c r="N870" s="710">
        <v>2240</v>
      </c>
      <c r="O870" s="714"/>
      <c r="P870" s="714"/>
      <c r="Q870" s="714"/>
    </row>
    <row r="871" spans="1:17">
      <c r="A871" s="618" t="s">
        <v>1477</v>
      </c>
      <c r="B871" s="746" t="s">
        <v>1905</v>
      </c>
      <c r="C871" s="838"/>
      <c r="D871" s="710"/>
      <c r="E871" s="714">
        <f>SUM(E872:E877)</f>
        <v>11700</v>
      </c>
      <c r="F871" s="714">
        <f>SUM(F872:F877)</f>
        <v>11585</v>
      </c>
      <c r="G871" s="741"/>
      <c r="H871" s="741"/>
      <c r="I871" s="714">
        <f>SUM(I872:I877)</f>
        <v>11700</v>
      </c>
      <c r="J871" s="714">
        <f>SUM(J872:J877)</f>
        <v>11585</v>
      </c>
      <c r="K871" s="714"/>
      <c r="L871" s="714"/>
      <c r="M871" s="714">
        <f>SUM(M872:M877)</f>
        <v>11700</v>
      </c>
      <c r="N871" s="714">
        <f>SUM(N872:N877)</f>
        <v>11585</v>
      </c>
      <c r="O871" s="714"/>
      <c r="P871" s="714"/>
      <c r="Q871" s="714"/>
    </row>
    <row r="872" spans="1:17">
      <c r="A872" s="742">
        <v>1</v>
      </c>
      <c r="B872" s="749" t="s">
        <v>2580</v>
      </c>
      <c r="C872" s="838"/>
      <c r="D872" s="710"/>
      <c r="E872" s="710">
        <v>4200</v>
      </c>
      <c r="F872" s="710">
        <v>4160</v>
      </c>
      <c r="G872" s="741"/>
      <c r="H872" s="741"/>
      <c r="I872" s="710">
        <v>4200</v>
      </c>
      <c r="J872" s="710">
        <v>4160</v>
      </c>
      <c r="K872" s="714"/>
      <c r="L872" s="714"/>
      <c r="M872" s="710">
        <v>4200</v>
      </c>
      <c r="N872" s="710">
        <v>4160</v>
      </c>
      <c r="O872" s="714"/>
      <c r="P872" s="714"/>
      <c r="Q872" s="714"/>
    </row>
    <row r="873" spans="1:17" ht="31.5">
      <c r="A873" s="745">
        <v>2</v>
      </c>
      <c r="B873" s="749" t="s">
        <v>2581</v>
      </c>
      <c r="C873" s="838"/>
      <c r="D873" s="710"/>
      <c r="E873" s="710">
        <v>2000</v>
      </c>
      <c r="F873" s="710">
        <v>1980</v>
      </c>
      <c r="G873" s="741"/>
      <c r="H873" s="741"/>
      <c r="I873" s="710">
        <v>2000</v>
      </c>
      <c r="J873" s="710">
        <v>1980</v>
      </c>
      <c r="K873" s="714"/>
      <c r="L873" s="714"/>
      <c r="M873" s="710">
        <v>2000</v>
      </c>
      <c r="N873" s="710">
        <v>1980</v>
      </c>
      <c r="O873" s="714"/>
      <c r="P873" s="714"/>
      <c r="Q873" s="714"/>
    </row>
    <row r="874" spans="1:17" ht="31.5">
      <c r="A874" s="745">
        <v>3</v>
      </c>
      <c r="B874" s="749" t="s">
        <v>2582</v>
      </c>
      <c r="C874" s="838"/>
      <c r="D874" s="710"/>
      <c r="E874" s="710">
        <v>2000</v>
      </c>
      <c r="F874" s="710">
        <v>1980</v>
      </c>
      <c r="G874" s="741"/>
      <c r="H874" s="741"/>
      <c r="I874" s="710">
        <v>2000</v>
      </c>
      <c r="J874" s="710">
        <v>1980</v>
      </c>
      <c r="K874" s="710"/>
      <c r="L874" s="714"/>
      <c r="M874" s="710">
        <v>2000</v>
      </c>
      <c r="N874" s="710">
        <v>1980</v>
      </c>
      <c r="O874" s="714"/>
      <c r="P874" s="714"/>
      <c r="Q874" s="714"/>
    </row>
    <row r="875" spans="1:17" ht="31.5">
      <c r="A875" s="745">
        <v>4</v>
      </c>
      <c r="B875" s="646" t="s">
        <v>2583</v>
      </c>
      <c r="C875" s="838"/>
      <c r="D875" s="710"/>
      <c r="E875" s="747">
        <v>1000</v>
      </c>
      <c r="F875" s="710">
        <v>990</v>
      </c>
      <c r="G875" s="741"/>
      <c r="H875" s="741"/>
      <c r="I875" s="747">
        <v>1000</v>
      </c>
      <c r="J875" s="710">
        <v>990</v>
      </c>
      <c r="K875" s="710"/>
      <c r="L875" s="710"/>
      <c r="M875" s="747">
        <v>1000</v>
      </c>
      <c r="N875" s="710">
        <v>990</v>
      </c>
      <c r="O875" s="710"/>
      <c r="P875" s="710"/>
      <c r="Q875" s="710"/>
    </row>
    <row r="876" spans="1:17">
      <c r="A876" s="745">
        <v>5</v>
      </c>
      <c r="B876" s="749" t="s">
        <v>2584</v>
      </c>
      <c r="C876" s="838"/>
      <c r="D876" s="710"/>
      <c r="E876" s="710">
        <v>1000</v>
      </c>
      <c r="F876" s="710">
        <v>990</v>
      </c>
      <c r="G876" s="741"/>
      <c r="H876" s="741"/>
      <c r="I876" s="710">
        <v>1000</v>
      </c>
      <c r="J876" s="710">
        <v>990</v>
      </c>
      <c r="K876" s="710"/>
      <c r="L876" s="710"/>
      <c r="M876" s="710">
        <v>1000</v>
      </c>
      <c r="N876" s="710">
        <v>990</v>
      </c>
      <c r="O876" s="710"/>
      <c r="P876" s="710"/>
      <c r="Q876" s="710"/>
    </row>
    <row r="877" spans="1:17" ht="31.5">
      <c r="A877" s="745">
        <v>6</v>
      </c>
      <c r="B877" s="749" t="s">
        <v>2585</v>
      </c>
      <c r="C877" s="838"/>
      <c r="D877" s="710"/>
      <c r="E877" s="710">
        <v>1500</v>
      </c>
      <c r="F877" s="710">
        <v>1485</v>
      </c>
      <c r="G877" s="741"/>
      <c r="H877" s="741"/>
      <c r="I877" s="710">
        <v>1500</v>
      </c>
      <c r="J877" s="710">
        <v>1485</v>
      </c>
      <c r="K877" s="710"/>
      <c r="L877" s="710"/>
      <c r="M877" s="710">
        <v>1500</v>
      </c>
      <c r="N877" s="710">
        <v>1485</v>
      </c>
      <c r="O877" s="710"/>
      <c r="P877" s="710"/>
      <c r="Q877" s="710"/>
    </row>
    <row r="878" spans="1:17">
      <c r="A878" s="745" t="s">
        <v>1477</v>
      </c>
      <c r="B878" s="746" t="s">
        <v>1652</v>
      </c>
      <c r="C878" s="838"/>
      <c r="D878" s="710"/>
      <c r="E878" s="714">
        <f>SUM(E879:E892)</f>
        <v>38500</v>
      </c>
      <c r="F878" s="714">
        <f>SUM(F879:F892)</f>
        <v>38115</v>
      </c>
      <c r="G878" s="741"/>
      <c r="H878" s="741"/>
      <c r="I878" s="714">
        <f>SUM(I879:I892)</f>
        <v>38500</v>
      </c>
      <c r="J878" s="714">
        <f>SUM(J879:J892)</f>
        <v>38115</v>
      </c>
      <c r="K878" s="710"/>
      <c r="L878" s="710"/>
      <c r="M878" s="714">
        <f>SUM(M879:M892)</f>
        <v>38500</v>
      </c>
      <c r="N878" s="714">
        <f>SUM(N879:N892)</f>
        <v>38115</v>
      </c>
      <c r="O878" s="710"/>
      <c r="P878" s="710"/>
      <c r="Q878" s="710"/>
    </row>
    <row r="879" spans="1:17" ht="31.5">
      <c r="A879" s="745">
        <v>1</v>
      </c>
      <c r="B879" s="748" t="s">
        <v>2586</v>
      </c>
      <c r="C879" s="838"/>
      <c r="D879" s="710"/>
      <c r="E879" s="747">
        <v>3500</v>
      </c>
      <c r="F879" s="710">
        <v>3465</v>
      </c>
      <c r="G879" s="741"/>
      <c r="H879" s="741"/>
      <c r="I879" s="747">
        <v>3500</v>
      </c>
      <c r="J879" s="710">
        <v>3465</v>
      </c>
      <c r="K879" s="710"/>
      <c r="L879" s="710"/>
      <c r="M879" s="747">
        <v>3500</v>
      </c>
      <c r="N879" s="710">
        <v>3465</v>
      </c>
      <c r="O879" s="710"/>
      <c r="P879" s="710"/>
      <c r="Q879" s="710"/>
    </row>
    <row r="880" spans="1:17" ht="47.25">
      <c r="A880" s="745">
        <v>2</v>
      </c>
      <c r="B880" s="748" t="s">
        <v>2587</v>
      </c>
      <c r="C880" s="838"/>
      <c r="D880" s="710"/>
      <c r="E880" s="747">
        <v>3000</v>
      </c>
      <c r="F880" s="710">
        <v>2970</v>
      </c>
      <c r="G880" s="741"/>
      <c r="H880" s="741"/>
      <c r="I880" s="747">
        <v>3000</v>
      </c>
      <c r="J880" s="710">
        <v>2970</v>
      </c>
      <c r="K880" s="710"/>
      <c r="L880" s="710"/>
      <c r="M880" s="747">
        <v>3000</v>
      </c>
      <c r="N880" s="710">
        <v>2970</v>
      </c>
      <c r="O880" s="710"/>
      <c r="P880" s="710"/>
      <c r="Q880" s="710"/>
    </row>
    <row r="881" spans="1:17" ht="31.5">
      <c r="A881" s="745">
        <v>3</v>
      </c>
      <c r="B881" s="748" t="s">
        <v>2588</v>
      </c>
      <c r="C881" s="838"/>
      <c r="D881" s="710"/>
      <c r="E881" s="710">
        <v>2500</v>
      </c>
      <c r="F881" s="710">
        <v>2475</v>
      </c>
      <c r="G881" s="741"/>
      <c r="H881" s="741"/>
      <c r="I881" s="710">
        <v>2500</v>
      </c>
      <c r="J881" s="710">
        <v>2475</v>
      </c>
      <c r="K881" s="710"/>
      <c r="L881" s="710"/>
      <c r="M881" s="710">
        <v>2500</v>
      </c>
      <c r="N881" s="710">
        <v>2475</v>
      </c>
      <c r="O881" s="710"/>
      <c r="P881" s="710"/>
      <c r="Q881" s="710"/>
    </row>
    <row r="882" spans="1:17" ht="31.5">
      <c r="A882" s="745">
        <v>4</v>
      </c>
      <c r="B882" s="748" t="s">
        <v>2589</v>
      </c>
      <c r="C882" s="838"/>
      <c r="D882" s="710"/>
      <c r="E882" s="747">
        <v>7000</v>
      </c>
      <c r="F882" s="710">
        <v>6930</v>
      </c>
      <c r="G882" s="741"/>
      <c r="H882" s="741"/>
      <c r="I882" s="747">
        <v>7000</v>
      </c>
      <c r="J882" s="710">
        <v>6930</v>
      </c>
      <c r="K882" s="710"/>
      <c r="L882" s="710"/>
      <c r="M882" s="747">
        <v>7000</v>
      </c>
      <c r="N882" s="710">
        <v>6930</v>
      </c>
      <c r="O882" s="710"/>
      <c r="P882" s="710"/>
      <c r="Q882" s="710"/>
    </row>
    <row r="883" spans="1:17">
      <c r="A883" s="745">
        <v>5</v>
      </c>
      <c r="B883" s="748" t="s">
        <v>2590</v>
      </c>
      <c r="C883" s="838"/>
      <c r="D883" s="710"/>
      <c r="E883" s="747">
        <v>3000</v>
      </c>
      <c r="F883" s="710">
        <v>2970</v>
      </c>
      <c r="G883" s="741"/>
      <c r="H883" s="741"/>
      <c r="I883" s="747">
        <v>3000</v>
      </c>
      <c r="J883" s="710">
        <v>2970</v>
      </c>
      <c r="K883" s="710"/>
      <c r="L883" s="714"/>
      <c r="M883" s="747">
        <v>3000</v>
      </c>
      <c r="N883" s="710">
        <v>2970</v>
      </c>
      <c r="O883" s="714"/>
      <c r="P883" s="714"/>
      <c r="Q883" s="714"/>
    </row>
    <row r="884" spans="1:17" ht="31.5">
      <c r="A884" s="745">
        <v>6</v>
      </c>
      <c r="B884" s="748" t="s">
        <v>2591</v>
      </c>
      <c r="C884" s="838"/>
      <c r="D884" s="710"/>
      <c r="E884" s="710">
        <v>1500</v>
      </c>
      <c r="F884" s="710">
        <v>1485</v>
      </c>
      <c r="G884" s="741"/>
      <c r="H884" s="741"/>
      <c r="I884" s="710">
        <v>1500</v>
      </c>
      <c r="J884" s="710">
        <v>1485</v>
      </c>
      <c r="K884" s="710"/>
      <c r="L884" s="710"/>
      <c r="M884" s="710">
        <v>1500</v>
      </c>
      <c r="N884" s="710">
        <v>1485</v>
      </c>
      <c r="O884" s="710"/>
      <c r="P884" s="710"/>
      <c r="Q884" s="710"/>
    </row>
    <row r="885" spans="1:17" ht="31.5">
      <c r="A885" s="745">
        <v>7</v>
      </c>
      <c r="B885" s="749" t="s">
        <v>2592</v>
      </c>
      <c r="C885" s="838"/>
      <c r="D885" s="710"/>
      <c r="E885" s="710">
        <v>2000</v>
      </c>
      <c r="F885" s="710">
        <v>1980</v>
      </c>
      <c r="G885" s="741"/>
      <c r="H885" s="741"/>
      <c r="I885" s="710">
        <v>2000</v>
      </c>
      <c r="J885" s="710">
        <v>1980</v>
      </c>
      <c r="K885" s="710"/>
      <c r="L885" s="710"/>
      <c r="M885" s="710">
        <v>2000</v>
      </c>
      <c r="N885" s="710">
        <v>1980</v>
      </c>
      <c r="O885" s="710"/>
      <c r="P885" s="710"/>
      <c r="Q885" s="710"/>
    </row>
    <row r="886" spans="1:17">
      <c r="A886" s="745">
        <v>8</v>
      </c>
      <c r="B886" s="748" t="s">
        <v>2593</v>
      </c>
      <c r="C886" s="838"/>
      <c r="D886" s="710"/>
      <c r="E886" s="710">
        <v>3500</v>
      </c>
      <c r="F886" s="710">
        <v>3465</v>
      </c>
      <c r="G886" s="741"/>
      <c r="H886" s="741"/>
      <c r="I886" s="710">
        <v>3500</v>
      </c>
      <c r="J886" s="710">
        <v>3465</v>
      </c>
      <c r="K886" s="710"/>
      <c r="L886" s="710"/>
      <c r="M886" s="710">
        <v>3500</v>
      </c>
      <c r="N886" s="710">
        <v>3465</v>
      </c>
      <c r="O886" s="710"/>
      <c r="P886" s="710"/>
      <c r="Q886" s="710"/>
    </row>
    <row r="887" spans="1:17">
      <c r="A887" s="745">
        <v>9</v>
      </c>
      <c r="B887" s="748" t="s">
        <v>2594</v>
      </c>
      <c r="C887" s="838"/>
      <c r="D887" s="710"/>
      <c r="E887" s="710">
        <v>2000</v>
      </c>
      <c r="F887" s="710">
        <v>1980</v>
      </c>
      <c r="G887" s="741"/>
      <c r="H887" s="741"/>
      <c r="I887" s="710">
        <v>2000</v>
      </c>
      <c r="J887" s="710">
        <v>1980</v>
      </c>
      <c r="K887" s="710"/>
      <c r="L887" s="710"/>
      <c r="M887" s="710">
        <v>2000</v>
      </c>
      <c r="N887" s="710">
        <v>1980</v>
      </c>
      <c r="O887" s="710"/>
      <c r="P887" s="710"/>
      <c r="Q887" s="710"/>
    </row>
    <row r="888" spans="1:17" ht="31.5">
      <c r="A888" s="745">
        <v>10</v>
      </c>
      <c r="B888" s="748" t="s">
        <v>2595</v>
      </c>
      <c r="C888" s="838"/>
      <c r="D888" s="710"/>
      <c r="E888" s="710">
        <v>2000</v>
      </c>
      <c r="F888" s="710">
        <v>1980</v>
      </c>
      <c r="G888" s="741"/>
      <c r="H888" s="741"/>
      <c r="I888" s="710">
        <v>2000</v>
      </c>
      <c r="J888" s="710">
        <v>1980</v>
      </c>
      <c r="K888" s="710"/>
      <c r="L888" s="710"/>
      <c r="M888" s="710">
        <v>2000</v>
      </c>
      <c r="N888" s="710">
        <v>1980</v>
      </c>
      <c r="O888" s="710"/>
      <c r="P888" s="710"/>
      <c r="Q888" s="710"/>
    </row>
    <row r="889" spans="1:17">
      <c r="A889" s="745">
        <v>11</v>
      </c>
      <c r="B889" s="748" t="s">
        <v>2596</v>
      </c>
      <c r="C889" s="838"/>
      <c r="D889" s="710"/>
      <c r="E889" s="710">
        <v>1500</v>
      </c>
      <c r="F889" s="710">
        <v>1485</v>
      </c>
      <c r="G889" s="741"/>
      <c r="H889" s="741"/>
      <c r="I889" s="710">
        <v>1500</v>
      </c>
      <c r="J889" s="710">
        <v>1485</v>
      </c>
      <c r="K889" s="710"/>
      <c r="L889" s="710"/>
      <c r="M889" s="710">
        <v>1500</v>
      </c>
      <c r="N889" s="710">
        <v>1485</v>
      </c>
      <c r="O889" s="710"/>
      <c r="P889" s="710"/>
      <c r="Q889" s="710"/>
    </row>
    <row r="890" spans="1:17" ht="31.5">
      <c r="A890" s="745">
        <v>12</v>
      </c>
      <c r="B890" s="646" t="s">
        <v>2597</v>
      </c>
      <c r="C890" s="838"/>
      <c r="D890" s="710"/>
      <c r="E890" s="710">
        <v>3000</v>
      </c>
      <c r="F890" s="710">
        <v>2970</v>
      </c>
      <c r="G890" s="741"/>
      <c r="H890" s="741"/>
      <c r="I890" s="710">
        <v>3000</v>
      </c>
      <c r="J890" s="710">
        <v>2970</v>
      </c>
      <c r="K890" s="710"/>
      <c r="L890" s="710"/>
      <c r="M890" s="710">
        <v>3000</v>
      </c>
      <c r="N890" s="710">
        <v>2970</v>
      </c>
      <c r="O890" s="710"/>
      <c r="P890" s="710"/>
      <c r="Q890" s="710"/>
    </row>
    <row r="891" spans="1:17" ht="31.5">
      <c r="A891" s="745">
        <v>13</v>
      </c>
      <c r="B891" s="748" t="s">
        <v>2598</v>
      </c>
      <c r="C891" s="838"/>
      <c r="D891" s="710"/>
      <c r="E891" s="710">
        <v>1500</v>
      </c>
      <c r="F891" s="710">
        <v>1485</v>
      </c>
      <c r="G891" s="741"/>
      <c r="H891" s="741"/>
      <c r="I891" s="710">
        <v>1500</v>
      </c>
      <c r="J891" s="710">
        <v>1485</v>
      </c>
      <c r="K891" s="710"/>
      <c r="L891" s="710"/>
      <c r="M891" s="710">
        <v>1500</v>
      </c>
      <c r="N891" s="710">
        <v>1485</v>
      </c>
      <c r="O891" s="710"/>
      <c r="P891" s="710"/>
      <c r="Q891" s="710"/>
    </row>
    <row r="892" spans="1:17" ht="31.5">
      <c r="A892" s="745">
        <v>14</v>
      </c>
      <c r="B892" s="748" t="s">
        <v>2599</v>
      </c>
      <c r="C892" s="838"/>
      <c r="D892" s="710"/>
      <c r="E892" s="710">
        <v>2500</v>
      </c>
      <c r="F892" s="710">
        <v>2475</v>
      </c>
      <c r="G892" s="741"/>
      <c r="H892" s="741"/>
      <c r="I892" s="710">
        <v>2500</v>
      </c>
      <c r="J892" s="710">
        <v>2475</v>
      </c>
      <c r="K892" s="710"/>
      <c r="L892" s="710"/>
      <c r="M892" s="710">
        <v>2500</v>
      </c>
      <c r="N892" s="710">
        <v>2475</v>
      </c>
      <c r="O892" s="710"/>
      <c r="P892" s="710"/>
      <c r="Q892" s="710"/>
    </row>
    <row r="893" spans="1:17">
      <c r="A893" s="715" t="s">
        <v>2600</v>
      </c>
      <c r="B893" s="631" t="s">
        <v>485</v>
      </c>
      <c r="C893" s="711"/>
      <c r="D893" s="714"/>
      <c r="E893" s="714">
        <f t="shared" ref="E893:J893" si="63">E894+E895</f>
        <v>86050</v>
      </c>
      <c r="F893" s="714">
        <f t="shared" si="63"/>
        <v>84090</v>
      </c>
      <c r="G893" s="714">
        <f t="shared" si="63"/>
        <v>0</v>
      </c>
      <c r="H893" s="714">
        <f t="shared" si="63"/>
        <v>0</v>
      </c>
      <c r="I893" s="714">
        <f t="shared" si="63"/>
        <v>86050</v>
      </c>
      <c r="J893" s="714">
        <f t="shared" si="63"/>
        <v>84090</v>
      </c>
      <c r="K893" s="714"/>
      <c r="L893" s="714"/>
      <c r="M893" s="714">
        <f>M894+M895</f>
        <v>86050</v>
      </c>
      <c r="N893" s="714">
        <f>N894+N895</f>
        <v>84090</v>
      </c>
      <c r="O893" s="716"/>
      <c r="P893" s="716"/>
      <c r="Q893" s="714"/>
    </row>
    <row r="894" spans="1:17" ht="31.5">
      <c r="A894" s="717" t="s">
        <v>96</v>
      </c>
      <c r="B894" s="754" t="s">
        <v>457</v>
      </c>
      <c r="C894" s="711"/>
      <c r="D894" s="714"/>
      <c r="E894" s="827"/>
      <c r="F894" s="827"/>
      <c r="G894" s="827"/>
      <c r="H894" s="827"/>
      <c r="I894" s="827"/>
      <c r="J894" s="827"/>
      <c r="K894" s="827"/>
      <c r="L894" s="827"/>
      <c r="M894" s="827"/>
      <c r="N894" s="827"/>
      <c r="O894" s="716"/>
      <c r="P894" s="716"/>
      <c r="Q894" s="714"/>
    </row>
    <row r="895" spans="1:17" ht="31.5">
      <c r="A895" s="627" t="s">
        <v>101</v>
      </c>
      <c r="B895" s="754" t="s">
        <v>1893</v>
      </c>
      <c r="C895" s="755"/>
      <c r="D895" s="714"/>
      <c r="E895" s="756">
        <f>E896+E907+E914+E923+E927</f>
        <v>86050</v>
      </c>
      <c r="F895" s="756">
        <f>F896+F907+F914+F923+F927</f>
        <v>84090</v>
      </c>
      <c r="G895" s="716"/>
      <c r="H895" s="716"/>
      <c r="I895" s="756">
        <f>I896+I907+I914+I923+I927</f>
        <v>86050</v>
      </c>
      <c r="J895" s="756">
        <f>J896+J907+J914+J923+J927</f>
        <v>84090</v>
      </c>
      <c r="K895" s="716"/>
      <c r="L895" s="716"/>
      <c r="M895" s="756">
        <f>M896+M907+M914+M923+M927</f>
        <v>86050</v>
      </c>
      <c r="N895" s="756">
        <f>N896+N907+N914+N923+N927</f>
        <v>84090</v>
      </c>
      <c r="O895" s="716"/>
      <c r="P895" s="716"/>
      <c r="Q895" s="714"/>
    </row>
    <row r="896" spans="1:17">
      <c r="A896" s="839"/>
      <c r="B896" s="739" t="s">
        <v>1972</v>
      </c>
      <c r="C896" s="755"/>
      <c r="D896" s="714"/>
      <c r="E896" s="840">
        <f>SUM(E897:E906)</f>
        <v>28585</v>
      </c>
      <c r="F896" s="840">
        <f>SUM(F897:F906)</f>
        <v>28045</v>
      </c>
      <c r="G896" s="716"/>
      <c r="H896" s="716"/>
      <c r="I896" s="840">
        <f>SUM(I897:I906)</f>
        <v>28585</v>
      </c>
      <c r="J896" s="840">
        <f>SUM(J897:J906)</f>
        <v>28045</v>
      </c>
      <c r="K896" s="716"/>
      <c r="L896" s="716"/>
      <c r="M896" s="840">
        <f>SUM(M897:M906)</f>
        <v>28585</v>
      </c>
      <c r="N896" s="840">
        <f>SUM(N897:N906)</f>
        <v>28045</v>
      </c>
      <c r="O896" s="716"/>
      <c r="P896" s="716"/>
      <c r="Q896" s="714"/>
    </row>
    <row r="897" spans="1:17" ht="31.5">
      <c r="A897" s="841">
        <v>1</v>
      </c>
      <c r="B897" s="651" t="s">
        <v>2601</v>
      </c>
      <c r="C897" s="755"/>
      <c r="D897" s="714"/>
      <c r="E897" s="762">
        <v>5100</v>
      </c>
      <c r="F897" s="762">
        <v>5045</v>
      </c>
      <c r="G897" s="716"/>
      <c r="H897" s="716"/>
      <c r="I897" s="762">
        <v>5100</v>
      </c>
      <c r="J897" s="762">
        <v>5045</v>
      </c>
      <c r="K897" s="716"/>
      <c r="L897" s="716"/>
      <c r="M897" s="762">
        <v>5100</v>
      </c>
      <c r="N897" s="762">
        <v>5045</v>
      </c>
      <c r="O897" s="716"/>
      <c r="P897" s="716"/>
      <c r="Q897" s="714"/>
    </row>
    <row r="898" spans="1:17" ht="63">
      <c r="A898" s="674">
        <v>2</v>
      </c>
      <c r="B898" s="842" t="s">
        <v>2602</v>
      </c>
      <c r="C898" s="755"/>
      <c r="D898" s="714"/>
      <c r="E898" s="762">
        <v>1490</v>
      </c>
      <c r="F898" s="762">
        <v>1460</v>
      </c>
      <c r="G898" s="716"/>
      <c r="H898" s="716"/>
      <c r="I898" s="762">
        <v>1490</v>
      </c>
      <c r="J898" s="762">
        <v>1460</v>
      </c>
      <c r="K898" s="716"/>
      <c r="L898" s="716"/>
      <c r="M898" s="762">
        <v>1490</v>
      </c>
      <c r="N898" s="762">
        <v>1460</v>
      </c>
      <c r="O898" s="716"/>
      <c r="P898" s="716"/>
      <c r="Q898" s="714"/>
    </row>
    <row r="899" spans="1:17" ht="31.5">
      <c r="A899" s="841">
        <v>3</v>
      </c>
      <c r="B899" s="766" t="s">
        <v>2603</v>
      </c>
      <c r="C899" s="755"/>
      <c r="D899" s="714"/>
      <c r="E899" s="762">
        <v>3550</v>
      </c>
      <c r="F899" s="762">
        <v>3500</v>
      </c>
      <c r="G899" s="716"/>
      <c r="H899" s="716"/>
      <c r="I899" s="762">
        <v>3550</v>
      </c>
      <c r="J899" s="762">
        <v>3500</v>
      </c>
      <c r="K899" s="716"/>
      <c r="L899" s="716"/>
      <c r="M899" s="762">
        <v>3550</v>
      </c>
      <c r="N899" s="762">
        <v>3500</v>
      </c>
      <c r="O899" s="716"/>
      <c r="P899" s="716"/>
      <c r="Q899" s="714"/>
    </row>
    <row r="900" spans="1:17" ht="63">
      <c r="A900" s="674">
        <v>4</v>
      </c>
      <c r="B900" s="651" t="s">
        <v>2604</v>
      </c>
      <c r="C900" s="755"/>
      <c r="D900" s="714"/>
      <c r="E900" s="762">
        <v>7280</v>
      </c>
      <c r="F900" s="762">
        <v>7200</v>
      </c>
      <c r="G900" s="716"/>
      <c r="H900" s="716"/>
      <c r="I900" s="762">
        <v>7280</v>
      </c>
      <c r="J900" s="762">
        <v>7200</v>
      </c>
      <c r="K900" s="716"/>
      <c r="L900" s="716"/>
      <c r="M900" s="762">
        <v>7280</v>
      </c>
      <c r="N900" s="762">
        <v>7200</v>
      </c>
      <c r="O900" s="716"/>
      <c r="P900" s="716"/>
      <c r="Q900" s="714"/>
    </row>
    <row r="901" spans="1:17" ht="47.25">
      <c r="A901" s="841">
        <v>5</v>
      </c>
      <c r="B901" s="766" t="s">
        <v>2605</v>
      </c>
      <c r="C901" s="755"/>
      <c r="D901" s="714"/>
      <c r="E901" s="762">
        <v>2400</v>
      </c>
      <c r="F901" s="762">
        <v>2320</v>
      </c>
      <c r="G901" s="716"/>
      <c r="H901" s="716"/>
      <c r="I901" s="762">
        <v>2400</v>
      </c>
      <c r="J901" s="762">
        <v>2320</v>
      </c>
      <c r="K901" s="716"/>
      <c r="L901" s="716"/>
      <c r="M901" s="762">
        <v>2400</v>
      </c>
      <c r="N901" s="762">
        <v>2320</v>
      </c>
      <c r="O901" s="716"/>
      <c r="P901" s="716"/>
      <c r="Q901" s="714"/>
    </row>
    <row r="902" spans="1:17" ht="63">
      <c r="A902" s="674">
        <v>6</v>
      </c>
      <c r="B902" s="651" t="s">
        <v>2606</v>
      </c>
      <c r="C902" s="755"/>
      <c r="D902" s="714"/>
      <c r="E902" s="762">
        <v>1210</v>
      </c>
      <c r="F902" s="762">
        <v>1100</v>
      </c>
      <c r="G902" s="716"/>
      <c r="H902" s="716"/>
      <c r="I902" s="762">
        <v>1210</v>
      </c>
      <c r="J902" s="762">
        <v>1100</v>
      </c>
      <c r="K902" s="716"/>
      <c r="L902" s="716"/>
      <c r="M902" s="762">
        <v>1210</v>
      </c>
      <c r="N902" s="762">
        <v>1100</v>
      </c>
      <c r="O902" s="716"/>
      <c r="P902" s="716"/>
      <c r="Q902" s="714"/>
    </row>
    <row r="903" spans="1:17" ht="47.25">
      <c r="A903" s="841">
        <v>7</v>
      </c>
      <c r="B903" s="651" t="s">
        <v>2607</v>
      </c>
      <c r="C903" s="755"/>
      <c r="D903" s="714"/>
      <c r="E903" s="762">
        <v>2245</v>
      </c>
      <c r="F903" s="762">
        <v>2200</v>
      </c>
      <c r="G903" s="716"/>
      <c r="H903" s="716"/>
      <c r="I903" s="762">
        <v>2245</v>
      </c>
      <c r="J903" s="762">
        <v>2200</v>
      </c>
      <c r="K903" s="716"/>
      <c r="L903" s="716"/>
      <c r="M903" s="762">
        <v>2245</v>
      </c>
      <c r="N903" s="762">
        <v>2200</v>
      </c>
      <c r="O903" s="716"/>
      <c r="P903" s="716"/>
      <c r="Q903" s="714"/>
    </row>
    <row r="904" spans="1:17" ht="47.25">
      <c r="A904" s="674">
        <v>8</v>
      </c>
      <c r="B904" s="651" t="s">
        <v>2608</v>
      </c>
      <c r="C904" s="755"/>
      <c r="D904" s="714"/>
      <c r="E904" s="762">
        <v>1530</v>
      </c>
      <c r="F904" s="762">
        <v>1500</v>
      </c>
      <c r="G904" s="716"/>
      <c r="H904" s="716"/>
      <c r="I904" s="762">
        <v>1530</v>
      </c>
      <c r="J904" s="762">
        <v>1500</v>
      </c>
      <c r="K904" s="716"/>
      <c r="L904" s="716"/>
      <c r="M904" s="762">
        <v>1530</v>
      </c>
      <c r="N904" s="762">
        <v>1500</v>
      </c>
      <c r="O904" s="716"/>
      <c r="P904" s="716"/>
      <c r="Q904" s="714"/>
    </row>
    <row r="905" spans="1:17" ht="94.5">
      <c r="A905" s="841">
        <v>9</v>
      </c>
      <c r="B905" s="651" t="s">
        <v>2609</v>
      </c>
      <c r="C905" s="755"/>
      <c r="D905" s="714"/>
      <c r="E905" s="762">
        <v>1750</v>
      </c>
      <c r="F905" s="762">
        <v>1720</v>
      </c>
      <c r="G905" s="716"/>
      <c r="H905" s="716"/>
      <c r="I905" s="762">
        <v>1750</v>
      </c>
      <c r="J905" s="762">
        <v>1720</v>
      </c>
      <c r="K905" s="716"/>
      <c r="L905" s="716"/>
      <c r="M905" s="762">
        <v>1750</v>
      </c>
      <c r="N905" s="762">
        <v>1720</v>
      </c>
      <c r="O905" s="716"/>
      <c r="P905" s="716"/>
      <c r="Q905" s="714"/>
    </row>
    <row r="906" spans="1:17" ht="31.5">
      <c r="A906" s="674">
        <v>10</v>
      </c>
      <c r="B906" s="842" t="s">
        <v>2610</v>
      </c>
      <c r="C906" s="755"/>
      <c r="D906" s="714"/>
      <c r="E906" s="762">
        <v>2030</v>
      </c>
      <c r="F906" s="762">
        <v>2000</v>
      </c>
      <c r="G906" s="716"/>
      <c r="H906" s="716"/>
      <c r="I906" s="762">
        <v>2030</v>
      </c>
      <c r="J906" s="762">
        <v>2000</v>
      </c>
      <c r="K906" s="716"/>
      <c r="L906" s="716"/>
      <c r="M906" s="762">
        <v>2030</v>
      </c>
      <c r="N906" s="762">
        <v>2000</v>
      </c>
      <c r="O906" s="716"/>
      <c r="P906" s="716"/>
      <c r="Q906" s="714"/>
    </row>
    <row r="907" spans="1:17">
      <c r="A907" s="839"/>
      <c r="B907" s="739" t="s">
        <v>1994</v>
      </c>
      <c r="C907" s="755"/>
      <c r="D907" s="714"/>
      <c r="E907" s="840">
        <f>SUM(E908:E913)</f>
        <v>21635</v>
      </c>
      <c r="F907" s="840">
        <f>SUM(F908:F913)</f>
        <v>21205</v>
      </c>
      <c r="G907" s="716"/>
      <c r="H907" s="716"/>
      <c r="I907" s="840">
        <f>SUM(I908:I913)</f>
        <v>21635</v>
      </c>
      <c r="J907" s="840">
        <f>SUM(J908:J913)</f>
        <v>21205</v>
      </c>
      <c r="K907" s="716"/>
      <c r="L907" s="716"/>
      <c r="M907" s="840">
        <f>SUM(M908:M913)</f>
        <v>21635</v>
      </c>
      <c r="N907" s="840">
        <f>SUM(N908:N913)</f>
        <v>21205</v>
      </c>
      <c r="O907" s="716"/>
      <c r="P907" s="716"/>
      <c r="Q907" s="714"/>
    </row>
    <row r="908" spans="1:17" ht="47.25">
      <c r="A908" s="674">
        <v>1</v>
      </c>
      <c r="B908" s="651" t="s">
        <v>2611</v>
      </c>
      <c r="C908" s="755"/>
      <c r="D908" s="714"/>
      <c r="E908" s="762">
        <v>1200</v>
      </c>
      <c r="F908" s="762">
        <v>1180</v>
      </c>
      <c r="G908" s="716"/>
      <c r="H908" s="716"/>
      <c r="I908" s="762">
        <v>1200</v>
      </c>
      <c r="J908" s="762">
        <v>1180</v>
      </c>
      <c r="K908" s="716"/>
      <c r="L908" s="716"/>
      <c r="M908" s="762">
        <v>1200</v>
      </c>
      <c r="N908" s="762">
        <v>1180</v>
      </c>
      <c r="O908" s="716"/>
      <c r="P908" s="716"/>
      <c r="Q908" s="714"/>
    </row>
    <row r="909" spans="1:17" ht="31.5">
      <c r="A909" s="674">
        <v>2</v>
      </c>
      <c r="B909" s="651" t="s">
        <v>2612</v>
      </c>
      <c r="C909" s="755"/>
      <c r="D909" s="714"/>
      <c r="E909" s="762">
        <v>9100</v>
      </c>
      <c r="F909" s="762">
        <v>8900</v>
      </c>
      <c r="G909" s="716"/>
      <c r="H909" s="716"/>
      <c r="I909" s="762">
        <v>9100</v>
      </c>
      <c r="J909" s="762">
        <v>8900</v>
      </c>
      <c r="K909" s="716"/>
      <c r="L909" s="716"/>
      <c r="M909" s="762">
        <v>9100</v>
      </c>
      <c r="N909" s="762">
        <v>8900</v>
      </c>
      <c r="O909" s="716"/>
      <c r="P909" s="716"/>
      <c r="Q909" s="714"/>
    </row>
    <row r="910" spans="1:17" ht="47.25">
      <c r="A910" s="674">
        <v>3</v>
      </c>
      <c r="B910" s="651" t="s">
        <v>2613</v>
      </c>
      <c r="C910" s="755"/>
      <c r="D910" s="714"/>
      <c r="E910" s="756">
        <v>4040</v>
      </c>
      <c r="F910" s="756">
        <v>3945</v>
      </c>
      <c r="G910" s="716"/>
      <c r="H910" s="716"/>
      <c r="I910" s="756">
        <v>4040</v>
      </c>
      <c r="J910" s="756">
        <v>3945</v>
      </c>
      <c r="K910" s="716"/>
      <c r="L910" s="716"/>
      <c r="M910" s="756">
        <v>4040</v>
      </c>
      <c r="N910" s="756">
        <v>3945</v>
      </c>
      <c r="O910" s="716"/>
      <c r="P910" s="716"/>
      <c r="Q910" s="714"/>
    </row>
    <row r="911" spans="1:17" ht="31.5">
      <c r="A911" s="674">
        <v>4</v>
      </c>
      <c r="B911" s="651" t="s">
        <v>2614</v>
      </c>
      <c r="C911" s="755"/>
      <c r="D911" s="714"/>
      <c r="E911" s="810">
        <v>2545</v>
      </c>
      <c r="F911" s="810">
        <v>2500</v>
      </c>
      <c r="G911" s="716"/>
      <c r="H911" s="716"/>
      <c r="I911" s="810">
        <v>2545</v>
      </c>
      <c r="J911" s="810">
        <v>2500</v>
      </c>
      <c r="K911" s="716"/>
      <c r="L911" s="716"/>
      <c r="M911" s="810">
        <v>2545</v>
      </c>
      <c r="N911" s="810">
        <v>2500</v>
      </c>
      <c r="O911" s="716"/>
      <c r="P911" s="716"/>
      <c r="Q911" s="714"/>
    </row>
    <row r="912" spans="1:17" ht="31.5">
      <c r="A912" s="674">
        <v>5</v>
      </c>
      <c r="B912" s="651" t="s">
        <v>2615</v>
      </c>
      <c r="C912" s="755"/>
      <c r="D912" s="714"/>
      <c r="E912" s="810">
        <v>2730</v>
      </c>
      <c r="F912" s="810">
        <v>2680</v>
      </c>
      <c r="G912" s="716"/>
      <c r="H912" s="716"/>
      <c r="I912" s="810">
        <v>2730</v>
      </c>
      <c r="J912" s="810">
        <v>2680</v>
      </c>
      <c r="K912" s="716"/>
      <c r="L912" s="716"/>
      <c r="M912" s="810">
        <v>2730</v>
      </c>
      <c r="N912" s="810">
        <v>2680</v>
      </c>
      <c r="O912" s="716"/>
      <c r="P912" s="716"/>
      <c r="Q912" s="714"/>
    </row>
    <row r="913" spans="1:17" ht="78.75">
      <c r="A913" s="674">
        <v>6</v>
      </c>
      <c r="B913" s="843" t="s">
        <v>2616</v>
      </c>
      <c r="C913" s="755"/>
      <c r="D913" s="714"/>
      <c r="E913" s="810">
        <v>2020</v>
      </c>
      <c r="F913" s="810">
        <v>2000</v>
      </c>
      <c r="G913" s="716"/>
      <c r="H913" s="716"/>
      <c r="I913" s="810">
        <v>2020</v>
      </c>
      <c r="J913" s="810">
        <v>2000</v>
      </c>
      <c r="K913" s="716"/>
      <c r="L913" s="716"/>
      <c r="M913" s="810">
        <v>2020</v>
      </c>
      <c r="N913" s="810">
        <v>2000</v>
      </c>
      <c r="O913" s="716"/>
      <c r="P913" s="716"/>
      <c r="Q913" s="714"/>
    </row>
    <row r="914" spans="1:17">
      <c r="A914" s="839"/>
      <c r="B914" s="739" t="s">
        <v>2008</v>
      </c>
      <c r="C914" s="755"/>
      <c r="D914" s="714"/>
      <c r="E914" s="756">
        <f>SUM(E915:E922)</f>
        <v>19535</v>
      </c>
      <c r="F914" s="756">
        <f>SUM(F915:F922)</f>
        <v>18760</v>
      </c>
      <c r="G914" s="716"/>
      <c r="H914" s="716"/>
      <c r="I914" s="756">
        <f>SUM(I915:I922)</f>
        <v>19535</v>
      </c>
      <c r="J914" s="756">
        <f>SUM(J915:J922)</f>
        <v>18760</v>
      </c>
      <c r="K914" s="716"/>
      <c r="L914" s="716"/>
      <c r="M914" s="756">
        <f>SUM(M915:M922)</f>
        <v>19535</v>
      </c>
      <c r="N914" s="756">
        <f>SUM(N915:N922)</f>
        <v>18760</v>
      </c>
      <c r="O914" s="716"/>
      <c r="P914" s="716"/>
      <c r="Q914" s="714"/>
    </row>
    <row r="915" spans="1:17" ht="31.5">
      <c r="A915" s="841">
        <v>1</v>
      </c>
      <c r="B915" s="651" t="s">
        <v>2617</v>
      </c>
      <c r="C915" s="755"/>
      <c r="D915" s="714"/>
      <c r="E915" s="810">
        <v>2100</v>
      </c>
      <c r="F915" s="810">
        <v>2070</v>
      </c>
      <c r="G915" s="716"/>
      <c r="H915" s="716"/>
      <c r="I915" s="810">
        <v>2100</v>
      </c>
      <c r="J915" s="810">
        <v>2070</v>
      </c>
      <c r="K915" s="716"/>
      <c r="L915" s="716"/>
      <c r="M915" s="810">
        <v>2100</v>
      </c>
      <c r="N915" s="810">
        <v>2070</v>
      </c>
      <c r="O915" s="716"/>
      <c r="P915" s="716"/>
      <c r="Q915" s="714"/>
    </row>
    <row r="916" spans="1:17" ht="47.25">
      <c r="A916" s="674">
        <v>2</v>
      </c>
      <c r="B916" s="842" t="s">
        <v>2618</v>
      </c>
      <c r="C916" s="755"/>
      <c r="D916" s="714"/>
      <c r="E916" s="810">
        <v>2000</v>
      </c>
      <c r="F916" s="810">
        <v>1970</v>
      </c>
      <c r="G916" s="716"/>
      <c r="H916" s="716"/>
      <c r="I916" s="810">
        <v>2000</v>
      </c>
      <c r="J916" s="810">
        <v>1970</v>
      </c>
      <c r="K916" s="716"/>
      <c r="L916" s="716"/>
      <c r="M916" s="810">
        <v>2000</v>
      </c>
      <c r="N916" s="810">
        <v>1970</v>
      </c>
      <c r="O916" s="716"/>
      <c r="P916" s="716"/>
      <c r="Q916" s="714"/>
    </row>
    <row r="917" spans="1:17">
      <c r="A917" s="841">
        <v>3</v>
      </c>
      <c r="B917" s="766" t="s">
        <v>2619</v>
      </c>
      <c r="C917" s="755"/>
      <c r="D917" s="714"/>
      <c r="E917" s="810">
        <v>1520</v>
      </c>
      <c r="F917" s="810">
        <v>1500</v>
      </c>
      <c r="G917" s="716"/>
      <c r="H917" s="716"/>
      <c r="I917" s="810">
        <v>1520</v>
      </c>
      <c r="J917" s="810">
        <v>1500</v>
      </c>
      <c r="K917" s="716"/>
      <c r="L917" s="716"/>
      <c r="M917" s="810">
        <v>1520</v>
      </c>
      <c r="N917" s="810">
        <v>1500</v>
      </c>
      <c r="O917" s="716"/>
      <c r="P917" s="716"/>
      <c r="Q917" s="714"/>
    </row>
    <row r="918" spans="1:17" ht="31.5">
      <c r="A918" s="674">
        <v>4</v>
      </c>
      <c r="B918" s="651" t="s">
        <v>2620</v>
      </c>
      <c r="C918" s="755"/>
      <c r="D918" s="714"/>
      <c r="E918" s="810">
        <v>5000</v>
      </c>
      <c r="F918" s="756">
        <v>4450</v>
      </c>
      <c r="G918" s="716"/>
      <c r="H918" s="716"/>
      <c r="I918" s="810">
        <v>5000</v>
      </c>
      <c r="J918" s="756">
        <v>4450</v>
      </c>
      <c r="K918" s="716"/>
      <c r="L918" s="716"/>
      <c r="M918" s="810">
        <v>5000</v>
      </c>
      <c r="N918" s="756">
        <v>4450</v>
      </c>
      <c r="O918" s="716"/>
      <c r="P918" s="716"/>
      <c r="Q918" s="714"/>
    </row>
    <row r="919" spans="1:17" ht="31.5">
      <c r="A919" s="841">
        <v>5</v>
      </c>
      <c r="B919" s="651" t="s">
        <v>2621</v>
      </c>
      <c r="C919" s="755"/>
      <c r="D919" s="714"/>
      <c r="E919" s="762">
        <v>2345</v>
      </c>
      <c r="F919" s="762">
        <v>2300</v>
      </c>
      <c r="G919" s="716"/>
      <c r="H919" s="716"/>
      <c r="I919" s="762">
        <v>2345</v>
      </c>
      <c r="J919" s="762">
        <v>2300</v>
      </c>
      <c r="K919" s="716"/>
      <c r="L919" s="716"/>
      <c r="M919" s="762">
        <v>2345</v>
      </c>
      <c r="N919" s="762">
        <v>2300</v>
      </c>
      <c r="O919" s="716"/>
      <c r="P919" s="716"/>
      <c r="Q919" s="714"/>
    </row>
    <row r="920" spans="1:17" ht="31.5">
      <c r="A920" s="674">
        <v>6</v>
      </c>
      <c r="B920" s="651" t="s">
        <v>2622</v>
      </c>
      <c r="C920" s="755"/>
      <c r="D920" s="714"/>
      <c r="E920" s="810">
        <v>2550</v>
      </c>
      <c r="F920" s="810">
        <v>2520</v>
      </c>
      <c r="G920" s="716"/>
      <c r="H920" s="716"/>
      <c r="I920" s="810">
        <v>2550</v>
      </c>
      <c r="J920" s="810">
        <v>2520</v>
      </c>
      <c r="K920" s="716"/>
      <c r="L920" s="716"/>
      <c r="M920" s="810">
        <v>2550</v>
      </c>
      <c r="N920" s="810">
        <v>2520</v>
      </c>
      <c r="O920" s="716"/>
      <c r="P920" s="716"/>
      <c r="Q920" s="714"/>
    </row>
    <row r="921" spans="1:17" ht="31.5">
      <c r="A921" s="841">
        <v>7</v>
      </c>
      <c r="B921" s="651" t="s">
        <v>2623</v>
      </c>
      <c r="C921" s="755"/>
      <c r="D921" s="714"/>
      <c r="E921" s="810">
        <v>2500</v>
      </c>
      <c r="F921" s="756">
        <v>2450</v>
      </c>
      <c r="G921" s="716"/>
      <c r="H921" s="716"/>
      <c r="I921" s="810">
        <v>2500</v>
      </c>
      <c r="J921" s="756">
        <v>2450</v>
      </c>
      <c r="K921" s="716"/>
      <c r="L921" s="716"/>
      <c r="M921" s="810">
        <v>2500</v>
      </c>
      <c r="N921" s="756">
        <v>2450</v>
      </c>
      <c r="O921" s="716"/>
      <c r="P921" s="716"/>
      <c r="Q921" s="714"/>
    </row>
    <row r="922" spans="1:17" ht="31.5">
      <c r="A922" s="674">
        <v>8</v>
      </c>
      <c r="B922" s="842" t="s">
        <v>2624</v>
      </c>
      <c r="C922" s="755"/>
      <c r="D922" s="714"/>
      <c r="E922" s="810">
        <v>1520</v>
      </c>
      <c r="F922" s="810">
        <v>1500</v>
      </c>
      <c r="G922" s="716"/>
      <c r="H922" s="716"/>
      <c r="I922" s="810">
        <v>1520</v>
      </c>
      <c r="J922" s="810">
        <v>1500</v>
      </c>
      <c r="K922" s="716"/>
      <c r="L922" s="716"/>
      <c r="M922" s="810">
        <v>1520</v>
      </c>
      <c r="N922" s="810">
        <v>1500</v>
      </c>
      <c r="O922" s="716"/>
      <c r="P922" s="716"/>
      <c r="Q922" s="714"/>
    </row>
    <row r="923" spans="1:17">
      <c r="A923" s="839"/>
      <c r="B923" s="739" t="s">
        <v>2020</v>
      </c>
      <c r="C923" s="755"/>
      <c r="D923" s="714"/>
      <c r="E923" s="756">
        <f>SUM(E924:E926)</f>
        <v>10130</v>
      </c>
      <c r="F923" s="756">
        <f>SUM(F924:F926)</f>
        <v>10000</v>
      </c>
      <c r="G923" s="716"/>
      <c r="H923" s="716"/>
      <c r="I923" s="756">
        <f>SUM(I924:I926)</f>
        <v>10130</v>
      </c>
      <c r="J923" s="756">
        <f>SUM(J924:J926)</f>
        <v>10000</v>
      </c>
      <c r="K923" s="716"/>
      <c r="L923" s="716"/>
      <c r="M923" s="756">
        <f>SUM(M924:M926)</f>
        <v>10130</v>
      </c>
      <c r="N923" s="756">
        <f>SUM(N924:N926)</f>
        <v>10000</v>
      </c>
      <c r="O923" s="716"/>
      <c r="P923" s="716"/>
      <c r="Q923" s="714"/>
    </row>
    <row r="924" spans="1:17" ht="31.5">
      <c r="A924" s="674">
        <v>1</v>
      </c>
      <c r="B924" s="766" t="s">
        <v>2625</v>
      </c>
      <c r="C924" s="755"/>
      <c r="D924" s="714"/>
      <c r="E924" s="810">
        <v>3040</v>
      </c>
      <c r="F924" s="844">
        <v>3000</v>
      </c>
      <c r="G924" s="716"/>
      <c r="H924" s="716"/>
      <c r="I924" s="810">
        <v>3040</v>
      </c>
      <c r="J924" s="844">
        <v>3000</v>
      </c>
      <c r="K924" s="716"/>
      <c r="L924" s="716"/>
      <c r="M924" s="810">
        <v>3040</v>
      </c>
      <c r="N924" s="844">
        <v>3000</v>
      </c>
      <c r="O924" s="716"/>
      <c r="P924" s="716"/>
      <c r="Q924" s="714"/>
    </row>
    <row r="925" spans="1:17" ht="47.25">
      <c r="A925" s="674">
        <v>2</v>
      </c>
      <c r="B925" s="651" t="s">
        <v>2626</v>
      </c>
      <c r="C925" s="755"/>
      <c r="D925" s="714"/>
      <c r="E925" s="810">
        <v>4060</v>
      </c>
      <c r="F925" s="756">
        <v>4000</v>
      </c>
      <c r="G925" s="716"/>
      <c r="H925" s="716"/>
      <c r="I925" s="810">
        <v>4060</v>
      </c>
      <c r="J925" s="756">
        <v>4000</v>
      </c>
      <c r="K925" s="716"/>
      <c r="L925" s="716"/>
      <c r="M925" s="810">
        <v>4060</v>
      </c>
      <c r="N925" s="756">
        <v>4000</v>
      </c>
      <c r="O925" s="716"/>
      <c r="P925" s="716"/>
      <c r="Q925" s="714"/>
    </row>
    <row r="926" spans="1:17" ht="63">
      <c r="A926" s="674">
        <v>3</v>
      </c>
      <c r="B926" s="843" t="s">
        <v>2627</v>
      </c>
      <c r="C926" s="755"/>
      <c r="D926" s="714"/>
      <c r="E926" s="810">
        <v>3030</v>
      </c>
      <c r="F926" s="810">
        <v>3000</v>
      </c>
      <c r="G926" s="716"/>
      <c r="H926" s="716"/>
      <c r="I926" s="810">
        <v>3030</v>
      </c>
      <c r="J926" s="810">
        <v>3000</v>
      </c>
      <c r="K926" s="716"/>
      <c r="L926" s="716"/>
      <c r="M926" s="810">
        <v>3030</v>
      </c>
      <c r="N926" s="810">
        <v>3000</v>
      </c>
      <c r="O926" s="716"/>
      <c r="P926" s="716"/>
      <c r="Q926" s="714"/>
    </row>
    <row r="927" spans="1:17">
      <c r="A927" s="839"/>
      <c r="B927" s="845" t="s">
        <v>2029</v>
      </c>
      <c r="C927" s="755"/>
      <c r="D927" s="714"/>
      <c r="E927" s="756">
        <f>SUM(E928:E930)</f>
        <v>6165</v>
      </c>
      <c r="F927" s="756">
        <f>SUM(F928:F930)</f>
        <v>6080</v>
      </c>
      <c r="G927" s="716"/>
      <c r="H927" s="716"/>
      <c r="I927" s="756">
        <f>SUM(I928:I930)</f>
        <v>6165</v>
      </c>
      <c r="J927" s="756">
        <f>SUM(J928:J930)</f>
        <v>6080</v>
      </c>
      <c r="K927" s="716"/>
      <c r="L927" s="716"/>
      <c r="M927" s="756">
        <f>SUM(M928:M930)</f>
        <v>6165</v>
      </c>
      <c r="N927" s="756">
        <f>SUM(N928:N930)</f>
        <v>6080</v>
      </c>
      <c r="O927" s="716"/>
      <c r="P927" s="716"/>
      <c r="Q927" s="714"/>
    </row>
    <row r="928" spans="1:17" ht="31.5">
      <c r="A928" s="674">
        <v>1</v>
      </c>
      <c r="B928" s="651" t="s">
        <v>2628</v>
      </c>
      <c r="C928" s="755"/>
      <c r="D928" s="714"/>
      <c r="E928" s="810">
        <v>1100</v>
      </c>
      <c r="F928" s="810">
        <v>1080</v>
      </c>
      <c r="G928" s="716"/>
      <c r="H928" s="716"/>
      <c r="I928" s="810">
        <v>1100</v>
      </c>
      <c r="J928" s="810">
        <v>1080</v>
      </c>
      <c r="K928" s="716"/>
      <c r="L928" s="716"/>
      <c r="M928" s="810">
        <v>1100</v>
      </c>
      <c r="N928" s="810">
        <v>1080</v>
      </c>
      <c r="O928" s="716"/>
      <c r="P928" s="716"/>
      <c r="Q928" s="714"/>
    </row>
    <row r="929" spans="1:17" ht="31.5">
      <c r="A929" s="674">
        <v>2</v>
      </c>
      <c r="B929" s="651" t="s">
        <v>2629</v>
      </c>
      <c r="C929" s="755"/>
      <c r="D929" s="714"/>
      <c r="E929" s="846">
        <v>2525</v>
      </c>
      <c r="F929" s="846">
        <v>2500</v>
      </c>
      <c r="G929" s="716"/>
      <c r="H929" s="716"/>
      <c r="I929" s="846">
        <v>2525</v>
      </c>
      <c r="J929" s="846">
        <v>2500</v>
      </c>
      <c r="K929" s="716"/>
      <c r="L929" s="716"/>
      <c r="M929" s="846">
        <v>2525</v>
      </c>
      <c r="N929" s="846">
        <v>2500</v>
      </c>
      <c r="O929" s="716"/>
      <c r="P929" s="716"/>
      <c r="Q929" s="714"/>
    </row>
    <row r="930" spans="1:17" ht="31.5">
      <c r="A930" s="674">
        <v>3</v>
      </c>
      <c r="B930" s="651" t="s">
        <v>2630</v>
      </c>
      <c r="C930" s="755"/>
      <c r="D930" s="714"/>
      <c r="E930" s="846">
        <v>2540</v>
      </c>
      <c r="F930" s="846">
        <v>2500</v>
      </c>
      <c r="G930" s="716"/>
      <c r="H930" s="716"/>
      <c r="I930" s="846">
        <v>2540</v>
      </c>
      <c r="J930" s="846">
        <v>2500</v>
      </c>
      <c r="K930" s="716"/>
      <c r="L930" s="716"/>
      <c r="M930" s="846">
        <v>2540</v>
      </c>
      <c r="N930" s="846">
        <v>2500</v>
      </c>
      <c r="O930" s="716"/>
      <c r="P930" s="716"/>
      <c r="Q930" s="714"/>
    </row>
    <row r="931" spans="1:17">
      <c r="A931" s="715" t="s">
        <v>2631</v>
      </c>
      <c r="B931" s="631" t="s">
        <v>513</v>
      </c>
      <c r="C931" s="711"/>
      <c r="D931" s="714"/>
      <c r="E931" s="714">
        <f t="shared" ref="E931:J931" si="64">E932+E933</f>
        <v>131000</v>
      </c>
      <c r="F931" s="714">
        <f t="shared" si="64"/>
        <v>131000</v>
      </c>
      <c r="G931" s="714">
        <f t="shared" si="64"/>
        <v>0</v>
      </c>
      <c r="H931" s="714">
        <f t="shared" si="64"/>
        <v>0</v>
      </c>
      <c r="I931" s="714">
        <f t="shared" si="64"/>
        <v>131000</v>
      </c>
      <c r="J931" s="714">
        <f t="shared" si="64"/>
        <v>131000</v>
      </c>
      <c r="K931" s="714"/>
      <c r="L931" s="714"/>
      <c r="M931" s="714">
        <f>M932+M933</f>
        <v>131000</v>
      </c>
      <c r="N931" s="714">
        <f>N932+N933</f>
        <v>131000</v>
      </c>
      <c r="O931" s="716"/>
      <c r="P931" s="716"/>
      <c r="Q931" s="714"/>
    </row>
    <row r="932" spans="1:17" ht="31.5">
      <c r="A932" s="717" t="s">
        <v>96</v>
      </c>
      <c r="B932" s="754" t="s">
        <v>457</v>
      </c>
      <c r="C932" s="711"/>
      <c r="D932" s="714"/>
      <c r="E932" s="827"/>
      <c r="F932" s="827"/>
      <c r="G932" s="827"/>
      <c r="H932" s="827"/>
      <c r="I932" s="827"/>
      <c r="J932" s="827"/>
      <c r="K932" s="827"/>
      <c r="L932" s="827"/>
      <c r="M932" s="827"/>
      <c r="N932" s="827"/>
      <c r="O932" s="716"/>
      <c r="P932" s="716"/>
      <c r="Q932" s="714"/>
    </row>
    <row r="933" spans="1:17" ht="31.5">
      <c r="A933" s="627" t="s">
        <v>101</v>
      </c>
      <c r="B933" s="754" t="s">
        <v>1893</v>
      </c>
      <c r="C933" s="711"/>
      <c r="D933" s="714"/>
      <c r="E933" s="847">
        <f>SUM(E934:E946)</f>
        <v>131000</v>
      </c>
      <c r="F933" s="847">
        <f>SUM(F934:F946)</f>
        <v>131000</v>
      </c>
      <c r="G933" s="827"/>
      <c r="H933" s="827"/>
      <c r="I933" s="847">
        <f>SUM(I934:I946)</f>
        <v>131000</v>
      </c>
      <c r="J933" s="847">
        <f>SUM(J934:J946)</f>
        <v>131000</v>
      </c>
      <c r="K933" s="827"/>
      <c r="L933" s="827"/>
      <c r="M933" s="847">
        <f>SUM(M934:M946)</f>
        <v>131000</v>
      </c>
      <c r="N933" s="847">
        <f>SUM(N934:N946)</f>
        <v>131000</v>
      </c>
      <c r="O933" s="716"/>
      <c r="P933" s="716"/>
      <c r="Q933" s="714"/>
    </row>
    <row r="934" spans="1:17" ht="31.5">
      <c r="A934" s="674">
        <v>1</v>
      </c>
      <c r="B934" s="651" t="s">
        <v>2632</v>
      </c>
      <c r="C934" s="711"/>
      <c r="D934" s="714"/>
      <c r="E934" s="776">
        <v>39500</v>
      </c>
      <c r="F934" s="776">
        <f>E934</f>
        <v>39500</v>
      </c>
      <c r="G934" s="827"/>
      <c r="H934" s="827"/>
      <c r="I934" s="776">
        <v>39500</v>
      </c>
      <c r="J934" s="776">
        <f>I934</f>
        <v>39500</v>
      </c>
      <c r="K934" s="827"/>
      <c r="L934" s="827"/>
      <c r="M934" s="776">
        <v>39500</v>
      </c>
      <c r="N934" s="776">
        <f>M934</f>
        <v>39500</v>
      </c>
      <c r="O934" s="716"/>
      <c r="P934" s="716"/>
      <c r="Q934" s="714"/>
    </row>
    <row r="935" spans="1:17" ht="31.5">
      <c r="A935" s="674">
        <v>2</v>
      </c>
      <c r="B935" s="651" t="s">
        <v>2633</v>
      </c>
      <c r="C935" s="711"/>
      <c r="D935" s="714"/>
      <c r="E935" s="772">
        <v>5000</v>
      </c>
      <c r="F935" s="772">
        <f>E935</f>
        <v>5000</v>
      </c>
      <c r="G935" s="827"/>
      <c r="H935" s="827"/>
      <c r="I935" s="772">
        <v>5000</v>
      </c>
      <c r="J935" s="772">
        <f>I935</f>
        <v>5000</v>
      </c>
      <c r="K935" s="827"/>
      <c r="L935" s="827"/>
      <c r="M935" s="772">
        <v>5000</v>
      </c>
      <c r="N935" s="772">
        <f>M935</f>
        <v>5000</v>
      </c>
      <c r="O935" s="716"/>
      <c r="P935" s="716"/>
      <c r="Q935" s="714"/>
    </row>
    <row r="936" spans="1:17" ht="31.5">
      <c r="A936" s="674">
        <v>3</v>
      </c>
      <c r="B936" s="651" t="s">
        <v>2634</v>
      </c>
      <c r="C936" s="711"/>
      <c r="D936" s="714"/>
      <c r="E936" s="772">
        <v>14900</v>
      </c>
      <c r="F936" s="772">
        <f>E936</f>
        <v>14900</v>
      </c>
      <c r="G936" s="827"/>
      <c r="H936" s="827"/>
      <c r="I936" s="772">
        <v>14900</v>
      </c>
      <c r="J936" s="772">
        <f>I936</f>
        <v>14900</v>
      </c>
      <c r="K936" s="827"/>
      <c r="L936" s="827"/>
      <c r="M936" s="772">
        <v>14900</v>
      </c>
      <c r="N936" s="772">
        <f>M936</f>
        <v>14900</v>
      </c>
      <c r="O936" s="716"/>
      <c r="P936" s="716"/>
      <c r="Q936" s="714"/>
    </row>
    <row r="937" spans="1:17" ht="31.5">
      <c r="A937" s="674">
        <v>4</v>
      </c>
      <c r="B937" s="774" t="s">
        <v>2635</v>
      </c>
      <c r="C937" s="711"/>
      <c r="D937" s="714"/>
      <c r="E937" s="776">
        <v>4500</v>
      </c>
      <c r="F937" s="776">
        <v>4500</v>
      </c>
      <c r="G937" s="827"/>
      <c r="H937" s="827"/>
      <c r="I937" s="776">
        <v>4500</v>
      </c>
      <c r="J937" s="776">
        <v>4500</v>
      </c>
      <c r="K937" s="827"/>
      <c r="L937" s="827"/>
      <c r="M937" s="776">
        <v>4500</v>
      </c>
      <c r="N937" s="776">
        <v>4500</v>
      </c>
      <c r="O937" s="716"/>
      <c r="P937" s="716"/>
      <c r="Q937" s="714"/>
    </row>
    <row r="938" spans="1:17" ht="31.5">
      <c r="A938" s="674">
        <v>5</v>
      </c>
      <c r="B938" s="651" t="s">
        <v>2636</v>
      </c>
      <c r="C938" s="711"/>
      <c r="D938" s="714"/>
      <c r="E938" s="772">
        <v>7000</v>
      </c>
      <c r="F938" s="772">
        <v>7000</v>
      </c>
      <c r="G938" s="827"/>
      <c r="H938" s="827"/>
      <c r="I938" s="772">
        <v>7000</v>
      </c>
      <c r="J938" s="772">
        <v>7000</v>
      </c>
      <c r="K938" s="827"/>
      <c r="L938" s="827"/>
      <c r="M938" s="772">
        <v>7000</v>
      </c>
      <c r="N938" s="772">
        <v>7000</v>
      </c>
      <c r="O938" s="716"/>
      <c r="P938" s="716"/>
      <c r="Q938" s="714"/>
    </row>
    <row r="939" spans="1:17">
      <c r="A939" s="674">
        <v>6</v>
      </c>
      <c r="B939" s="651" t="s">
        <v>2637</v>
      </c>
      <c r="C939" s="711"/>
      <c r="D939" s="714"/>
      <c r="E939" s="772">
        <v>7000</v>
      </c>
      <c r="F939" s="772">
        <f>E939</f>
        <v>7000</v>
      </c>
      <c r="G939" s="827"/>
      <c r="H939" s="827"/>
      <c r="I939" s="772">
        <v>7000</v>
      </c>
      <c r="J939" s="772">
        <f>I939</f>
        <v>7000</v>
      </c>
      <c r="K939" s="827"/>
      <c r="L939" s="827"/>
      <c r="M939" s="772">
        <v>7000</v>
      </c>
      <c r="N939" s="772">
        <f>M939</f>
        <v>7000</v>
      </c>
      <c r="O939" s="716"/>
      <c r="P939" s="716"/>
      <c r="Q939" s="714"/>
    </row>
    <row r="940" spans="1:17">
      <c r="A940" s="674">
        <v>7</v>
      </c>
      <c r="B940" s="651" t="s">
        <v>2638</v>
      </c>
      <c r="C940" s="755"/>
      <c r="D940" s="714"/>
      <c r="E940" s="772">
        <v>4000</v>
      </c>
      <c r="F940" s="772">
        <v>4000</v>
      </c>
      <c r="G940" s="716"/>
      <c r="H940" s="716"/>
      <c r="I940" s="772">
        <v>4000</v>
      </c>
      <c r="J940" s="772">
        <v>4000</v>
      </c>
      <c r="K940" s="716"/>
      <c r="L940" s="716"/>
      <c r="M940" s="772">
        <v>4000</v>
      </c>
      <c r="N940" s="772">
        <v>4000</v>
      </c>
      <c r="O940" s="716"/>
      <c r="P940" s="716"/>
      <c r="Q940" s="714"/>
    </row>
    <row r="941" spans="1:17">
      <c r="A941" s="674">
        <v>8</v>
      </c>
      <c r="B941" s="651" t="s">
        <v>2639</v>
      </c>
      <c r="C941" s="755"/>
      <c r="D941" s="714"/>
      <c r="E941" s="772">
        <v>5100</v>
      </c>
      <c r="F941" s="772">
        <v>5100</v>
      </c>
      <c r="G941" s="716"/>
      <c r="H941" s="716"/>
      <c r="I941" s="772">
        <v>5100</v>
      </c>
      <c r="J941" s="772">
        <v>5100</v>
      </c>
      <c r="K941" s="716"/>
      <c r="L941" s="716"/>
      <c r="M941" s="772">
        <v>5100</v>
      </c>
      <c r="N941" s="772">
        <v>5100</v>
      </c>
      <c r="O941" s="716"/>
      <c r="P941" s="716"/>
      <c r="Q941" s="714"/>
    </row>
    <row r="942" spans="1:17" ht="31.5">
      <c r="A942" s="674">
        <v>9</v>
      </c>
      <c r="B942" s="651" t="s">
        <v>2640</v>
      </c>
      <c r="C942" s="755"/>
      <c r="D942" s="714"/>
      <c r="E942" s="772">
        <v>24000</v>
      </c>
      <c r="F942" s="772">
        <f>E942</f>
        <v>24000</v>
      </c>
      <c r="G942" s="716"/>
      <c r="H942" s="716"/>
      <c r="I942" s="772">
        <v>24000</v>
      </c>
      <c r="J942" s="772">
        <f>I942</f>
        <v>24000</v>
      </c>
      <c r="K942" s="716"/>
      <c r="L942" s="716"/>
      <c r="M942" s="772">
        <v>24000</v>
      </c>
      <c r="N942" s="772">
        <f>M942</f>
        <v>24000</v>
      </c>
      <c r="O942" s="716"/>
      <c r="P942" s="716"/>
      <c r="Q942" s="714"/>
    </row>
    <row r="943" spans="1:17" ht="31.5">
      <c r="A943" s="674">
        <v>10</v>
      </c>
      <c r="B943" s="774" t="s">
        <v>2641</v>
      </c>
      <c r="C943" s="755"/>
      <c r="D943" s="714"/>
      <c r="E943" s="772">
        <v>7500</v>
      </c>
      <c r="F943" s="772">
        <v>7500</v>
      </c>
      <c r="G943" s="716"/>
      <c r="H943" s="716"/>
      <c r="I943" s="772">
        <v>7500</v>
      </c>
      <c r="J943" s="772">
        <v>7500</v>
      </c>
      <c r="K943" s="716"/>
      <c r="L943" s="716"/>
      <c r="M943" s="772">
        <v>7500</v>
      </c>
      <c r="N943" s="772">
        <v>7500</v>
      </c>
      <c r="O943" s="716"/>
      <c r="P943" s="716"/>
      <c r="Q943" s="714"/>
    </row>
    <row r="944" spans="1:17">
      <c r="A944" s="674">
        <v>11</v>
      </c>
      <c r="B944" s="651" t="s">
        <v>2642</v>
      </c>
      <c r="C944" s="755"/>
      <c r="D944" s="714"/>
      <c r="E944" s="772">
        <v>2500</v>
      </c>
      <c r="F944" s="772">
        <v>2500</v>
      </c>
      <c r="G944" s="716"/>
      <c r="H944" s="716"/>
      <c r="I944" s="772">
        <v>2500</v>
      </c>
      <c r="J944" s="772">
        <v>2500</v>
      </c>
      <c r="K944" s="716"/>
      <c r="L944" s="716"/>
      <c r="M944" s="772">
        <v>2500</v>
      </c>
      <c r="N944" s="772">
        <v>2500</v>
      </c>
      <c r="O944" s="716"/>
      <c r="P944" s="716"/>
      <c r="Q944" s="714"/>
    </row>
    <row r="945" spans="1:19">
      <c r="A945" s="674">
        <v>12</v>
      </c>
      <c r="B945" s="774" t="s">
        <v>1516</v>
      </c>
      <c r="C945" s="755"/>
      <c r="D945" s="714"/>
      <c r="E945" s="776">
        <v>5000</v>
      </c>
      <c r="F945" s="776">
        <v>5000</v>
      </c>
      <c r="G945" s="716"/>
      <c r="H945" s="716"/>
      <c r="I945" s="776">
        <v>5000</v>
      </c>
      <c r="J945" s="776">
        <v>5000</v>
      </c>
      <c r="K945" s="716"/>
      <c r="L945" s="716"/>
      <c r="M945" s="776">
        <v>5000</v>
      </c>
      <c r="N945" s="776">
        <v>5000</v>
      </c>
      <c r="O945" s="716"/>
      <c r="P945" s="716"/>
      <c r="Q945" s="714"/>
    </row>
    <row r="946" spans="1:19">
      <c r="A946" s="674">
        <v>13</v>
      </c>
      <c r="B946" s="774" t="s">
        <v>2643</v>
      </c>
      <c r="C946" s="755"/>
      <c r="D946" s="714"/>
      <c r="E946" s="776">
        <v>5000</v>
      </c>
      <c r="F946" s="776">
        <v>5000</v>
      </c>
      <c r="G946" s="716"/>
      <c r="H946" s="716"/>
      <c r="I946" s="776">
        <v>5000</v>
      </c>
      <c r="J946" s="776">
        <v>5000</v>
      </c>
      <c r="K946" s="716"/>
      <c r="L946" s="716"/>
      <c r="M946" s="776">
        <v>5000</v>
      </c>
      <c r="N946" s="776">
        <v>5000</v>
      </c>
      <c r="O946" s="716"/>
      <c r="P946" s="716"/>
      <c r="Q946" s="714"/>
    </row>
    <row r="947" spans="1:19">
      <c r="A947" s="715" t="s">
        <v>2644</v>
      </c>
      <c r="B947" s="631" t="s">
        <v>541</v>
      </c>
      <c r="C947" s="711"/>
      <c r="D947" s="714"/>
      <c r="E947" s="714">
        <f t="shared" ref="E947:N947" si="65">E948+E1050</f>
        <v>98500</v>
      </c>
      <c r="F947" s="714">
        <f t="shared" si="65"/>
        <v>97720</v>
      </c>
      <c r="G947" s="714">
        <f t="shared" si="65"/>
        <v>0</v>
      </c>
      <c r="H947" s="714">
        <f t="shared" si="65"/>
        <v>0</v>
      </c>
      <c r="I947" s="714">
        <f t="shared" si="65"/>
        <v>98500</v>
      </c>
      <c r="J947" s="714">
        <f t="shared" si="65"/>
        <v>97720</v>
      </c>
      <c r="K947" s="714">
        <f t="shared" si="65"/>
        <v>0</v>
      </c>
      <c r="L947" s="714">
        <f t="shared" si="65"/>
        <v>0</v>
      </c>
      <c r="M947" s="714">
        <f t="shared" si="65"/>
        <v>73400</v>
      </c>
      <c r="N947" s="714">
        <f t="shared" si="65"/>
        <v>72830</v>
      </c>
      <c r="O947" s="716"/>
      <c r="P947" s="716"/>
      <c r="Q947" s="714"/>
    </row>
    <row r="948" spans="1:19">
      <c r="A948" s="715" t="s">
        <v>301</v>
      </c>
      <c r="B948" s="631" t="s">
        <v>1797</v>
      </c>
      <c r="C948" s="711"/>
      <c r="D948" s="714"/>
      <c r="E948" s="714">
        <f>E949+E961+E969+E981+E992+E1004+E1027+E1038+E1014</f>
        <v>73400</v>
      </c>
      <c r="F948" s="714">
        <f>F949+F961+F969+F981+F992+F1004+F1027+F1038+F1014</f>
        <v>72830</v>
      </c>
      <c r="G948" s="714">
        <f>SUM(G949:G1049)</f>
        <v>0</v>
      </c>
      <c r="H948" s="714">
        <f>SUM(H949:H1049)</f>
        <v>0</v>
      </c>
      <c r="I948" s="714">
        <f>I949+I961+I969+I981+I992+I1004+I1027+I1038+I1014</f>
        <v>73400</v>
      </c>
      <c r="J948" s="714">
        <f>J949+J961+J969+J981+J992+J1004+J1027+J1038+J1014</f>
        <v>72830</v>
      </c>
      <c r="K948" s="714">
        <f>SUM(K949:K1049)</f>
        <v>0</v>
      </c>
      <c r="L948" s="714">
        <f>SUM(L949:L1049)</f>
        <v>0</v>
      </c>
      <c r="M948" s="714">
        <f>M949+M961+M969+M981+M992+M1004+M1027+M1038+M1014</f>
        <v>73400</v>
      </c>
      <c r="N948" s="714">
        <f>N949+N961+N969+N981+N992+N1004+N1027+N1038+N1014</f>
        <v>72830</v>
      </c>
      <c r="O948" s="716"/>
      <c r="P948" s="716"/>
      <c r="Q948" s="714"/>
    </row>
    <row r="949" spans="1:19">
      <c r="A949" s="630" t="s">
        <v>95</v>
      </c>
      <c r="B949" s="631" t="s">
        <v>2066</v>
      </c>
      <c r="C949" s="779"/>
      <c r="D949" s="779"/>
      <c r="E949" s="782">
        <f>E950+E954+E956+E958</f>
        <v>11000</v>
      </c>
      <c r="F949" s="782">
        <f>F950+F954+F956+F958</f>
        <v>10930</v>
      </c>
      <c r="G949" s="716"/>
      <c r="H949" s="716"/>
      <c r="I949" s="782">
        <f>I950+I954+I956+I958</f>
        <v>11000</v>
      </c>
      <c r="J949" s="782">
        <f>J950+J954+J956+J958</f>
        <v>10930</v>
      </c>
      <c r="K949" s="716"/>
      <c r="L949" s="716"/>
      <c r="M949" s="782">
        <f>M950+M954+M956+M958</f>
        <v>11000</v>
      </c>
      <c r="N949" s="782">
        <f>N950+N954+N956+N958</f>
        <v>10930</v>
      </c>
      <c r="O949" s="716"/>
      <c r="P949" s="716"/>
      <c r="Q949" s="781"/>
      <c r="R949" s="709">
        <v>98500</v>
      </c>
      <c r="S949" s="709">
        <v>97720</v>
      </c>
    </row>
    <row r="950" spans="1:19">
      <c r="A950" s="783"/>
      <c r="B950" s="636" t="s">
        <v>904</v>
      </c>
      <c r="C950" s="779"/>
      <c r="D950" s="779"/>
      <c r="E950" s="782">
        <f>SUM(E951:E953)</f>
        <v>6500</v>
      </c>
      <c r="F950" s="782">
        <f>SUM(F951:F953)</f>
        <v>6470</v>
      </c>
      <c r="G950" s="716"/>
      <c r="H950" s="716"/>
      <c r="I950" s="782">
        <f>SUM(I951:I953)</f>
        <v>6500</v>
      </c>
      <c r="J950" s="782">
        <f>SUM(J951:J953)</f>
        <v>6470</v>
      </c>
      <c r="K950" s="716"/>
      <c r="L950" s="716"/>
      <c r="M950" s="782">
        <f>SUM(M951:M953)</f>
        <v>6500</v>
      </c>
      <c r="N950" s="782">
        <f>SUM(N951:N953)</f>
        <v>6470</v>
      </c>
      <c r="O950" s="716"/>
      <c r="P950" s="716"/>
      <c r="Q950" s="781"/>
      <c r="R950" s="709" t="e">
        <f>#REF!-R949</f>
        <v>#REF!</v>
      </c>
      <c r="S950" s="709" t="e">
        <f>#REF!-S949</f>
        <v>#REF!</v>
      </c>
    </row>
    <row r="951" spans="1:19">
      <c r="A951" s="784" t="s">
        <v>46</v>
      </c>
      <c r="B951" s="651" t="s">
        <v>2645</v>
      </c>
      <c r="C951" s="779"/>
      <c r="D951" s="779"/>
      <c r="E951" s="787">
        <v>2000</v>
      </c>
      <c r="F951" s="787">
        <f>E951-10</f>
        <v>1990</v>
      </c>
      <c r="G951" s="716"/>
      <c r="H951" s="716"/>
      <c r="I951" s="787">
        <v>2000</v>
      </c>
      <c r="J951" s="787">
        <f>I951-10</f>
        <v>1990</v>
      </c>
      <c r="K951" s="716"/>
      <c r="L951" s="716"/>
      <c r="M951" s="787">
        <v>2000</v>
      </c>
      <c r="N951" s="787">
        <f>M951-10</f>
        <v>1990</v>
      </c>
      <c r="O951" s="716"/>
      <c r="P951" s="716"/>
      <c r="Q951" s="781"/>
    </row>
    <row r="952" spans="1:19">
      <c r="A952" s="784" t="s">
        <v>48</v>
      </c>
      <c r="B952" s="651" t="s">
        <v>2646</v>
      </c>
      <c r="C952" s="779"/>
      <c r="D952" s="779"/>
      <c r="E952" s="787">
        <v>2500</v>
      </c>
      <c r="F952" s="787">
        <f>E952-10</f>
        <v>2490</v>
      </c>
      <c r="G952" s="716"/>
      <c r="H952" s="716"/>
      <c r="I952" s="787">
        <v>2500</v>
      </c>
      <c r="J952" s="787">
        <f>I952-10</f>
        <v>2490</v>
      </c>
      <c r="K952" s="716"/>
      <c r="L952" s="716"/>
      <c r="M952" s="787">
        <v>2500</v>
      </c>
      <c r="N952" s="787">
        <f>M952-10</f>
        <v>2490</v>
      </c>
      <c r="O952" s="716"/>
      <c r="P952" s="716"/>
      <c r="Q952" s="781"/>
    </row>
    <row r="953" spans="1:19">
      <c r="A953" s="784" t="s">
        <v>50</v>
      </c>
      <c r="B953" s="651" t="s">
        <v>2647</v>
      </c>
      <c r="C953" s="779"/>
      <c r="D953" s="779"/>
      <c r="E953" s="787">
        <v>2000</v>
      </c>
      <c r="F953" s="787">
        <f>E953-10</f>
        <v>1990</v>
      </c>
      <c r="G953" s="716"/>
      <c r="H953" s="716"/>
      <c r="I953" s="787">
        <v>2000</v>
      </c>
      <c r="J953" s="787">
        <f>I953-10</f>
        <v>1990</v>
      </c>
      <c r="K953" s="716"/>
      <c r="L953" s="716"/>
      <c r="M953" s="787">
        <v>2000</v>
      </c>
      <c r="N953" s="787">
        <f>M953-10</f>
        <v>1990</v>
      </c>
      <c r="O953" s="716"/>
      <c r="P953" s="716"/>
      <c r="Q953" s="781"/>
    </row>
    <row r="954" spans="1:19">
      <c r="A954" s="783"/>
      <c r="B954" s="848" t="s">
        <v>2069</v>
      </c>
      <c r="C954" s="779"/>
      <c r="D954" s="779"/>
      <c r="E954" s="782">
        <f>SUM(E955:E955)</f>
        <v>2000</v>
      </c>
      <c r="F954" s="782">
        <f>SUM(F955:F955)</f>
        <v>1990</v>
      </c>
      <c r="G954" s="716"/>
      <c r="H954" s="716"/>
      <c r="I954" s="782">
        <f>SUM(I955:I955)</f>
        <v>2000</v>
      </c>
      <c r="J954" s="782">
        <f>SUM(J955:J955)</f>
        <v>1990</v>
      </c>
      <c r="K954" s="716"/>
      <c r="L954" s="716"/>
      <c r="M954" s="782">
        <f>SUM(M955:M955)</f>
        <v>2000</v>
      </c>
      <c r="N954" s="782">
        <f>SUM(N955:N955)</f>
        <v>1990</v>
      </c>
      <c r="O954" s="716"/>
      <c r="P954" s="716"/>
      <c r="Q954" s="781"/>
    </row>
    <row r="955" spans="1:19">
      <c r="A955" s="784" t="s">
        <v>52</v>
      </c>
      <c r="B955" s="651" t="s">
        <v>2648</v>
      </c>
      <c r="C955" s="779"/>
      <c r="D955" s="779"/>
      <c r="E955" s="787">
        <v>2000</v>
      </c>
      <c r="F955" s="787">
        <f>E955-10</f>
        <v>1990</v>
      </c>
      <c r="G955" s="716"/>
      <c r="H955" s="716"/>
      <c r="I955" s="787">
        <v>2000</v>
      </c>
      <c r="J955" s="787">
        <f>I955-10</f>
        <v>1990</v>
      </c>
      <c r="K955" s="716"/>
      <c r="L955" s="716"/>
      <c r="M955" s="787">
        <v>2000</v>
      </c>
      <c r="N955" s="787">
        <f>M955-10</f>
        <v>1990</v>
      </c>
      <c r="O955" s="716"/>
      <c r="P955" s="716"/>
      <c r="Q955" s="781"/>
    </row>
    <row r="956" spans="1:19">
      <c r="A956" s="783"/>
      <c r="B956" s="848" t="s">
        <v>2071</v>
      </c>
      <c r="C956" s="779"/>
      <c r="D956" s="779"/>
      <c r="E956" s="782">
        <f>SUM(E957:E957)</f>
        <v>500</v>
      </c>
      <c r="F956" s="782">
        <f>SUM(F957:F957)</f>
        <v>490</v>
      </c>
      <c r="G956" s="716"/>
      <c r="H956" s="716"/>
      <c r="I956" s="782">
        <f>SUM(I957:I957)</f>
        <v>500</v>
      </c>
      <c r="J956" s="782">
        <f>SUM(J957:J957)</f>
        <v>490</v>
      </c>
      <c r="K956" s="716"/>
      <c r="L956" s="716"/>
      <c r="M956" s="782">
        <f>SUM(M957:M957)</f>
        <v>500</v>
      </c>
      <c r="N956" s="782">
        <f>SUM(N957:N957)</f>
        <v>490</v>
      </c>
      <c r="O956" s="716"/>
      <c r="P956" s="716"/>
      <c r="Q956" s="781"/>
    </row>
    <row r="957" spans="1:19">
      <c r="A957" s="784" t="s">
        <v>54</v>
      </c>
      <c r="B957" s="651" t="s">
        <v>2649</v>
      </c>
      <c r="C957" s="779"/>
      <c r="D957" s="779"/>
      <c r="E957" s="787">
        <v>500</v>
      </c>
      <c r="F957" s="787">
        <f>E957-10</f>
        <v>490</v>
      </c>
      <c r="G957" s="716"/>
      <c r="H957" s="716"/>
      <c r="I957" s="787">
        <v>500</v>
      </c>
      <c r="J957" s="787">
        <f>I957-10</f>
        <v>490</v>
      </c>
      <c r="K957" s="716"/>
      <c r="L957" s="716"/>
      <c r="M957" s="787">
        <v>500</v>
      </c>
      <c r="N957" s="787">
        <f>M957-10</f>
        <v>490</v>
      </c>
      <c r="O957" s="716"/>
      <c r="P957" s="716"/>
      <c r="Q957" s="781"/>
    </row>
    <row r="958" spans="1:19">
      <c r="A958" s="783"/>
      <c r="B958" s="848" t="s">
        <v>2074</v>
      </c>
      <c r="C958" s="779"/>
      <c r="D958" s="779"/>
      <c r="E958" s="782">
        <f>SUM(E959:E960)</f>
        <v>2000</v>
      </c>
      <c r="F958" s="782">
        <f>SUM(F959:F960)</f>
        <v>1980</v>
      </c>
      <c r="G958" s="716"/>
      <c r="H958" s="716"/>
      <c r="I958" s="782">
        <f>SUM(I959:I960)</f>
        <v>2000</v>
      </c>
      <c r="J958" s="782">
        <f>SUM(J959:J960)</f>
        <v>1980</v>
      </c>
      <c r="K958" s="716"/>
      <c r="L958" s="716"/>
      <c r="M958" s="782">
        <f>SUM(M959:M960)</f>
        <v>2000</v>
      </c>
      <c r="N958" s="782">
        <f>SUM(N959:N960)</f>
        <v>1980</v>
      </c>
      <c r="O958" s="716"/>
      <c r="P958" s="716"/>
      <c r="Q958" s="781"/>
    </row>
    <row r="959" spans="1:19">
      <c r="A959" s="784" t="s">
        <v>56</v>
      </c>
      <c r="B959" s="651" t="s">
        <v>2650</v>
      </c>
      <c r="C959" s="779"/>
      <c r="D959" s="779"/>
      <c r="E959" s="787">
        <v>1000</v>
      </c>
      <c r="F959" s="787">
        <f>E959-10</f>
        <v>990</v>
      </c>
      <c r="G959" s="716"/>
      <c r="H959" s="716"/>
      <c r="I959" s="787">
        <v>1000</v>
      </c>
      <c r="J959" s="787">
        <f>I959-10</f>
        <v>990</v>
      </c>
      <c r="K959" s="716"/>
      <c r="L959" s="716"/>
      <c r="M959" s="787">
        <v>1000</v>
      </c>
      <c r="N959" s="787">
        <f>M959-10</f>
        <v>990</v>
      </c>
      <c r="O959" s="716"/>
      <c r="P959" s="716"/>
      <c r="Q959" s="781"/>
    </row>
    <row r="960" spans="1:19" ht="31.5">
      <c r="A960" s="784" t="s">
        <v>29</v>
      </c>
      <c r="B960" s="651" t="s">
        <v>2651</v>
      </c>
      <c r="C960" s="779"/>
      <c r="D960" s="779"/>
      <c r="E960" s="787">
        <v>1000</v>
      </c>
      <c r="F960" s="787">
        <f>E960-10</f>
        <v>990</v>
      </c>
      <c r="G960" s="716"/>
      <c r="H960" s="716"/>
      <c r="I960" s="787">
        <v>1000</v>
      </c>
      <c r="J960" s="787">
        <f>I960-10</f>
        <v>990</v>
      </c>
      <c r="K960" s="716"/>
      <c r="L960" s="716"/>
      <c r="M960" s="787">
        <v>1000</v>
      </c>
      <c r="N960" s="787">
        <f>M960-10</f>
        <v>990</v>
      </c>
      <c r="O960" s="716"/>
      <c r="P960" s="716"/>
      <c r="Q960" s="781"/>
    </row>
    <row r="961" spans="1:17">
      <c r="A961" s="630" t="s">
        <v>113</v>
      </c>
      <c r="B961" s="739" t="s">
        <v>2082</v>
      </c>
      <c r="C961" s="779"/>
      <c r="D961" s="779"/>
      <c r="E961" s="782">
        <f>E962+E965+E967</f>
        <v>4300</v>
      </c>
      <c r="F961" s="782">
        <f>F962+F965+F967</f>
        <v>4260</v>
      </c>
      <c r="G961" s="716"/>
      <c r="H961" s="716"/>
      <c r="I961" s="782">
        <f>I962+I965+I967</f>
        <v>4300</v>
      </c>
      <c r="J961" s="782">
        <f>J962+J965+J967</f>
        <v>4260</v>
      </c>
      <c r="K961" s="716"/>
      <c r="L961" s="716"/>
      <c r="M961" s="782">
        <f>M962+M965+M967</f>
        <v>4300</v>
      </c>
      <c r="N961" s="782">
        <f>N962+N965+N967</f>
        <v>4260</v>
      </c>
      <c r="O961" s="716"/>
      <c r="P961" s="716"/>
      <c r="Q961" s="781"/>
    </row>
    <row r="962" spans="1:17">
      <c r="A962" s="783"/>
      <c r="B962" s="848" t="s">
        <v>904</v>
      </c>
      <c r="C962" s="779"/>
      <c r="D962" s="779"/>
      <c r="E962" s="782">
        <f>SUM(E963:E964)</f>
        <v>1800</v>
      </c>
      <c r="F962" s="782">
        <f>SUM(F963:F964)</f>
        <v>1780</v>
      </c>
      <c r="G962" s="716"/>
      <c r="H962" s="716"/>
      <c r="I962" s="782">
        <f>SUM(I963:I964)</f>
        <v>1800</v>
      </c>
      <c r="J962" s="782">
        <f>SUM(J963:J964)</f>
        <v>1780</v>
      </c>
      <c r="K962" s="716"/>
      <c r="L962" s="716"/>
      <c r="M962" s="782">
        <f>SUM(M963:M964)</f>
        <v>1800</v>
      </c>
      <c r="N962" s="782">
        <f>SUM(N963:N964)</f>
        <v>1780</v>
      </c>
      <c r="O962" s="716"/>
      <c r="P962" s="716"/>
      <c r="Q962" s="781"/>
    </row>
    <row r="963" spans="1:17">
      <c r="A963" s="784" t="s">
        <v>46</v>
      </c>
      <c r="B963" s="651" t="s">
        <v>2652</v>
      </c>
      <c r="C963" s="779"/>
      <c r="D963" s="779"/>
      <c r="E963" s="787">
        <v>1300</v>
      </c>
      <c r="F963" s="787">
        <f>E963-10</f>
        <v>1290</v>
      </c>
      <c r="G963" s="716"/>
      <c r="H963" s="716"/>
      <c r="I963" s="787">
        <v>1300</v>
      </c>
      <c r="J963" s="787">
        <f>I963-10</f>
        <v>1290</v>
      </c>
      <c r="K963" s="716"/>
      <c r="L963" s="716"/>
      <c r="M963" s="787">
        <v>1300</v>
      </c>
      <c r="N963" s="787">
        <f>M963-10</f>
        <v>1290</v>
      </c>
      <c r="O963" s="716"/>
      <c r="P963" s="716"/>
      <c r="Q963" s="781"/>
    </row>
    <row r="964" spans="1:17">
      <c r="A964" s="784" t="s">
        <v>48</v>
      </c>
      <c r="B964" s="651" t="s">
        <v>2653</v>
      </c>
      <c r="C964" s="779"/>
      <c r="D964" s="779"/>
      <c r="E964" s="787">
        <v>500</v>
      </c>
      <c r="F964" s="787">
        <f>E964-10</f>
        <v>490</v>
      </c>
      <c r="G964" s="716"/>
      <c r="H964" s="716"/>
      <c r="I964" s="787">
        <v>500</v>
      </c>
      <c r="J964" s="787">
        <f>I964-10</f>
        <v>490</v>
      </c>
      <c r="K964" s="716"/>
      <c r="L964" s="716"/>
      <c r="M964" s="787">
        <v>500</v>
      </c>
      <c r="N964" s="787">
        <f>M964-10</f>
        <v>490</v>
      </c>
      <c r="O964" s="716"/>
      <c r="P964" s="716"/>
      <c r="Q964" s="781"/>
    </row>
    <row r="965" spans="1:17">
      <c r="A965" s="783"/>
      <c r="B965" s="848" t="s">
        <v>2069</v>
      </c>
      <c r="C965" s="779"/>
      <c r="D965" s="779"/>
      <c r="E965" s="782">
        <f>E966</f>
        <v>1500</v>
      </c>
      <c r="F965" s="782">
        <f>F966</f>
        <v>1490</v>
      </c>
      <c r="G965" s="716"/>
      <c r="H965" s="716"/>
      <c r="I965" s="782">
        <f>I966</f>
        <v>1500</v>
      </c>
      <c r="J965" s="782">
        <f>J966</f>
        <v>1490</v>
      </c>
      <c r="K965" s="716"/>
      <c r="L965" s="716"/>
      <c r="M965" s="782">
        <f>M966</f>
        <v>1500</v>
      </c>
      <c r="N965" s="782">
        <f>N966</f>
        <v>1490</v>
      </c>
      <c r="O965" s="716"/>
      <c r="P965" s="716"/>
      <c r="Q965" s="781"/>
    </row>
    <row r="966" spans="1:17" ht="31.5">
      <c r="A966" s="784" t="s">
        <v>50</v>
      </c>
      <c r="B966" s="651" t="s">
        <v>2654</v>
      </c>
      <c r="C966" s="779"/>
      <c r="D966" s="779"/>
      <c r="E966" s="787">
        <v>1500</v>
      </c>
      <c r="F966" s="787">
        <f>E966-10</f>
        <v>1490</v>
      </c>
      <c r="G966" s="716"/>
      <c r="H966" s="716"/>
      <c r="I966" s="787">
        <v>1500</v>
      </c>
      <c r="J966" s="787">
        <f>I966-10</f>
        <v>1490</v>
      </c>
      <c r="K966" s="716"/>
      <c r="L966" s="716"/>
      <c r="M966" s="787">
        <v>1500</v>
      </c>
      <c r="N966" s="787">
        <f>M966-10</f>
        <v>1490</v>
      </c>
      <c r="O966" s="716"/>
      <c r="P966" s="716"/>
      <c r="Q966" s="781"/>
    </row>
    <row r="967" spans="1:17">
      <c r="A967" s="784"/>
      <c r="B967" s="848" t="s">
        <v>2074</v>
      </c>
      <c r="C967" s="779"/>
      <c r="D967" s="779"/>
      <c r="E967" s="782">
        <f>SUM(E968:E968)</f>
        <v>1000</v>
      </c>
      <c r="F967" s="782">
        <f>SUM(F968:F968)</f>
        <v>990</v>
      </c>
      <c r="G967" s="716"/>
      <c r="H967" s="716"/>
      <c r="I967" s="782">
        <f>SUM(I968:I968)</f>
        <v>1000</v>
      </c>
      <c r="J967" s="782">
        <f>SUM(J968:J968)</f>
        <v>990</v>
      </c>
      <c r="K967" s="716"/>
      <c r="L967" s="716"/>
      <c r="M967" s="782">
        <f>SUM(M968:M968)</f>
        <v>1000</v>
      </c>
      <c r="N967" s="782">
        <f>SUM(N968:N968)</f>
        <v>990</v>
      </c>
      <c r="O967" s="716"/>
      <c r="P967" s="716"/>
      <c r="Q967" s="781"/>
    </row>
    <row r="968" spans="1:17">
      <c r="A968" s="784" t="s">
        <v>52</v>
      </c>
      <c r="B968" s="651" t="s">
        <v>2655</v>
      </c>
      <c r="C968" s="779"/>
      <c r="D968" s="779"/>
      <c r="E968" s="787">
        <v>1000</v>
      </c>
      <c r="F968" s="787">
        <f>E968-10</f>
        <v>990</v>
      </c>
      <c r="G968" s="716"/>
      <c r="H968" s="716"/>
      <c r="I968" s="787">
        <v>1000</v>
      </c>
      <c r="J968" s="787">
        <f>I968-10</f>
        <v>990</v>
      </c>
      <c r="K968" s="716"/>
      <c r="L968" s="716"/>
      <c r="M968" s="787">
        <v>1000</v>
      </c>
      <c r="N968" s="787">
        <f>M968-10</f>
        <v>990</v>
      </c>
      <c r="O968" s="716"/>
      <c r="P968" s="716"/>
      <c r="Q968" s="781"/>
    </row>
    <row r="969" spans="1:17">
      <c r="A969" s="630" t="s">
        <v>133</v>
      </c>
      <c r="B969" s="739" t="s">
        <v>2085</v>
      </c>
      <c r="C969" s="779"/>
      <c r="D969" s="779"/>
      <c r="E969" s="782">
        <f>E970+E972+E974+E977</f>
        <v>8200</v>
      </c>
      <c r="F969" s="782">
        <f>F970+F972+F974+F977</f>
        <v>8130</v>
      </c>
      <c r="G969" s="716"/>
      <c r="H969" s="716"/>
      <c r="I969" s="782">
        <f>I970+I972+I974+I977</f>
        <v>8200</v>
      </c>
      <c r="J969" s="782">
        <f>J970+J972+J974+J977</f>
        <v>8130</v>
      </c>
      <c r="K969" s="716"/>
      <c r="L969" s="716"/>
      <c r="M969" s="782">
        <f>M970+M972+M974+M977</f>
        <v>8200</v>
      </c>
      <c r="N969" s="782">
        <f>N970+N972+N974+N977</f>
        <v>8130</v>
      </c>
      <c r="O969" s="716"/>
      <c r="P969" s="716"/>
      <c r="Q969" s="781"/>
    </row>
    <row r="970" spans="1:17">
      <c r="A970" s="783"/>
      <c r="B970" s="848" t="s">
        <v>904</v>
      </c>
      <c r="C970" s="779"/>
      <c r="D970" s="779"/>
      <c r="E970" s="782">
        <f>SUM(E971:E971)</f>
        <v>700</v>
      </c>
      <c r="F970" s="782">
        <f>SUM(F971:F971)</f>
        <v>690</v>
      </c>
      <c r="G970" s="716"/>
      <c r="H970" s="716"/>
      <c r="I970" s="782">
        <f>SUM(I971:I971)</f>
        <v>700</v>
      </c>
      <c r="J970" s="782">
        <f>SUM(J971:J971)</f>
        <v>690</v>
      </c>
      <c r="K970" s="716"/>
      <c r="L970" s="716"/>
      <c r="M970" s="782">
        <f>SUM(M971:M971)</f>
        <v>700</v>
      </c>
      <c r="N970" s="782">
        <f>SUM(N971:N971)</f>
        <v>690</v>
      </c>
      <c r="O970" s="716"/>
      <c r="P970" s="716"/>
      <c r="Q970" s="781"/>
    </row>
    <row r="971" spans="1:17">
      <c r="A971" s="784" t="s">
        <v>46</v>
      </c>
      <c r="B971" s="651" t="s">
        <v>2656</v>
      </c>
      <c r="C971" s="779"/>
      <c r="D971" s="779"/>
      <c r="E971" s="787">
        <v>700</v>
      </c>
      <c r="F971" s="787">
        <f>E971-10</f>
        <v>690</v>
      </c>
      <c r="G971" s="716"/>
      <c r="H971" s="716"/>
      <c r="I971" s="787">
        <v>700</v>
      </c>
      <c r="J971" s="787">
        <f>I971-10</f>
        <v>690</v>
      </c>
      <c r="K971" s="716"/>
      <c r="L971" s="716"/>
      <c r="M971" s="787">
        <v>700</v>
      </c>
      <c r="N971" s="787">
        <f>M971-10</f>
        <v>690</v>
      </c>
      <c r="O971" s="716"/>
      <c r="P971" s="716"/>
      <c r="Q971" s="781"/>
    </row>
    <row r="972" spans="1:17">
      <c r="A972" s="783"/>
      <c r="B972" s="848" t="s">
        <v>2069</v>
      </c>
      <c r="C972" s="779"/>
      <c r="D972" s="779"/>
      <c r="E972" s="782">
        <f>SUM(E973:E973)</f>
        <v>1500</v>
      </c>
      <c r="F972" s="782">
        <f>SUM(F973:F973)</f>
        <v>1490</v>
      </c>
      <c r="G972" s="716"/>
      <c r="H972" s="716"/>
      <c r="I972" s="782">
        <f>SUM(I973:I973)</f>
        <v>1500</v>
      </c>
      <c r="J972" s="782">
        <f>SUM(J973:J973)</f>
        <v>1490</v>
      </c>
      <c r="K972" s="716"/>
      <c r="L972" s="716"/>
      <c r="M972" s="782">
        <f>SUM(M973:M973)</f>
        <v>1500</v>
      </c>
      <c r="N972" s="782">
        <f>SUM(N973:N973)</f>
        <v>1490</v>
      </c>
      <c r="O972" s="716"/>
      <c r="P972" s="716"/>
      <c r="Q972" s="781"/>
    </row>
    <row r="973" spans="1:17">
      <c r="A973" s="784" t="s">
        <v>48</v>
      </c>
      <c r="B973" s="651" t="s">
        <v>2657</v>
      </c>
      <c r="C973" s="779"/>
      <c r="D973" s="779"/>
      <c r="E973" s="787">
        <v>1500</v>
      </c>
      <c r="F973" s="787">
        <f>E973-10</f>
        <v>1490</v>
      </c>
      <c r="G973" s="716"/>
      <c r="H973" s="716"/>
      <c r="I973" s="787">
        <v>1500</v>
      </c>
      <c r="J973" s="787">
        <f>I973-10</f>
        <v>1490</v>
      </c>
      <c r="K973" s="716"/>
      <c r="L973" s="716"/>
      <c r="M973" s="787">
        <v>1500</v>
      </c>
      <c r="N973" s="787">
        <f>M973-10</f>
        <v>1490</v>
      </c>
      <c r="O973" s="716"/>
      <c r="P973" s="716"/>
      <c r="Q973" s="781"/>
    </row>
    <row r="974" spans="1:17">
      <c r="A974" s="783"/>
      <c r="B974" s="848" t="s">
        <v>2071</v>
      </c>
      <c r="C974" s="779"/>
      <c r="D974" s="779"/>
      <c r="E974" s="782">
        <f>SUM(E975:E976)</f>
        <v>3000</v>
      </c>
      <c r="F974" s="782">
        <f>SUM(F975:F976)</f>
        <v>2980</v>
      </c>
      <c r="G974" s="716"/>
      <c r="H974" s="716"/>
      <c r="I974" s="782">
        <f>SUM(I975:I976)</f>
        <v>3000</v>
      </c>
      <c r="J974" s="782">
        <f>SUM(J975:J976)</f>
        <v>2980</v>
      </c>
      <c r="K974" s="716"/>
      <c r="L974" s="716"/>
      <c r="M974" s="782">
        <f>SUM(M975:M976)</f>
        <v>3000</v>
      </c>
      <c r="N974" s="782">
        <f>SUM(N975:N976)</f>
        <v>2980</v>
      </c>
      <c r="O974" s="716"/>
      <c r="P974" s="716"/>
      <c r="Q974" s="781"/>
    </row>
    <row r="975" spans="1:17">
      <c r="A975" s="784" t="s">
        <v>50</v>
      </c>
      <c r="B975" s="651" t="s">
        <v>2658</v>
      </c>
      <c r="C975" s="779"/>
      <c r="D975" s="779"/>
      <c r="E975" s="787">
        <v>1000</v>
      </c>
      <c r="F975" s="787">
        <f>E975-10</f>
        <v>990</v>
      </c>
      <c r="G975" s="716"/>
      <c r="H975" s="716"/>
      <c r="I975" s="787">
        <v>1000</v>
      </c>
      <c r="J975" s="787">
        <f>I975-10</f>
        <v>990</v>
      </c>
      <c r="K975" s="716"/>
      <c r="L975" s="716"/>
      <c r="M975" s="787">
        <v>1000</v>
      </c>
      <c r="N975" s="787">
        <f>M975-10</f>
        <v>990</v>
      </c>
      <c r="O975" s="716"/>
      <c r="P975" s="716"/>
      <c r="Q975" s="781"/>
    </row>
    <row r="976" spans="1:17">
      <c r="A976" s="784" t="s">
        <v>52</v>
      </c>
      <c r="B976" s="651" t="s">
        <v>2659</v>
      </c>
      <c r="C976" s="779"/>
      <c r="D976" s="779"/>
      <c r="E976" s="787">
        <v>2000</v>
      </c>
      <c r="F976" s="787">
        <f>E976-10</f>
        <v>1990</v>
      </c>
      <c r="G976" s="716"/>
      <c r="H976" s="716"/>
      <c r="I976" s="787">
        <v>2000</v>
      </c>
      <c r="J976" s="787">
        <f>I976-10</f>
        <v>1990</v>
      </c>
      <c r="K976" s="716"/>
      <c r="L976" s="716"/>
      <c r="M976" s="787">
        <v>2000</v>
      </c>
      <c r="N976" s="787">
        <f>M976-10</f>
        <v>1990</v>
      </c>
      <c r="O976" s="716"/>
      <c r="P976" s="716"/>
      <c r="Q976" s="781"/>
    </row>
    <row r="977" spans="1:17">
      <c r="A977" s="783"/>
      <c r="B977" s="848" t="s">
        <v>2074</v>
      </c>
      <c r="C977" s="779"/>
      <c r="D977" s="779"/>
      <c r="E977" s="782">
        <f>SUM(E978:E980)</f>
        <v>3000</v>
      </c>
      <c r="F977" s="782">
        <f>SUM(F978:F980)</f>
        <v>2970</v>
      </c>
      <c r="G977" s="716"/>
      <c r="H977" s="716"/>
      <c r="I977" s="782">
        <f>SUM(I978:I980)</f>
        <v>3000</v>
      </c>
      <c r="J977" s="782">
        <f>SUM(J978:J980)</f>
        <v>2970</v>
      </c>
      <c r="K977" s="716"/>
      <c r="L977" s="716"/>
      <c r="M977" s="782">
        <f>SUM(M978:M980)</f>
        <v>3000</v>
      </c>
      <c r="N977" s="782">
        <f>SUM(N978:N980)</f>
        <v>2970</v>
      </c>
      <c r="O977" s="716"/>
      <c r="P977" s="716"/>
      <c r="Q977" s="781"/>
    </row>
    <row r="978" spans="1:17">
      <c r="A978" s="784" t="s">
        <v>54</v>
      </c>
      <c r="B978" s="651" t="s">
        <v>2660</v>
      </c>
      <c r="C978" s="779"/>
      <c r="D978" s="779"/>
      <c r="E978" s="787">
        <v>1000</v>
      </c>
      <c r="F978" s="787">
        <f>E978-10</f>
        <v>990</v>
      </c>
      <c r="G978" s="716"/>
      <c r="H978" s="716"/>
      <c r="I978" s="787">
        <v>1000</v>
      </c>
      <c r="J978" s="787">
        <f>I978-10</f>
        <v>990</v>
      </c>
      <c r="K978" s="716"/>
      <c r="L978" s="716"/>
      <c r="M978" s="787">
        <v>1000</v>
      </c>
      <c r="N978" s="787">
        <f>M978-10</f>
        <v>990</v>
      </c>
      <c r="O978" s="716"/>
      <c r="P978" s="716"/>
      <c r="Q978" s="781"/>
    </row>
    <row r="979" spans="1:17">
      <c r="A979" s="784" t="s">
        <v>56</v>
      </c>
      <c r="B979" s="651" t="s">
        <v>2661</v>
      </c>
      <c r="C979" s="779"/>
      <c r="D979" s="779"/>
      <c r="E979" s="787">
        <v>1000</v>
      </c>
      <c r="F979" s="787">
        <f>E979-10</f>
        <v>990</v>
      </c>
      <c r="G979" s="716"/>
      <c r="H979" s="716"/>
      <c r="I979" s="787">
        <v>1000</v>
      </c>
      <c r="J979" s="787">
        <f>I979-10</f>
        <v>990</v>
      </c>
      <c r="K979" s="716"/>
      <c r="L979" s="716"/>
      <c r="M979" s="787">
        <v>1000</v>
      </c>
      <c r="N979" s="787">
        <f>M979-10</f>
        <v>990</v>
      </c>
      <c r="O979" s="716"/>
      <c r="P979" s="716"/>
      <c r="Q979" s="781"/>
    </row>
    <row r="980" spans="1:17">
      <c r="A980" s="784" t="s">
        <v>29</v>
      </c>
      <c r="B980" s="651" t="s">
        <v>2662</v>
      </c>
      <c r="C980" s="779"/>
      <c r="D980" s="779"/>
      <c r="E980" s="787">
        <v>1000</v>
      </c>
      <c r="F980" s="787">
        <f>E980-10</f>
        <v>990</v>
      </c>
      <c r="G980" s="716"/>
      <c r="H980" s="716"/>
      <c r="I980" s="787">
        <v>1000</v>
      </c>
      <c r="J980" s="787">
        <f>I980-10</f>
        <v>990</v>
      </c>
      <c r="K980" s="716"/>
      <c r="L980" s="716"/>
      <c r="M980" s="787">
        <v>1000</v>
      </c>
      <c r="N980" s="787">
        <f>M980-10</f>
        <v>990</v>
      </c>
      <c r="O980" s="716"/>
      <c r="P980" s="716"/>
      <c r="Q980" s="781"/>
    </row>
    <row r="981" spans="1:17">
      <c r="A981" s="630" t="s">
        <v>283</v>
      </c>
      <c r="B981" s="739" t="s">
        <v>2092</v>
      </c>
      <c r="C981" s="779"/>
      <c r="D981" s="779"/>
      <c r="E981" s="782">
        <f>E986+E984+E982+E989</f>
        <v>7900</v>
      </c>
      <c r="F981" s="782">
        <f>F986+F984+F982+F989</f>
        <v>7840</v>
      </c>
      <c r="G981" s="716"/>
      <c r="H981" s="716"/>
      <c r="I981" s="782">
        <f>I986+I984+I982+I989</f>
        <v>7900</v>
      </c>
      <c r="J981" s="782">
        <f>J986+J984+J982+J989</f>
        <v>7840</v>
      </c>
      <c r="K981" s="716"/>
      <c r="L981" s="716"/>
      <c r="M981" s="782">
        <f>M986+M984+M982+M989</f>
        <v>7900</v>
      </c>
      <c r="N981" s="782">
        <f>N986+N984+N982+N989</f>
        <v>7840</v>
      </c>
      <c r="O981" s="716"/>
      <c r="P981" s="716"/>
      <c r="Q981" s="781"/>
    </row>
    <row r="982" spans="1:17">
      <c r="A982" s="783"/>
      <c r="B982" s="848" t="s">
        <v>904</v>
      </c>
      <c r="C982" s="779"/>
      <c r="D982" s="779"/>
      <c r="E982" s="782">
        <f>SUM(E983:E983)</f>
        <v>1500</v>
      </c>
      <c r="F982" s="782">
        <f>SUM(F983:F983)</f>
        <v>1490</v>
      </c>
      <c r="G982" s="716"/>
      <c r="H982" s="716"/>
      <c r="I982" s="782">
        <f>SUM(I983:I983)</f>
        <v>1500</v>
      </c>
      <c r="J982" s="782">
        <f>SUM(J983:J983)</f>
        <v>1490</v>
      </c>
      <c r="K982" s="716"/>
      <c r="L982" s="716"/>
      <c r="M982" s="782">
        <f>SUM(M983:M983)</f>
        <v>1500</v>
      </c>
      <c r="N982" s="782">
        <f>SUM(N983:N983)</f>
        <v>1490</v>
      </c>
      <c r="O982" s="716"/>
      <c r="P982" s="716"/>
      <c r="Q982" s="781"/>
    </row>
    <row r="983" spans="1:17" ht="31.5">
      <c r="A983" s="784" t="s">
        <v>46</v>
      </c>
      <c r="B983" s="651" t="s">
        <v>2663</v>
      </c>
      <c r="C983" s="779"/>
      <c r="D983" s="779"/>
      <c r="E983" s="787">
        <v>1500</v>
      </c>
      <c r="F983" s="787">
        <f>E983-10</f>
        <v>1490</v>
      </c>
      <c r="G983" s="716"/>
      <c r="H983" s="716"/>
      <c r="I983" s="787">
        <v>1500</v>
      </c>
      <c r="J983" s="787">
        <f>I983-10</f>
        <v>1490</v>
      </c>
      <c r="K983" s="716"/>
      <c r="L983" s="716"/>
      <c r="M983" s="787">
        <v>1500</v>
      </c>
      <c r="N983" s="787">
        <f>M983-10</f>
        <v>1490</v>
      </c>
      <c r="O983" s="716"/>
      <c r="P983" s="716"/>
      <c r="Q983" s="781"/>
    </row>
    <row r="984" spans="1:17">
      <c r="A984" s="783"/>
      <c r="B984" s="848" t="s">
        <v>2069</v>
      </c>
      <c r="C984" s="779"/>
      <c r="D984" s="779"/>
      <c r="E984" s="782">
        <f>SUM(E985:E985)</f>
        <v>2500</v>
      </c>
      <c r="F984" s="782">
        <f>SUM(F985:F985)</f>
        <v>2490</v>
      </c>
      <c r="G984" s="716"/>
      <c r="H984" s="716"/>
      <c r="I984" s="782">
        <f>SUM(I985:I985)</f>
        <v>2500</v>
      </c>
      <c r="J984" s="782">
        <f>SUM(J985:J985)</f>
        <v>2490</v>
      </c>
      <c r="K984" s="716"/>
      <c r="L984" s="716"/>
      <c r="M984" s="782">
        <f>SUM(M985:M985)</f>
        <v>2500</v>
      </c>
      <c r="N984" s="782">
        <f>SUM(N985:N985)</f>
        <v>2490</v>
      </c>
      <c r="O984" s="716"/>
      <c r="P984" s="716"/>
      <c r="Q984" s="781"/>
    </row>
    <row r="985" spans="1:17">
      <c r="A985" s="784" t="s">
        <v>48</v>
      </c>
      <c r="B985" s="651" t="s">
        <v>2664</v>
      </c>
      <c r="C985" s="779"/>
      <c r="D985" s="779"/>
      <c r="E985" s="787">
        <v>2500</v>
      </c>
      <c r="F985" s="787">
        <f>E985-10</f>
        <v>2490</v>
      </c>
      <c r="G985" s="716"/>
      <c r="H985" s="716"/>
      <c r="I985" s="787">
        <v>2500</v>
      </c>
      <c r="J985" s="787">
        <f>I985-10</f>
        <v>2490</v>
      </c>
      <c r="K985" s="716"/>
      <c r="L985" s="716"/>
      <c r="M985" s="787">
        <v>2500</v>
      </c>
      <c r="N985" s="787">
        <f>M985-10</f>
        <v>2490</v>
      </c>
      <c r="O985" s="716"/>
      <c r="P985" s="716"/>
      <c r="Q985" s="781"/>
    </row>
    <row r="986" spans="1:17">
      <c r="A986" s="783"/>
      <c r="B986" s="848" t="s">
        <v>2071</v>
      </c>
      <c r="C986" s="779"/>
      <c r="D986" s="779"/>
      <c r="E986" s="782">
        <f>SUM(E987:E988)</f>
        <v>1900</v>
      </c>
      <c r="F986" s="782">
        <f>SUM(F987:F988)</f>
        <v>1880</v>
      </c>
      <c r="G986" s="716"/>
      <c r="H986" s="716"/>
      <c r="I986" s="782">
        <f>SUM(I987:I988)</f>
        <v>1900</v>
      </c>
      <c r="J986" s="782">
        <f>SUM(J987:J988)</f>
        <v>1880</v>
      </c>
      <c r="K986" s="716"/>
      <c r="L986" s="716"/>
      <c r="M986" s="782">
        <f>SUM(M987:M988)</f>
        <v>1900</v>
      </c>
      <c r="N986" s="782">
        <f>SUM(N987:N988)</f>
        <v>1880</v>
      </c>
      <c r="O986" s="716"/>
      <c r="P986" s="716"/>
      <c r="Q986" s="781"/>
    </row>
    <row r="987" spans="1:17" ht="31.5">
      <c r="A987" s="784" t="s">
        <v>50</v>
      </c>
      <c r="B987" s="651" t="s">
        <v>2665</v>
      </c>
      <c r="C987" s="779"/>
      <c r="D987" s="779"/>
      <c r="E987" s="787">
        <v>700</v>
      </c>
      <c r="F987" s="787">
        <f>E987-10</f>
        <v>690</v>
      </c>
      <c r="G987" s="716"/>
      <c r="H987" s="716"/>
      <c r="I987" s="787">
        <v>700</v>
      </c>
      <c r="J987" s="787">
        <f>I987-10</f>
        <v>690</v>
      </c>
      <c r="K987" s="716"/>
      <c r="L987" s="716"/>
      <c r="M987" s="787">
        <v>700</v>
      </c>
      <c r="N987" s="787">
        <f>M987-10</f>
        <v>690</v>
      </c>
      <c r="O987" s="716"/>
      <c r="P987" s="716"/>
      <c r="Q987" s="781"/>
    </row>
    <row r="988" spans="1:17">
      <c r="A988" s="784" t="s">
        <v>52</v>
      </c>
      <c r="B988" s="651" t="s">
        <v>2666</v>
      </c>
      <c r="C988" s="779"/>
      <c r="D988" s="779"/>
      <c r="E988" s="787">
        <v>1200</v>
      </c>
      <c r="F988" s="787">
        <f>E988-10</f>
        <v>1190</v>
      </c>
      <c r="G988" s="716"/>
      <c r="H988" s="716"/>
      <c r="I988" s="787">
        <v>1200</v>
      </c>
      <c r="J988" s="787">
        <f>I988-10</f>
        <v>1190</v>
      </c>
      <c r="K988" s="716"/>
      <c r="L988" s="716"/>
      <c r="M988" s="787">
        <v>1200</v>
      </c>
      <c r="N988" s="787">
        <f>M988-10</f>
        <v>1190</v>
      </c>
      <c r="O988" s="716"/>
      <c r="P988" s="716"/>
      <c r="Q988" s="781"/>
    </row>
    <row r="989" spans="1:17">
      <c r="A989" s="783"/>
      <c r="B989" s="848" t="s">
        <v>2074</v>
      </c>
      <c r="C989" s="779"/>
      <c r="D989" s="779"/>
      <c r="E989" s="782">
        <f>SUM(E990:E991)</f>
        <v>2000</v>
      </c>
      <c r="F989" s="782">
        <f>SUM(F990:F991)</f>
        <v>1980</v>
      </c>
      <c r="G989" s="716"/>
      <c r="H989" s="716"/>
      <c r="I989" s="782">
        <f>SUM(I990:I991)</f>
        <v>2000</v>
      </c>
      <c r="J989" s="782">
        <f>SUM(J990:J991)</f>
        <v>1980</v>
      </c>
      <c r="K989" s="716"/>
      <c r="L989" s="716"/>
      <c r="M989" s="782">
        <f>SUM(M990:M991)</f>
        <v>2000</v>
      </c>
      <c r="N989" s="782">
        <f>SUM(N990:N991)</f>
        <v>1980</v>
      </c>
      <c r="O989" s="716"/>
      <c r="P989" s="716"/>
      <c r="Q989" s="781"/>
    </row>
    <row r="990" spans="1:17">
      <c r="A990" s="784" t="s">
        <v>54</v>
      </c>
      <c r="B990" s="651" t="s">
        <v>2667</v>
      </c>
      <c r="C990" s="779"/>
      <c r="D990" s="779"/>
      <c r="E990" s="787">
        <v>1000</v>
      </c>
      <c r="F990" s="787">
        <f>E990-10</f>
        <v>990</v>
      </c>
      <c r="G990" s="716"/>
      <c r="H990" s="716"/>
      <c r="I990" s="787">
        <v>1000</v>
      </c>
      <c r="J990" s="787">
        <f>I990-10</f>
        <v>990</v>
      </c>
      <c r="K990" s="716"/>
      <c r="L990" s="716"/>
      <c r="M990" s="787">
        <v>1000</v>
      </c>
      <c r="N990" s="787">
        <f>M990-10</f>
        <v>990</v>
      </c>
      <c r="O990" s="716"/>
      <c r="P990" s="716"/>
      <c r="Q990" s="781"/>
    </row>
    <row r="991" spans="1:17">
      <c r="A991" s="784" t="s">
        <v>56</v>
      </c>
      <c r="B991" s="651" t="s">
        <v>2668</v>
      </c>
      <c r="C991" s="779"/>
      <c r="D991" s="779"/>
      <c r="E991" s="787">
        <v>1000</v>
      </c>
      <c r="F991" s="787">
        <f>E991-10</f>
        <v>990</v>
      </c>
      <c r="G991" s="716"/>
      <c r="H991" s="716"/>
      <c r="I991" s="787">
        <v>1000</v>
      </c>
      <c r="J991" s="787">
        <f>I991-10</f>
        <v>990</v>
      </c>
      <c r="K991" s="716"/>
      <c r="L991" s="716"/>
      <c r="M991" s="787">
        <v>1000</v>
      </c>
      <c r="N991" s="787">
        <f>M991-10</f>
        <v>990</v>
      </c>
      <c r="O991" s="716"/>
      <c r="P991" s="716"/>
      <c r="Q991" s="781"/>
    </row>
    <row r="992" spans="1:17">
      <c r="A992" s="630" t="s">
        <v>284</v>
      </c>
      <c r="B992" s="802" t="s">
        <v>2099</v>
      </c>
      <c r="C992" s="779"/>
      <c r="D992" s="779"/>
      <c r="E992" s="782">
        <f>E993+E996+E998+E1000</f>
        <v>8500</v>
      </c>
      <c r="F992" s="782">
        <f>F993+F996+F998+F1000</f>
        <v>8430</v>
      </c>
      <c r="G992" s="716"/>
      <c r="H992" s="716"/>
      <c r="I992" s="782">
        <f>I993+I996+I998+I1000</f>
        <v>8500</v>
      </c>
      <c r="J992" s="782">
        <f>J993+J996+J998+J1000</f>
        <v>8430</v>
      </c>
      <c r="K992" s="716"/>
      <c r="L992" s="716"/>
      <c r="M992" s="782">
        <f>M993+M996+M998+M1000</f>
        <v>8500</v>
      </c>
      <c r="N992" s="782">
        <f>N993+N996+N998+N1000</f>
        <v>8430</v>
      </c>
      <c r="O992" s="716"/>
      <c r="P992" s="716"/>
      <c r="Q992" s="781"/>
    </row>
    <row r="993" spans="1:17">
      <c r="A993" s="783"/>
      <c r="B993" s="849" t="s">
        <v>904</v>
      </c>
      <c r="C993" s="779"/>
      <c r="D993" s="779"/>
      <c r="E993" s="782">
        <f>SUM(E994:E995)</f>
        <v>3500</v>
      </c>
      <c r="F993" s="782">
        <f>SUM(F994:F995)</f>
        <v>3480</v>
      </c>
      <c r="G993" s="716"/>
      <c r="H993" s="716"/>
      <c r="I993" s="782">
        <f>SUM(I994:I995)</f>
        <v>3500</v>
      </c>
      <c r="J993" s="782">
        <f>SUM(J994:J995)</f>
        <v>3480</v>
      </c>
      <c r="K993" s="716"/>
      <c r="L993" s="716"/>
      <c r="M993" s="782">
        <f>SUM(M994:M995)</f>
        <v>3500</v>
      </c>
      <c r="N993" s="782">
        <f>SUM(N994:N995)</f>
        <v>3480</v>
      </c>
      <c r="O993" s="716"/>
      <c r="P993" s="716"/>
      <c r="Q993" s="781"/>
    </row>
    <row r="994" spans="1:17">
      <c r="A994" s="784" t="s">
        <v>46</v>
      </c>
      <c r="B994" s="651" t="s">
        <v>2669</v>
      </c>
      <c r="C994" s="779"/>
      <c r="D994" s="779"/>
      <c r="E994" s="787">
        <v>1000</v>
      </c>
      <c r="F994" s="787">
        <f>E994-10</f>
        <v>990</v>
      </c>
      <c r="G994" s="716"/>
      <c r="H994" s="716"/>
      <c r="I994" s="787">
        <v>1000</v>
      </c>
      <c r="J994" s="787">
        <f>I994-10</f>
        <v>990</v>
      </c>
      <c r="K994" s="716"/>
      <c r="L994" s="716"/>
      <c r="M994" s="787">
        <v>1000</v>
      </c>
      <c r="N994" s="787">
        <f>M994-10</f>
        <v>990</v>
      </c>
      <c r="O994" s="716"/>
      <c r="P994" s="716"/>
      <c r="Q994" s="781"/>
    </row>
    <row r="995" spans="1:17">
      <c r="A995" s="784" t="s">
        <v>48</v>
      </c>
      <c r="B995" s="651" t="s">
        <v>2670</v>
      </c>
      <c r="C995" s="779"/>
      <c r="D995" s="779"/>
      <c r="E995" s="787">
        <v>2500</v>
      </c>
      <c r="F995" s="787">
        <f>E995-10</f>
        <v>2490</v>
      </c>
      <c r="G995" s="716"/>
      <c r="H995" s="716"/>
      <c r="I995" s="787">
        <v>2500</v>
      </c>
      <c r="J995" s="787">
        <f>I995-10</f>
        <v>2490</v>
      </c>
      <c r="K995" s="716"/>
      <c r="L995" s="716"/>
      <c r="M995" s="787">
        <v>2500</v>
      </c>
      <c r="N995" s="787">
        <f>M995-10</f>
        <v>2490</v>
      </c>
      <c r="O995" s="716"/>
      <c r="P995" s="716"/>
      <c r="Q995" s="781"/>
    </row>
    <row r="996" spans="1:17">
      <c r="A996" s="783"/>
      <c r="B996" s="848" t="s">
        <v>2069</v>
      </c>
      <c r="C996" s="779"/>
      <c r="D996" s="779"/>
      <c r="E996" s="782">
        <f>SUM(E997:E997)</f>
        <v>1000</v>
      </c>
      <c r="F996" s="782">
        <f>SUM(F997:F997)</f>
        <v>990</v>
      </c>
      <c r="G996" s="716"/>
      <c r="H996" s="716"/>
      <c r="I996" s="782">
        <f>SUM(I997:I997)</f>
        <v>1000</v>
      </c>
      <c r="J996" s="782">
        <f>SUM(J997:J997)</f>
        <v>990</v>
      </c>
      <c r="K996" s="716"/>
      <c r="L996" s="716"/>
      <c r="M996" s="782">
        <f>SUM(M997:M997)</f>
        <v>1000</v>
      </c>
      <c r="N996" s="782">
        <f>SUM(N997:N997)</f>
        <v>990</v>
      </c>
      <c r="O996" s="716"/>
      <c r="P996" s="716"/>
      <c r="Q996" s="781"/>
    </row>
    <row r="997" spans="1:17" ht="31.5">
      <c r="A997" s="784" t="s">
        <v>50</v>
      </c>
      <c r="B997" s="651" t="s">
        <v>2671</v>
      </c>
      <c r="C997" s="779"/>
      <c r="D997" s="779"/>
      <c r="E997" s="787">
        <v>1000</v>
      </c>
      <c r="F997" s="787">
        <f>E997-10</f>
        <v>990</v>
      </c>
      <c r="G997" s="716"/>
      <c r="H997" s="716"/>
      <c r="I997" s="787">
        <v>1000</v>
      </c>
      <c r="J997" s="787">
        <f>I997-10</f>
        <v>990</v>
      </c>
      <c r="K997" s="716"/>
      <c r="L997" s="716"/>
      <c r="M997" s="787">
        <v>1000</v>
      </c>
      <c r="N997" s="787">
        <f>M997-10</f>
        <v>990</v>
      </c>
      <c r="O997" s="716"/>
      <c r="P997" s="716"/>
      <c r="Q997" s="781"/>
    </row>
    <row r="998" spans="1:17">
      <c r="A998" s="783"/>
      <c r="B998" s="848" t="s">
        <v>2071</v>
      </c>
      <c r="C998" s="779"/>
      <c r="D998" s="779"/>
      <c r="E998" s="782">
        <f>SUM(E999:E999)</f>
        <v>1000</v>
      </c>
      <c r="F998" s="782">
        <f>SUM(F999:F999)</f>
        <v>990</v>
      </c>
      <c r="G998" s="716"/>
      <c r="H998" s="716"/>
      <c r="I998" s="782">
        <f>SUM(I999:I999)</f>
        <v>1000</v>
      </c>
      <c r="J998" s="782">
        <f>SUM(J999:J999)</f>
        <v>990</v>
      </c>
      <c r="K998" s="716"/>
      <c r="L998" s="716"/>
      <c r="M998" s="782">
        <f>SUM(M999:M999)</f>
        <v>1000</v>
      </c>
      <c r="N998" s="782">
        <f>SUM(N999:N999)</f>
        <v>990</v>
      </c>
      <c r="O998" s="716"/>
      <c r="P998" s="716"/>
      <c r="Q998" s="781"/>
    </row>
    <row r="999" spans="1:17">
      <c r="A999" s="784" t="s">
        <v>52</v>
      </c>
      <c r="B999" s="651" t="s">
        <v>2672</v>
      </c>
      <c r="C999" s="779"/>
      <c r="D999" s="779"/>
      <c r="E999" s="787">
        <v>1000</v>
      </c>
      <c r="F999" s="787">
        <f>E999-10</f>
        <v>990</v>
      </c>
      <c r="G999" s="716"/>
      <c r="H999" s="716"/>
      <c r="I999" s="787">
        <v>1000</v>
      </c>
      <c r="J999" s="787">
        <f>I999-10</f>
        <v>990</v>
      </c>
      <c r="K999" s="716"/>
      <c r="L999" s="716"/>
      <c r="M999" s="787">
        <v>1000</v>
      </c>
      <c r="N999" s="787">
        <f>M999-10</f>
        <v>990</v>
      </c>
      <c r="O999" s="716"/>
      <c r="P999" s="716"/>
      <c r="Q999" s="781"/>
    </row>
    <row r="1000" spans="1:17">
      <c r="A1000" s="783"/>
      <c r="B1000" s="848" t="s">
        <v>2074</v>
      </c>
      <c r="C1000" s="779"/>
      <c r="D1000" s="779"/>
      <c r="E1000" s="782">
        <f>SUM(E1001:E1003)</f>
        <v>3000</v>
      </c>
      <c r="F1000" s="782">
        <f>SUM(F1001:F1003)</f>
        <v>2970</v>
      </c>
      <c r="G1000" s="716"/>
      <c r="H1000" s="716"/>
      <c r="I1000" s="782">
        <f>SUM(I1001:I1003)</f>
        <v>3000</v>
      </c>
      <c r="J1000" s="782">
        <f>SUM(J1001:J1003)</f>
        <v>2970</v>
      </c>
      <c r="K1000" s="716"/>
      <c r="L1000" s="716"/>
      <c r="M1000" s="782">
        <f>SUM(M1001:M1003)</f>
        <v>3000</v>
      </c>
      <c r="N1000" s="782">
        <f>SUM(N1001:N1003)</f>
        <v>2970</v>
      </c>
      <c r="O1000" s="716"/>
      <c r="P1000" s="716"/>
      <c r="Q1000" s="781"/>
    </row>
    <row r="1001" spans="1:17">
      <c r="A1001" s="784" t="s">
        <v>54</v>
      </c>
      <c r="B1001" s="651" t="s">
        <v>2673</v>
      </c>
      <c r="C1001" s="779"/>
      <c r="D1001" s="779"/>
      <c r="E1001" s="787">
        <v>1000</v>
      </c>
      <c r="F1001" s="787">
        <f>E1001-10</f>
        <v>990</v>
      </c>
      <c r="G1001" s="716"/>
      <c r="H1001" s="716"/>
      <c r="I1001" s="787">
        <v>1000</v>
      </c>
      <c r="J1001" s="787">
        <f>I1001-10</f>
        <v>990</v>
      </c>
      <c r="K1001" s="716"/>
      <c r="L1001" s="716"/>
      <c r="M1001" s="787">
        <v>1000</v>
      </c>
      <c r="N1001" s="787">
        <f>M1001-10</f>
        <v>990</v>
      </c>
      <c r="O1001" s="716"/>
      <c r="P1001" s="716"/>
      <c r="Q1001" s="781"/>
    </row>
    <row r="1002" spans="1:17">
      <c r="A1002" s="784" t="s">
        <v>56</v>
      </c>
      <c r="B1002" s="651" t="s">
        <v>2674</v>
      </c>
      <c r="C1002" s="779"/>
      <c r="D1002" s="779"/>
      <c r="E1002" s="787">
        <v>1000</v>
      </c>
      <c r="F1002" s="787">
        <f>E1002-10</f>
        <v>990</v>
      </c>
      <c r="G1002" s="716"/>
      <c r="H1002" s="716"/>
      <c r="I1002" s="787">
        <v>1000</v>
      </c>
      <c r="J1002" s="787">
        <f>I1002-10</f>
        <v>990</v>
      </c>
      <c r="K1002" s="716"/>
      <c r="L1002" s="716"/>
      <c r="M1002" s="787">
        <v>1000</v>
      </c>
      <c r="N1002" s="787">
        <f>M1002-10</f>
        <v>990</v>
      </c>
      <c r="O1002" s="716"/>
      <c r="P1002" s="716"/>
      <c r="Q1002" s="781"/>
    </row>
    <row r="1003" spans="1:17">
      <c r="A1003" s="784" t="s">
        <v>29</v>
      </c>
      <c r="B1003" s="651" t="s">
        <v>2675</v>
      </c>
      <c r="C1003" s="779"/>
      <c r="D1003" s="779"/>
      <c r="E1003" s="787">
        <v>1000</v>
      </c>
      <c r="F1003" s="787">
        <f>E1003-10</f>
        <v>990</v>
      </c>
      <c r="G1003" s="716"/>
      <c r="H1003" s="716"/>
      <c r="I1003" s="787">
        <v>1000</v>
      </c>
      <c r="J1003" s="787">
        <f>I1003-10</f>
        <v>990</v>
      </c>
      <c r="K1003" s="716"/>
      <c r="L1003" s="716"/>
      <c r="M1003" s="787">
        <v>1000</v>
      </c>
      <c r="N1003" s="787">
        <f>M1003-10</f>
        <v>990</v>
      </c>
      <c r="O1003" s="716"/>
      <c r="P1003" s="716"/>
      <c r="Q1003" s="781"/>
    </row>
    <row r="1004" spans="1:17">
      <c r="A1004" s="630" t="s">
        <v>286</v>
      </c>
      <c r="B1004" s="739" t="s">
        <v>2108</v>
      </c>
      <c r="C1004" s="779"/>
      <c r="D1004" s="779"/>
      <c r="E1004" s="782">
        <f>E1005+E1007+E1009+E1011</f>
        <v>5500</v>
      </c>
      <c r="F1004" s="782">
        <f>F1005+F1007+F1009+F1011</f>
        <v>5450</v>
      </c>
      <c r="G1004" s="716"/>
      <c r="H1004" s="716"/>
      <c r="I1004" s="782">
        <f>I1005+I1007+I1009+I1011</f>
        <v>5500</v>
      </c>
      <c r="J1004" s="782">
        <f>J1005+J1007+J1009+J1011</f>
        <v>5450</v>
      </c>
      <c r="K1004" s="716"/>
      <c r="L1004" s="716"/>
      <c r="M1004" s="782">
        <f>M1005+M1007+M1009+M1011</f>
        <v>5500</v>
      </c>
      <c r="N1004" s="782">
        <f>N1005+N1007+N1009+N1011</f>
        <v>5450</v>
      </c>
      <c r="O1004" s="716"/>
      <c r="P1004" s="716"/>
      <c r="Q1004" s="781"/>
    </row>
    <row r="1005" spans="1:17">
      <c r="A1005" s="783"/>
      <c r="B1005" s="848" t="s">
        <v>904</v>
      </c>
      <c r="C1005" s="779"/>
      <c r="D1005" s="779"/>
      <c r="E1005" s="782">
        <f>SUM(E1006:E1006)</f>
        <v>1700</v>
      </c>
      <c r="F1005" s="782">
        <f>SUM(F1006:F1006)</f>
        <v>1690</v>
      </c>
      <c r="G1005" s="716"/>
      <c r="H1005" s="716"/>
      <c r="I1005" s="782">
        <f>SUM(I1006:I1006)</f>
        <v>1700</v>
      </c>
      <c r="J1005" s="782">
        <f>SUM(J1006:J1006)</f>
        <v>1690</v>
      </c>
      <c r="K1005" s="716"/>
      <c r="L1005" s="716"/>
      <c r="M1005" s="782">
        <f>SUM(M1006:M1006)</f>
        <v>1700</v>
      </c>
      <c r="N1005" s="782">
        <f>SUM(N1006:N1006)</f>
        <v>1690</v>
      </c>
      <c r="O1005" s="716"/>
      <c r="P1005" s="716"/>
      <c r="Q1005" s="781"/>
    </row>
    <row r="1006" spans="1:17">
      <c r="A1006" s="784" t="s">
        <v>46</v>
      </c>
      <c r="B1006" s="651" t="s">
        <v>2676</v>
      </c>
      <c r="C1006" s="779"/>
      <c r="D1006" s="779"/>
      <c r="E1006" s="787">
        <v>1700</v>
      </c>
      <c r="F1006" s="787">
        <f>E1006-10</f>
        <v>1690</v>
      </c>
      <c r="G1006" s="716"/>
      <c r="H1006" s="716"/>
      <c r="I1006" s="787">
        <v>1700</v>
      </c>
      <c r="J1006" s="787">
        <f>I1006-10</f>
        <v>1690</v>
      </c>
      <c r="K1006" s="716"/>
      <c r="L1006" s="716"/>
      <c r="M1006" s="787">
        <v>1700</v>
      </c>
      <c r="N1006" s="787">
        <f>M1006-10</f>
        <v>1690</v>
      </c>
      <c r="O1006" s="716"/>
      <c r="P1006" s="716"/>
      <c r="Q1006" s="781"/>
    </row>
    <row r="1007" spans="1:17">
      <c r="A1007" s="783"/>
      <c r="B1007" s="848" t="s">
        <v>2069</v>
      </c>
      <c r="C1007" s="779"/>
      <c r="D1007" s="779"/>
      <c r="E1007" s="782">
        <f>SUM(E1008:E1008)</f>
        <v>1000</v>
      </c>
      <c r="F1007" s="782">
        <f>SUM(F1008:F1008)</f>
        <v>990</v>
      </c>
      <c r="G1007" s="716"/>
      <c r="H1007" s="716"/>
      <c r="I1007" s="782">
        <f>SUM(I1008:I1008)</f>
        <v>1000</v>
      </c>
      <c r="J1007" s="782">
        <f>SUM(J1008:J1008)</f>
        <v>990</v>
      </c>
      <c r="K1007" s="716"/>
      <c r="L1007" s="716"/>
      <c r="M1007" s="782">
        <f>SUM(M1008:M1008)</f>
        <v>1000</v>
      </c>
      <c r="N1007" s="782">
        <f>SUM(N1008:N1008)</f>
        <v>990</v>
      </c>
      <c r="O1007" s="716"/>
      <c r="P1007" s="716"/>
      <c r="Q1007" s="781"/>
    </row>
    <row r="1008" spans="1:17" ht="31.5">
      <c r="A1008" s="784" t="s">
        <v>48</v>
      </c>
      <c r="B1008" s="651" t="s">
        <v>2677</v>
      </c>
      <c r="C1008" s="779"/>
      <c r="D1008" s="779"/>
      <c r="E1008" s="787">
        <v>1000</v>
      </c>
      <c r="F1008" s="787">
        <f>E1008-10</f>
        <v>990</v>
      </c>
      <c r="G1008" s="716"/>
      <c r="H1008" s="716"/>
      <c r="I1008" s="787">
        <v>1000</v>
      </c>
      <c r="J1008" s="787">
        <f>I1008-10</f>
        <v>990</v>
      </c>
      <c r="K1008" s="716"/>
      <c r="L1008" s="716"/>
      <c r="M1008" s="787">
        <v>1000</v>
      </c>
      <c r="N1008" s="787">
        <f>M1008-10</f>
        <v>990</v>
      </c>
      <c r="O1008" s="716"/>
      <c r="P1008" s="716"/>
      <c r="Q1008" s="781"/>
    </row>
    <row r="1009" spans="1:17">
      <c r="A1009" s="783"/>
      <c r="B1009" s="848" t="s">
        <v>2071</v>
      </c>
      <c r="C1009" s="779"/>
      <c r="D1009" s="779"/>
      <c r="E1009" s="782">
        <f>SUM(E1010:E1010)</f>
        <v>800</v>
      </c>
      <c r="F1009" s="782">
        <f>SUM(F1010:F1010)</f>
        <v>790</v>
      </c>
      <c r="G1009" s="716"/>
      <c r="H1009" s="716"/>
      <c r="I1009" s="782">
        <f>SUM(I1010:I1010)</f>
        <v>800</v>
      </c>
      <c r="J1009" s="782">
        <f>SUM(J1010:J1010)</f>
        <v>790</v>
      </c>
      <c r="K1009" s="716"/>
      <c r="L1009" s="716"/>
      <c r="M1009" s="782">
        <f>SUM(M1010:M1010)</f>
        <v>800</v>
      </c>
      <c r="N1009" s="782">
        <f>SUM(N1010:N1010)</f>
        <v>790</v>
      </c>
      <c r="O1009" s="716"/>
      <c r="P1009" s="716"/>
      <c r="Q1009" s="781"/>
    </row>
    <row r="1010" spans="1:17" ht="31.5">
      <c r="A1010" s="784" t="s">
        <v>50</v>
      </c>
      <c r="B1010" s="651" t="s">
        <v>2678</v>
      </c>
      <c r="C1010" s="779"/>
      <c r="D1010" s="779"/>
      <c r="E1010" s="787">
        <v>800</v>
      </c>
      <c r="F1010" s="787">
        <f>E1010-10</f>
        <v>790</v>
      </c>
      <c r="G1010" s="716"/>
      <c r="H1010" s="716"/>
      <c r="I1010" s="787">
        <v>800</v>
      </c>
      <c r="J1010" s="787">
        <f>I1010-10</f>
        <v>790</v>
      </c>
      <c r="K1010" s="716"/>
      <c r="L1010" s="716"/>
      <c r="M1010" s="787">
        <v>800</v>
      </c>
      <c r="N1010" s="787">
        <f>M1010-10</f>
        <v>790</v>
      </c>
      <c r="O1010" s="716"/>
      <c r="P1010" s="716"/>
      <c r="Q1010" s="781"/>
    </row>
    <row r="1011" spans="1:17">
      <c r="A1011" s="783"/>
      <c r="B1011" s="848" t="s">
        <v>2074</v>
      </c>
      <c r="C1011" s="779"/>
      <c r="D1011" s="779"/>
      <c r="E1011" s="782">
        <f>SUM(E1012:E1013)</f>
        <v>2000</v>
      </c>
      <c r="F1011" s="782">
        <f>SUM(F1012:F1013)</f>
        <v>1980</v>
      </c>
      <c r="G1011" s="716"/>
      <c r="H1011" s="716"/>
      <c r="I1011" s="782">
        <f>SUM(I1012:I1013)</f>
        <v>2000</v>
      </c>
      <c r="J1011" s="782">
        <f>SUM(J1012:J1013)</f>
        <v>1980</v>
      </c>
      <c r="K1011" s="716"/>
      <c r="L1011" s="716"/>
      <c r="M1011" s="782">
        <f>SUM(M1012:M1013)</f>
        <v>2000</v>
      </c>
      <c r="N1011" s="782">
        <f>SUM(N1012:N1013)</f>
        <v>1980</v>
      </c>
      <c r="O1011" s="716"/>
      <c r="P1011" s="716"/>
      <c r="Q1011" s="781"/>
    </row>
    <row r="1012" spans="1:17">
      <c r="A1012" s="784" t="s">
        <v>52</v>
      </c>
      <c r="B1012" s="651" t="s">
        <v>2679</v>
      </c>
      <c r="C1012" s="779"/>
      <c r="D1012" s="779"/>
      <c r="E1012" s="787">
        <v>1000</v>
      </c>
      <c r="F1012" s="787">
        <f>E1012-10</f>
        <v>990</v>
      </c>
      <c r="G1012" s="716"/>
      <c r="H1012" s="716"/>
      <c r="I1012" s="787">
        <v>1000</v>
      </c>
      <c r="J1012" s="787">
        <f>I1012-10</f>
        <v>990</v>
      </c>
      <c r="K1012" s="716"/>
      <c r="L1012" s="716"/>
      <c r="M1012" s="787">
        <v>1000</v>
      </c>
      <c r="N1012" s="787">
        <f>M1012-10</f>
        <v>990</v>
      </c>
      <c r="O1012" s="716"/>
      <c r="P1012" s="716"/>
      <c r="Q1012" s="781"/>
    </row>
    <row r="1013" spans="1:17">
      <c r="A1013" s="784" t="s">
        <v>54</v>
      </c>
      <c r="B1013" s="651" t="s">
        <v>2680</v>
      </c>
      <c r="C1013" s="779"/>
      <c r="D1013" s="779"/>
      <c r="E1013" s="787">
        <v>1000</v>
      </c>
      <c r="F1013" s="787">
        <f>E1013-10</f>
        <v>990</v>
      </c>
      <c r="G1013" s="716"/>
      <c r="H1013" s="716"/>
      <c r="I1013" s="787">
        <v>1000</v>
      </c>
      <c r="J1013" s="787">
        <f>I1013-10</f>
        <v>990</v>
      </c>
      <c r="K1013" s="716"/>
      <c r="L1013" s="716"/>
      <c r="M1013" s="787">
        <v>1000</v>
      </c>
      <c r="N1013" s="787">
        <f>M1013-10</f>
        <v>990</v>
      </c>
      <c r="O1013" s="716"/>
      <c r="P1013" s="716"/>
      <c r="Q1013" s="781"/>
    </row>
    <row r="1014" spans="1:17">
      <c r="A1014" s="630" t="s">
        <v>287</v>
      </c>
      <c r="B1014" s="739" t="s">
        <v>2117</v>
      </c>
      <c r="C1014" s="779"/>
      <c r="D1014" s="779"/>
      <c r="E1014" s="782">
        <f>E1015+E1018+E1020+E1023</f>
        <v>10500</v>
      </c>
      <c r="F1014" s="782">
        <f>F1015+F1018+F1020+F1023</f>
        <v>10420</v>
      </c>
      <c r="G1014" s="716"/>
      <c r="H1014" s="716"/>
      <c r="I1014" s="782">
        <f>I1015+I1018+I1020+I1023</f>
        <v>10500</v>
      </c>
      <c r="J1014" s="782">
        <f>J1015+J1018+J1020+J1023</f>
        <v>10420</v>
      </c>
      <c r="K1014" s="716"/>
      <c r="L1014" s="716"/>
      <c r="M1014" s="782">
        <f>M1015+M1018+M1020+M1023</f>
        <v>10500</v>
      </c>
      <c r="N1014" s="782">
        <f>N1015+N1018+N1020+N1023</f>
        <v>10420</v>
      </c>
      <c r="O1014" s="716"/>
      <c r="P1014" s="716"/>
      <c r="Q1014" s="781"/>
    </row>
    <row r="1015" spans="1:17">
      <c r="A1015" s="783"/>
      <c r="B1015" s="848" t="s">
        <v>904</v>
      </c>
      <c r="C1015" s="779"/>
      <c r="D1015" s="779"/>
      <c r="E1015" s="782">
        <f>SUM(E1016:E1017)</f>
        <v>3000</v>
      </c>
      <c r="F1015" s="782">
        <f>SUM(F1016:F1017)</f>
        <v>2980</v>
      </c>
      <c r="G1015" s="716"/>
      <c r="H1015" s="716"/>
      <c r="I1015" s="782">
        <f>SUM(I1016:I1017)</f>
        <v>3000</v>
      </c>
      <c r="J1015" s="782">
        <f>SUM(J1016:J1017)</f>
        <v>2980</v>
      </c>
      <c r="K1015" s="716"/>
      <c r="L1015" s="716"/>
      <c r="M1015" s="782">
        <f>SUM(M1016:M1017)</f>
        <v>3000</v>
      </c>
      <c r="N1015" s="782">
        <f>SUM(N1016:N1017)</f>
        <v>2980</v>
      </c>
      <c r="O1015" s="716"/>
      <c r="P1015" s="716"/>
      <c r="Q1015" s="781"/>
    </row>
    <row r="1016" spans="1:17">
      <c r="A1016" s="784" t="s">
        <v>46</v>
      </c>
      <c r="B1016" s="796" t="s">
        <v>2681</v>
      </c>
      <c r="C1016" s="779"/>
      <c r="D1016" s="779"/>
      <c r="E1016" s="787">
        <v>1500</v>
      </c>
      <c r="F1016" s="787">
        <f>E1016-10</f>
        <v>1490</v>
      </c>
      <c r="G1016" s="716"/>
      <c r="H1016" s="716"/>
      <c r="I1016" s="787">
        <v>1500</v>
      </c>
      <c r="J1016" s="787">
        <f>I1016-10</f>
        <v>1490</v>
      </c>
      <c r="K1016" s="716"/>
      <c r="L1016" s="716"/>
      <c r="M1016" s="787">
        <v>1500</v>
      </c>
      <c r="N1016" s="787">
        <f>M1016-10</f>
        <v>1490</v>
      </c>
      <c r="O1016" s="716"/>
      <c r="P1016" s="716"/>
      <c r="Q1016" s="781"/>
    </row>
    <row r="1017" spans="1:17">
      <c r="A1017" s="784" t="s">
        <v>48</v>
      </c>
      <c r="B1017" s="796" t="s">
        <v>2682</v>
      </c>
      <c r="C1017" s="779"/>
      <c r="D1017" s="779"/>
      <c r="E1017" s="787">
        <v>1500</v>
      </c>
      <c r="F1017" s="787">
        <f>E1017-10</f>
        <v>1490</v>
      </c>
      <c r="G1017" s="716"/>
      <c r="H1017" s="716"/>
      <c r="I1017" s="787">
        <v>1500</v>
      </c>
      <c r="J1017" s="787">
        <f>I1017-10</f>
        <v>1490</v>
      </c>
      <c r="K1017" s="716"/>
      <c r="L1017" s="716"/>
      <c r="M1017" s="787">
        <v>1500</v>
      </c>
      <c r="N1017" s="787">
        <f>M1017-10</f>
        <v>1490</v>
      </c>
      <c r="O1017" s="716"/>
      <c r="P1017" s="716"/>
      <c r="Q1017" s="781"/>
    </row>
    <row r="1018" spans="1:17">
      <c r="A1018" s="783"/>
      <c r="B1018" s="798" t="s">
        <v>2069</v>
      </c>
      <c r="C1018" s="779"/>
      <c r="D1018" s="779"/>
      <c r="E1018" s="782">
        <f>SUM(E1019:E1019)</f>
        <v>1500</v>
      </c>
      <c r="F1018" s="782">
        <f>SUM(F1019:F1019)</f>
        <v>1490</v>
      </c>
      <c r="G1018" s="716"/>
      <c r="H1018" s="716"/>
      <c r="I1018" s="782">
        <f>SUM(I1019:I1019)</f>
        <v>1500</v>
      </c>
      <c r="J1018" s="782">
        <f>SUM(J1019:J1019)</f>
        <v>1490</v>
      </c>
      <c r="K1018" s="716"/>
      <c r="L1018" s="716"/>
      <c r="M1018" s="782">
        <f>SUM(M1019:M1019)</f>
        <v>1500</v>
      </c>
      <c r="N1018" s="782">
        <f>SUM(N1019:N1019)</f>
        <v>1490</v>
      </c>
      <c r="O1018" s="716"/>
      <c r="P1018" s="716"/>
      <c r="Q1018" s="781"/>
    </row>
    <row r="1019" spans="1:17" ht="31.5">
      <c r="A1019" s="784" t="s">
        <v>50</v>
      </c>
      <c r="B1019" s="796" t="s">
        <v>2683</v>
      </c>
      <c r="C1019" s="779"/>
      <c r="D1019" s="779"/>
      <c r="E1019" s="787">
        <v>1500</v>
      </c>
      <c r="F1019" s="787">
        <f>E1019-10</f>
        <v>1490</v>
      </c>
      <c r="G1019" s="716"/>
      <c r="H1019" s="716"/>
      <c r="I1019" s="787">
        <v>1500</v>
      </c>
      <c r="J1019" s="787">
        <f>I1019-10</f>
        <v>1490</v>
      </c>
      <c r="K1019" s="716"/>
      <c r="L1019" s="716"/>
      <c r="M1019" s="787">
        <v>1500</v>
      </c>
      <c r="N1019" s="787">
        <f>M1019-10</f>
        <v>1490</v>
      </c>
      <c r="O1019" s="716"/>
      <c r="P1019" s="716"/>
      <c r="Q1019" s="781"/>
    </row>
    <row r="1020" spans="1:17">
      <c r="A1020" s="783"/>
      <c r="B1020" s="798" t="s">
        <v>2071</v>
      </c>
      <c r="C1020" s="779"/>
      <c r="D1020" s="779"/>
      <c r="E1020" s="782">
        <f>SUM(E1021:E1022)</f>
        <v>3000</v>
      </c>
      <c r="F1020" s="782">
        <f>SUM(F1021:F1022)</f>
        <v>2980</v>
      </c>
      <c r="G1020" s="716"/>
      <c r="H1020" s="716"/>
      <c r="I1020" s="782">
        <f>SUM(I1021:I1022)</f>
        <v>3000</v>
      </c>
      <c r="J1020" s="782">
        <f>SUM(J1021:J1022)</f>
        <v>2980</v>
      </c>
      <c r="K1020" s="716"/>
      <c r="L1020" s="716"/>
      <c r="M1020" s="782">
        <f>SUM(M1021:M1022)</f>
        <v>3000</v>
      </c>
      <c r="N1020" s="782">
        <f>SUM(N1021:N1022)</f>
        <v>2980</v>
      </c>
      <c r="O1020" s="716"/>
      <c r="P1020" s="716"/>
      <c r="Q1020" s="781"/>
    </row>
    <row r="1021" spans="1:17" ht="31.5">
      <c r="A1021" s="784" t="s">
        <v>52</v>
      </c>
      <c r="B1021" s="796" t="s">
        <v>2684</v>
      </c>
      <c r="C1021" s="779"/>
      <c r="D1021" s="779"/>
      <c r="E1021" s="787">
        <v>1500</v>
      </c>
      <c r="F1021" s="787">
        <f>E1021-10</f>
        <v>1490</v>
      </c>
      <c r="G1021" s="716"/>
      <c r="H1021" s="716"/>
      <c r="I1021" s="787">
        <v>1500</v>
      </c>
      <c r="J1021" s="787">
        <f>I1021-10</f>
        <v>1490</v>
      </c>
      <c r="K1021" s="716"/>
      <c r="L1021" s="716"/>
      <c r="M1021" s="787">
        <v>1500</v>
      </c>
      <c r="N1021" s="787">
        <f>M1021-10</f>
        <v>1490</v>
      </c>
      <c r="O1021" s="716"/>
      <c r="P1021" s="716"/>
      <c r="Q1021" s="781"/>
    </row>
    <row r="1022" spans="1:17" ht="31.5">
      <c r="A1022" s="784" t="s">
        <v>54</v>
      </c>
      <c r="B1022" s="796" t="s">
        <v>2685</v>
      </c>
      <c r="C1022" s="779"/>
      <c r="D1022" s="779"/>
      <c r="E1022" s="787">
        <v>1500</v>
      </c>
      <c r="F1022" s="787">
        <f>E1022-10</f>
        <v>1490</v>
      </c>
      <c r="G1022" s="716"/>
      <c r="H1022" s="716"/>
      <c r="I1022" s="787">
        <v>1500</v>
      </c>
      <c r="J1022" s="787">
        <f>I1022-10</f>
        <v>1490</v>
      </c>
      <c r="K1022" s="716"/>
      <c r="L1022" s="716"/>
      <c r="M1022" s="787">
        <v>1500</v>
      </c>
      <c r="N1022" s="787">
        <f>M1022-10</f>
        <v>1490</v>
      </c>
      <c r="O1022" s="716"/>
      <c r="P1022" s="716"/>
      <c r="Q1022" s="781"/>
    </row>
    <row r="1023" spans="1:17">
      <c r="A1023" s="783"/>
      <c r="B1023" s="798" t="s">
        <v>2074</v>
      </c>
      <c r="C1023" s="779"/>
      <c r="D1023" s="779"/>
      <c r="E1023" s="782">
        <f>SUM(E1024:E1026)</f>
        <v>3000</v>
      </c>
      <c r="F1023" s="782">
        <f>SUM(F1024:F1026)</f>
        <v>2970</v>
      </c>
      <c r="G1023" s="716"/>
      <c r="H1023" s="716"/>
      <c r="I1023" s="782">
        <f>SUM(I1024:I1026)</f>
        <v>3000</v>
      </c>
      <c r="J1023" s="782">
        <f>SUM(J1024:J1026)</f>
        <v>2970</v>
      </c>
      <c r="K1023" s="716"/>
      <c r="L1023" s="716"/>
      <c r="M1023" s="782">
        <f>SUM(M1024:M1026)</f>
        <v>3000</v>
      </c>
      <c r="N1023" s="782">
        <f>SUM(N1024:N1026)</f>
        <v>2970</v>
      </c>
      <c r="O1023" s="716"/>
      <c r="P1023" s="716"/>
      <c r="Q1023" s="781"/>
    </row>
    <row r="1024" spans="1:17">
      <c r="A1024" s="784" t="s">
        <v>56</v>
      </c>
      <c r="B1024" s="796" t="s">
        <v>2686</v>
      </c>
      <c r="C1024" s="779"/>
      <c r="D1024" s="779"/>
      <c r="E1024" s="787">
        <v>1000</v>
      </c>
      <c r="F1024" s="787">
        <f>E1024-10</f>
        <v>990</v>
      </c>
      <c r="G1024" s="716"/>
      <c r="H1024" s="716"/>
      <c r="I1024" s="787">
        <v>1000</v>
      </c>
      <c r="J1024" s="787">
        <f>I1024-10</f>
        <v>990</v>
      </c>
      <c r="K1024" s="716"/>
      <c r="L1024" s="716"/>
      <c r="M1024" s="787">
        <v>1000</v>
      </c>
      <c r="N1024" s="787">
        <f>M1024-10</f>
        <v>990</v>
      </c>
      <c r="O1024" s="716"/>
      <c r="P1024" s="716"/>
      <c r="Q1024" s="781"/>
    </row>
    <row r="1025" spans="1:17">
      <c r="A1025" s="784" t="s">
        <v>29</v>
      </c>
      <c r="B1025" s="796" t="s">
        <v>2687</v>
      </c>
      <c r="C1025" s="779"/>
      <c r="D1025" s="779"/>
      <c r="E1025" s="787">
        <v>1000</v>
      </c>
      <c r="F1025" s="787">
        <f>E1025-10</f>
        <v>990</v>
      </c>
      <c r="G1025" s="716"/>
      <c r="H1025" s="716"/>
      <c r="I1025" s="787">
        <v>1000</v>
      </c>
      <c r="J1025" s="787">
        <f>I1025-10</f>
        <v>990</v>
      </c>
      <c r="K1025" s="716"/>
      <c r="L1025" s="716"/>
      <c r="M1025" s="787">
        <v>1000</v>
      </c>
      <c r="N1025" s="787">
        <f>M1025-10</f>
        <v>990</v>
      </c>
      <c r="O1025" s="716"/>
      <c r="P1025" s="716"/>
      <c r="Q1025" s="781"/>
    </row>
    <row r="1026" spans="1:17">
      <c r="A1026" s="784" t="s">
        <v>59</v>
      </c>
      <c r="B1026" s="796" t="s">
        <v>2688</v>
      </c>
      <c r="C1026" s="779"/>
      <c r="D1026" s="779"/>
      <c r="E1026" s="787">
        <v>1000</v>
      </c>
      <c r="F1026" s="787">
        <f>E1026-10</f>
        <v>990</v>
      </c>
      <c r="G1026" s="716"/>
      <c r="H1026" s="716"/>
      <c r="I1026" s="787">
        <v>1000</v>
      </c>
      <c r="J1026" s="787">
        <f>I1026-10</f>
        <v>990</v>
      </c>
      <c r="K1026" s="716"/>
      <c r="L1026" s="716"/>
      <c r="M1026" s="787">
        <v>1000</v>
      </c>
      <c r="N1026" s="787">
        <f>M1026-10</f>
        <v>990</v>
      </c>
      <c r="O1026" s="716"/>
      <c r="P1026" s="716"/>
      <c r="Q1026" s="781"/>
    </row>
    <row r="1027" spans="1:17">
      <c r="A1027" s="630" t="s">
        <v>581</v>
      </c>
      <c r="B1027" s="800" t="s">
        <v>2128</v>
      </c>
      <c r="C1027" s="779"/>
      <c r="D1027" s="779"/>
      <c r="E1027" s="782">
        <f>E1028+E1030+E1032+E1034</f>
        <v>9000</v>
      </c>
      <c r="F1027" s="782">
        <f>F1028+F1030+F1032+F1034</f>
        <v>8940</v>
      </c>
      <c r="G1027" s="716"/>
      <c r="H1027" s="716"/>
      <c r="I1027" s="782">
        <f>I1028+I1030+I1032+I1034</f>
        <v>9000</v>
      </c>
      <c r="J1027" s="782">
        <f>J1028+J1030+J1032+J1034</f>
        <v>8940</v>
      </c>
      <c r="K1027" s="716"/>
      <c r="L1027" s="716"/>
      <c r="M1027" s="782">
        <f>M1028+M1030+M1032+M1034</f>
        <v>9000</v>
      </c>
      <c r="N1027" s="782">
        <f>N1028+N1030+N1032+N1034</f>
        <v>8940</v>
      </c>
      <c r="O1027" s="716"/>
      <c r="P1027" s="716"/>
      <c r="Q1027" s="781"/>
    </row>
    <row r="1028" spans="1:17">
      <c r="A1028" s="783"/>
      <c r="B1028" s="798" t="s">
        <v>904</v>
      </c>
      <c r="C1028" s="779"/>
      <c r="D1028" s="779"/>
      <c r="E1028" s="782">
        <f>SUM(E1029:E1029)</f>
        <v>3000</v>
      </c>
      <c r="F1028" s="782">
        <f>SUM(F1029:F1029)</f>
        <v>2990</v>
      </c>
      <c r="G1028" s="716"/>
      <c r="H1028" s="716"/>
      <c r="I1028" s="782">
        <f>SUM(I1029:I1029)</f>
        <v>3000</v>
      </c>
      <c r="J1028" s="782">
        <f>SUM(J1029:J1029)</f>
        <v>2990</v>
      </c>
      <c r="K1028" s="716"/>
      <c r="L1028" s="716"/>
      <c r="M1028" s="782">
        <f>SUM(M1029:M1029)</f>
        <v>3000</v>
      </c>
      <c r="N1028" s="782">
        <f>SUM(N1029:N1029)</f>
        <v>2990</v>
      </c>
      <c r="O1028" s="716"/>
      <c r="P1028" s="716"/>
      <c r="Q1028" s="781"/>
    </row>
    <row r="1029" spans="1:17" ht="31.5">
      <c r="A1029" s="784" t="s">
        <v>46</v>
      </c>
      <c r="B1029" s="651" t="s">
        <v>2689</v>
      </c>
      <c r="C1029" s="779"/>
      <c r="D1029" s="779"/>
      <c r="E1029" s="787">
        <f>1.5*2000</f>
        <v>3000</v>
      </c>
      <c r="F1029" s="787">
        <f>E1029-10</f>
        <v>2990</v>
      </c>
      <c r="G1029" s="716"/>
      <c r="H1029" s="716"/>
      <c r="I1029" s="787">
        <f>1.5*2000</f>
        <v>3000</v>
      </c>
      <c r="J1029" s="787">
        <f>I1029-10</f>
        <v>2990</v>
      </c>
      <c r="K1029" s="716"/>
      <c r="L1029" s="716"/>
      <c r="M1029" s="787">
        <f>1.5*2000</f>
        <v>3000</v>
      </c>
      <c r="N1029" s="787">
        <f>M1029-10</f>
        <v>2990</v>
      </c>
      <c r="O1029" s="716"/>
      <c r="P1029" s="716"/>
      <c r="Q1029" s="781"/>
    </row>
    <row r="1030" spans="1:17">
      <c r="A1030" s="783"/>
      <c r="B1030" s="798" t="s">
        <v>2069</v>
      </c>
      <c r="C1030" s="779"/>
      <c r="D1030" s="779"/>
      <c r="E1030" s="782">
        <f>SUM(E1031:E1031)</f>
        <v>2000</v>
      </c>
      <c r="F1030" s="782">
        <f>SUM(F1031:F1031)</f>
        <v>1990</v>
      </c>
      <c r="G1030" s="716"/>
      <c r="H1030" s="716"/>
      <c r="I1030" s="782">
        <f>SUM(I1031:I1031)</f>
        <v>2000</v>
      </c>
      <c r="J1030" s="782">
        <f>SUM(J1031:J1031)</f>
        <v>1990</v>
      </c>
      <c r="K1030" s="716"/>
      <c r="L1030" s="716"/>
      <c r="M1030" s="782">
        <f>SUM(M1031:M1031)</f>
        <v>2000</v>
      </c>
      <c r="N1030" s="782">
        <f>SUM(N1031:N1031)</f>
        <v>1990</v>
      </c>
      <c r="O1030" s="716"/>
      <c r="P1030" s="716"/>
      <c r="Q1030" s="781"/>
    </row>
    <row r="1031" spans="1:17">
      <c r="A1031" s="650" t="s">
        <v>48</v>
      </c>
      <c r="B1031" s="651" t="s">
        <v>2690</v>
      </c>
      <c r="C1031" s="779"/>
      <c r="D1031" s="779"/>
      <c r="E1031" s="787">
        <v>2000</v>
      </c>
      <c r="F1031" s="787">
        <f>E1031-10</f>
        <v>1990</v>
      </c>
      <c r="G1031" s="716"/>
      <c r="H1031" s="716"/>
      <c r="I1031" s="787">
        <v>2000</v>
      </c>
      <c r="J1031" s="787">
        <f>I1031-10</f>
        <v>1990</v>
      </c>
      <c r="K1031" s="716"/>
      <c r="L1031" s="716"/>
      <c r="M1031" s="787">
        <v>2000</v>
      </c>
      <c r="N1031" s="787">
        <f>M1031-10</f>
        <v>1990</v>
      </c>
      <c r="O1031" s="716"/>
      <c r="P1031" s="716"/>
      <c r="Q1031" s="781"/>
    </row>
    <row r="1032" spans="1:17">
      <c r="A1032" s="783"/>
      <c r="B1032" s="848" t="s">
        <v>2071</v>
      </c>
      <c r="C1032" s="779"/>
      <c r="D1032" s="779"/>
      <c r="E1032" s="782">
        <f>E1033</f>
        <v>1000</v>
      </c>
      <c r="F1032" s="782">
        <f>F1033</f>
        <v>990</v>
      </c>
      <c r="G1032" s="716"/>
      <c r="H1032" s="716"/>
      <c r="I1032" s="782">
        <f>I1033</f>
        <v>1000</v>
      </c>
      <c r="J1032" s="782">
        <f>J1033</f>
        <v>990</v>
      </c>
      <c r="K1032" s="716"/>
      <c r="L1032" s="716"/>
      <c r="M1032" s="782">
        <f>M1033</f>
        <v>1000</v>
      </c>
      <c r="N1032" s="782">
        <f>N1033</f>
        <v>990</v>
      </c>
      <c r="O1032" s="716"/>
      <c r="P1032" s="716"/>
      <c r="Q1032" s="781"/>
    </row>
    <row r="1033" spans="1:17">
      <c r="A1033" s="784" t="s">
        <v>50</v>
      </c>
      <c r="B1033" s="651" t="s">
        <v>2691</v>
      </c>
      <c r="C1033" s="779"/>
      <c r="D1033" s="779"/>
      <c r="E1033" s="787">
        <v>1000</v>
      </c>
      <c r="F1033" s="787">
        <f>E1033-10</f>
        <v>990</v>
      </c>
      <c r="G1033" s="716"/>
      <c r="H1033" s="716"/>
      <c r="I1033" s="787">
        <v>1000</v>
      </c>
      <c r="J1033" s="787">
        <f>I1033-10</f>
        <v>990</v>
      </c>
      <c r="K1033" s="716"/>
      <c r="L1033" s="716"/>
      <c r="M1033" s="787">
        <v>1000</v>
      </c>
      <c r="N1033" s="787">
        <f>M1033-10</f>
        <v>990</v>
      </c>
      <c r="O1033" s="716"/>
      <c r="P1033" s="716"/>
      <c r="Q1033" s="781"/>
    </row>
    <row r="1034" spans="1:17">
      <c r="A1034" s="784"/>
      <c r="B1034" s="848" t="s">
        <v>2074</v>
      </c>
      <c r="C1034" s="779"/>
      <c r="D1034" s="779"/>
      <c r="E1034" s="782">
        <f>SUM(E1035:E1037)</f>
        <v>3000</v>
      </c>
      <c r="F1034" s="782">
        <f>SUM(F1035:F1037)</f>
        <v>2970</v>
      </c>
      <c r="G1034" s="716"/>
      <c r="H1034" s="716"/>
      <c r="I1034" s="782">
        <f>SUM(I1035:I1037)</f>
        <v>3000</v>
      </c>
      <c r="J1034" s="782">
        <f>SUM(J1035:J1037)</f>
        <v>2970</v>
      </c>
      <c r="K1034" s="716"/>
      <c r="L1034" s="716"/>
      <c r="M1034" s="782">
        <f>SUM(M1035:M1037)</f>
        <v>3000</v>
      </c>
      <c r="N1034" s="782">
        <f>SUM(N1035:N1037)</f>
        <v>2970</v>
      </c>
      <c r="O1034" s="716"/>
      <c r="P1034" s="716"/>
      <c r="Q1034" s="781"/>
    </row>
    <row r="1035" spans="1:17">
      <c r="A1035" s="784" t="s">
        <v>52</v>
      </c>
      <c r="B1035" s="651" t="s">
        <v>2692</v>
      </c>
      <c r="C1035" s="779"/>
      <c r="D1035" s="779"/>
      <c r="E1035" s="787">
        <v>1000</v>
      </c>
      <c r="F1035" s="787">
        <f>E1035-10</f>
        <v>990</v>
      </c>
      <c r="G1035" s="716"/>
      <c r="H1035" s="716"/>
      <c r="I1035" s="787">
        <v>1000</v>
      </c>
      <c r="J1035" s="787">
        <f>I1035-10</f>
        <v>990</v>
      </c>
      <c r="K1035" s="716"/>
      <c r="L1035" s="716"/>
      <c r="M1035" s="787">
        <v>1000</v>
      </c>
      <c r="N1035" s="787">
        <f>M1035-10</f>
        <v>990</v>
      </c>
      <c r="O1035" s="716"/>
      <c r="P1035" s="716"/>
      <c r="Q1035" s="781"/>
    </row>
    <row r="1036" spans="1:17">
      <c r="A1036" s="784" t="s">
        <v>54</v>
      </c>
      <c r="B1036" s="651" t="s">
        <v>2693</v>
      </c>
      <c r="C1036" s="779"/>
      <c r="D1036" s="779"/>
      <c r="E1036" s="787">
        <v>1000</v>
      </c>
      <c r="F1036" s="787">
        <f>E1036-10</f>
        <v>990</v>
      </c>
      <c r="G1036" s="716"/>
      <c r="H1036" s="716"/>
      <c r="I1036" s="787">
        <v>1000</v>
      </c>
      <c r="J1036" s="787">
        <f>I1036-10</f>
        <v>990</v>
      </c>
      <c r="K1036" s="716"/>
      <c r="L1036" s="716"/>
      <c r="M1036" s="787">
        <v>1000</v>
      </c>
      <c r="N1036" s="787">
        <f>M1036-10</f>
        <v>990</v>
      </c>
      <c r="O1036" s="716"/>
      <c r="P1036" s="716"/>
      <c r="Q1036" s="781"/>
    </row>
    <row r="1037" spans="1:17">
      <c r="A1037" s="784" t="s">
        <v>56</v>
      </c>
      <c r="B1037" s="651" t="s">
        <v>2694</v>
      </c>
      <c r="C1037" s="779"/>
      <c r="D1037" s="779"/>
      <c r="E1037" s="787">
        <v>1000</v>
      </c>
      <c r="F1037" s="787">
        <f>E1037-10</f>
        <v>990</v>
      </c>
      <c r="G1037" s="716"/>
      <c r="H1037" s="716"/>
      <c r="I1037" s="787">
        <v>1000</v>
      </c>
      <c r="J1037" s="787">
        <f>I1037-10</f>
        <v>990</v>
      </c>
      <c r="K1037" s="716"/>
      <c r="L1037" s="716"/>
      <c r="M1037" s="787">
        <v>1000</v>
      </c>
      <c r="N1037" s="787">
        <f>M1037-10</f>
        <v>990</v>
      </c>
      <c r="O1037" s="716"/>
      <c r="P1037" s="716"/>
      <c r="Q1037" s="781"/>
    </row>
    <row r="1038" spans="1:17">
      <c r="A1038" s="630" t="s">
        <v>591</v>
      </c>
      <c r="B1038" s="739" t="s">
        <v>2134</v>
      </c>
      <c r="C1038" s="779"/>
      <c r="D1038" s="779"/>
      <c r="E1038" s="782">
        <f>E1039+E1042+E1044+E1046</f>
        <v>8500</v>
      </c>
      <c r="F1038" s="782">
        <f>F1039+F1042+F1044+F1046</f>
        <v>8430</v>
      </c>
      <c r="G1038" s="716"/>
      <c r="H1038" s="716"/>
      <c r="I1038" s="782">
        <f>I1039+I1042+I1044+I1046</f>
        <v>8500</v>
      </c>
      <c r="J1038" s="782">
        <f>J1039+J1042+J1044+J1046</f>
        <v>8430</v>
      </c>
      <c r="K1038" s="716"/>
      <c r="L1038" s="716"/>
      <c r="M1038" s="782">
        <f>M1039+M1042+M1044+M1046</f>
        <v>8500</v>
      </c>
      <c r="N1038" s="782">
        <f>N1039+N1042+N1044+N1046</f>
        <v>8430</v>
      </c>
      <c r="O1038" s="716"/>
      <c r="P1038" s="716"/>
      <c r="Q1038" s="781"/>
    </row>
    <row r="1039" spans="1:17">
      <c r="A1039" s="783"/>
      <c r="B1039" s="848" t="s">
        <v>904</v>
      </c>
      <c r="C1039" s="779"/>
      <c r="D1039" s="779"/>
      <c r="E1039" s="782">
        <f>SUM(E1040:E1041)</f>
        <v>3000</v>
      </c>
      <c r="F1039" s="782">
        <f>SUM(F1040:F1041)</f>
        <v>2980</v>
      </c>
      <c r="G1039" s="716"/>
      <c r="H1039" s="716"/>
      <c r="I1039" s="782">
        <f>SUM(I1040:I1041)</f>
        <v>3000</v>
      </c>
      <c r="J1039" s="782">
        <f>SUM(J1040:J1041)</f>
        <v>2980</v>
      </c>
      <c r="K1039" s="716"/>
      <c r="L1039" s="716"/>
      <c r="M1039" s="782">
        <f>SUM(M1040:M1041)</f>
        <v>3000</v>
      </c>
      <c r="N1039" s="782">
        <f>SUM(N1040:N1041)</f>
        <v>2980</v>
      </c>
      <c r="O1039" s="716"/>
      <c r="P1039" s="716"/>
      <c r="Q1039" s="781"/>
    </row>
    <row r="1040" spans="1:17">
      <c r="A1040" s="784" t="s">
        <v>46</v>
      </c>
      <c r="B1040" s="651" t="s">
        <v>2695</v>
      </c>
      <c r="C1040" s="779"/>
      <c r="D1040" s="779"/>
      <c r="E1040" s="787">
        <v>1500</v>
      </c>
      <c r="F1040" s="787">
        <f>E1040-10</f>
        <v>1490</v>
      </c>
      <c r="G1040" s="716"/>
      <c r="H1040" s="716"/>
      <c r="I1040" s="787">
        <v>1500</v>
      </c>
      <c r="J1040" s="787">
        <f>I1040-10</f>
        <v>1490</v>
      </c>
      <c r="K1040" s="716"/>
      <c r="L1040" s="716"/>
      <c r="M1040" s="787">
        <v>1500</v>
      </c>
      <c r="N1040" s="787">
        <f>M1040-10</f>
        <v>1490</v>
      </c>
      <c r="O1040" s="716"/>
      <c r="P1040" s="716"/>
      <c r="Q1040" s="781"/>
    </row>
    <row r="1041" spans="1:17">
      <c r="A1041" s="784" t="s">
        <v>48</v>
      </c>
      <c r="B1041" s="651" t="s">
        <v>2696</v>
      </c>
      <c r="C1041" s="779"/>
      <c r="D1041" s="779"/>
      <c r="E1041" s="787">
        <v>1500</v>
      </c>
      <c r="F1041" s="787">
        <f>E1041-10</f>
        <v>1490</v>
      </c>
      <c r="G1041" s="716"/>
      <c r="H1041" s="716"/>
      <c r="I1041" s="787">
        <v>1500</v>
      </c>
      <c r="J1041" s="787">
        <f>I1041-10</f>
        <v>1490</v>
      </c>
      <c r="K1041" s="716"/>
      <c r="L1041" s="716"/>
      <c r="M1041" s="787">
        <v>1500</v>
      </c>
      <c r="N1041" s="787">
        <f>M1041-10</f>
        <v>1490</v>
      </c>
      <c r="O1041" s="716"/>
      <c r="P1041" s="716"/>
      <c r="Q1041" s="781"/>
    </row>
    <row r="1042" spans="1:17">
      <c r="A1042" s="783"/>
      <c r="B1042" s="848" t="s">
        <v>2069</v>
      </c>
      <c r="C1042" s="779"/>
      <c r="D1042" s="779"/>
      <c r="E1042" s="782">
        <f>SUM(E1043:E1043)</f>
        <v>1000</v>
      </c>
      <c r="F1042" s="782">
        <f>SUM(F1043:F1043)</f>
        <v>990</v>
      </c>
      <c r="G1042" s="716"/>
      <c r="H1042" s="716"/>
      <c r="I1042" s="782">
        <f>SUM(I1043:I1043)</f>
        <v>1000</v>
      </c>
      <c r="J1042" s="782">
        <f>SUM(J1043:J1043)</f>
        <v>990</v>
      </c>
      <c r="K1042" s="716"/>
      <c r="L1042" s="716"/>
      <c r="M1042" s="782">
        <f>SUM(M1043:M1043)</f>
        <v>1000</v>
      </c>
      <c r="N1042" s="782">
        <f>SUM(N1043:N1043)</f>
        <v>990</v>
      </c>
      <c r="O1042" s="716"/>
      <c r="P1042" s="716"/>
      <c r="Q1042" s="781"/>
    </row>
    <row r="1043" spans="1:17" ht="31.5">
      <c r="A1043" s="784" t="s">
        <v>50</v>
      </c>
      <c r="B1043" s="651" t="s">
        <v>2697</v>
      </c>
      <c r="C1043" s="779"/>
      <c r="D1043" s="779"/>
      <c r="E1043" s="787">
        <v>1000</v>
      </c>
      <c r="F1043" s="787">
        <f>E1043-10</f>
        <v>990</v>
      </c>
      <c r="G1043" s="716"/>
      <c r="H1043" s="716"/>
      <c r="I1043" s="787">
        <v>1000</v>
      </c>
      <c r="J1043" s="787">
        <f>I1043-10</f>
        <v>990</v>
      </c>
      <c r="K1043" s="716"/>
      <c r="L1043" s="716"/>
      <c r="M1043" s="787">
        <v>1000</v>
      </c>
      <c r="N1043" s="787">
        <f>M1043-10</f>
        <v>990</v>
      </c>
      <c r="O1043" s="716"/>
      <c r="P1043" s="716"/>
      <c r="Q1043" s="781"/>
    </row>
    <row r="1044" spans="1:17">
      <c r="A1044" s="783"/>
      <c r="B1044" s="848" t="s">
        <v>2071</v>
      </c>
      <c r="C1044" s="779"/>
      <c r="D1044" s="779"/>
      <c r="E1044" s="782">
        <f>SUM(E1045:E1045)</f>
        <v>1500</v>
      </c>
      <c r="F1044" s="782">
        <f>SUM(F1045:F1045)</f>
        <v>1490</v>
      </c>
      <c r="G1044" s="716"/>
      <c r="H1044" s="716"/>
      <c r="I1044" s="782">
        <f>SUM(I1045:I1045)</f>
        <v>1500</v>
      </c>
      <c r="J1044" s="782">
        <f>SUM(J1045:J1045)</f>
        <v>1490</v>
      </c>
      <c r="K1044" s="716"/>
      <c r="L1044" s="716"/>
      <c r="M1044" s="782">
        <f>SUM(M1045:M1045)</f>
        <v>1500</v>
      </c>
      <c r="N1044" s="782">
        <f>SUM(N1045:N1045)</f>
        <v>1490</v>
      </c>
      <c r="O1044" s="716"/>
      <c r="P1044" s="716"/>
      <c r="Q1044" s="781"/>
    </row>
    <row r="1045" spans="1:17" ht="31.5">
      <c r="A1045" s="784" t="s">
        <v>52</v>
      </c>
      <c r="B1045" s="651" t="s">
        <v>2698</v>
      </c>
      <c r="C1045" s="779"/>
      <c r="D1045" s="779"/>
      <c r="E1045" s="787">
        <v>1500</v>
      </c>
      <c r="F1045" s="787">
        <f>E1045-10</f>
        <v>1490</v>
      </c>
      <c r="G1045" s="716"/>
      <c r="H1045" s="716"/>
      <c r="I1045" s="787">
        <v>1500</v>
      </c>
      <c r="J1045" s="787">
        <f>I1045-10</f>
        <v>1490</v>
      </c>
      <c r="K1045" s="716"/>
      <c r="L1045" s="716"/>
      <c r="M1045" s="787">
        <v>1500</v>
      </c>
      <c r="N1045" s="787">
        <f>M1045-10</f>
        <v>1490</v>
      </c>
      <c r="O1045" s="716"/>
      <c r="P1045" s="716"/>
      <c r="Q1045" s="781"/>
    </row>
    <row r="1046" spans="1:17">
      <c r="A1046" s="783"/>
      <c r="B1046" s="848" t="s">
        <v>2074</v>
      </c>
      <c r="C1046" s="779"/>
      <c r="D1046" s="779"/>
      <c r="E1046" s="782">
        <f>SUM(E1047:E1049)</f>
        <v>3000</v>
      </c>
      <c r="F1046" s="782">
        <f>SUM(F1047:F1049)</f>
        <v>2970</v>
      </c>
      <c r="G1046" s="716"/>
      <c r="H1046" s="716"/>
      <c r="I1046" s="782">
        <f>SUM(I1047:I1049)</f>
        <v>3000</v>
      </c>
      <c r="J1046" s="782">
        <f>SUM(J1047:J1049)</f>
        <v>2970</v>
      </c>
      <c r="K1046" s="716"/>
      <c r="L1046" s="716"/>
      <c r="M1046" s="782">
        <f>SUM(M1047:M1049)</f>
        <v>3000</v>
      </c>
      <c r="N1046" s="782">
        <f>SUM(N1047:N1049)</f>
        <v>2970</v>
      </c>
      <c r="O1046" s="716"/>
      <c r="P1046" s="716"/>
      <c r="Q1046" s="781"/>
    </row>
    <row r="1047" spans="1:17">
      <c r="A1047" s="784" t="s">
        <v>54</v>
      </c>
      <c r="B1047" s="651" t="s">
        <v>2699</v>
      </c>
      <c r="C1047" s="779"/>
      <c r="D1047" s="779"/>
      <c r="E1047" s="787">
        <v>1000</v>
      </c>
      <c r="F1047" s="787">
        <f>E1047-10</f>
        <v>990</v>
      </c>
      <c r="G1047" s="716"/>
      <c r="H1047" s="716"/>
      <c r="I1047" s="787">
        <v>1000</v>
      </c>
      <c r="J1047" s="787">
        <f>I1047-10</f>
        <v>990</v>
      </c>
      <c r="K1047" s="716"/>
      <c r="L1047" s="716"/>
      <c r="M1047" s="787">
        <v>1000</v>
      </c>
      <c r="N1047" s="787">
        <f>M1047-10</f>
        <v>990</v>
      </c>
      <c r="O1047" s="716"/>
      <c r="P1047" s="716"/>
      <c r="Q1047" s="781"/>
    </row>
    <row r="1048" spans="1:17">
      <c r="A1048" s="784" t="s">
        <v>56</v>
      </c>
      <c r="B1048" s="651" t="s">
        <v>2700</v>
      </c>
      <c r="C1048" s="779"/>
      <c r="D1048" s="779"/>
      <c r="E1048" s="787">
        <v>1000</v>
      </c>
      <c r="F1048" s="787">
        <f>E1048-10</f>
        <v>990</v>
      </c>
      <c r="G1048" s="716"/>
      <c r="H1048" s="716"/>
      <c r="I1048" s="787">
        <v>1000</v>
      </c>
      <c r="J1048" s="787">
        <f>I1048-10</f>
        <v>990</v>
      </c>
      <c r="K1048" s="716"/>
      <c r="L1048" s="716"/>
      <c r="M1048" s="787">
        <v>1000</v>
      </c>
      <c r="N1048" s="787">
        <f>M1048-10</f>
        <v>990</v>
      </c>
      <c r="O1048" s="716"/>
      <c r="P1048" s="716"/>
      <c r="Q1048" s="781"/>
    </row>
    <row r="1049" spans="1:17">
      <c r="A1049" s="784" t="s">
        <v>29</v>
      </c>
      <c r="B1049" s="651" t="s">
        <v>2701</v>
      </c>
      <c r="C1049" s="779"/>
      <c r="D1049" s="779"/>
      <c r="E1049" s="787">
        <v>1000</v>
      </c>
      <c r="F1049" s="787">
        <f>E1049-10</f>
        <v>990</v>
      </c>
      <c r="G1049" s="716"/>
      <c r="H1049" s="716"/>
      <c r="I1049" s="787">
        <v>1000</v>
      </c>
      <c r="J1049" s="787">
        <f>I1049-10</f>
        <v>990</v>
      </c>
      <c r="K1049" s="716"/>
      <c r="L1049" s="716"/>
      <c r="M1049" s="787">
        <v>1000</v>
      </c>
      <c r="N1049" s="787">
        <f>M1049-10</f>
        <v>990</v>
      </c>
      <c r="O1049" s="716"/>
      <c r="P1049" s="716"/>
      <c r="Q1049" s="781"/>
    </row>
    <row r="1050" spans="1:17">
      <c r="A1050" s="715" t="s">
        <v>310</v>
      </c>
      <c r="B1050" s="631" t="s">
        <v>2702</v>
      </c>
      <c r="C1050" s="779"/>
      <c r="D1050" s="779"/>
      <c r="E1050" s="782">
        <f>SUM(E1051,E1054,E1060,E1067,E1073,E1078,E1086,E1089,E1092)</f>
        <v>25100</v>
      </c>
      <c r="F1050" s="782">
        <f>SUM(F1051,F1054,F1060,F1067,F1073,F1078,F1086,F1089,F1092)</f>
        <v>24890</v>
      </c>
      <c r="G1050" s="716">
        <f>SUM(G1051:G1097)</f>
        <v>0</v>
      </c>
      <c r="H1050" s="716">
        <f>SUM(H1051:H1097)</f>
        <v>0</v>
      </c>
      <c r="I1050" s="782">
        <f>SUM(I1051,I1054,I1060,I1067,I1073,I1078,I1086,I1089,I1092)</f>
        <v>25100</v>
      </c>
      <c r="J1050" s="782">
        <f>SUM(J1051,J1054,J1060,J1067,J1073,J1078,J1086,J1089,J1092)</f>
        <v>24890</v>
      </c>
      <c r="K1050" s="716">
        <f>SUM(K1051:K1097)</f>
        <v>0</v>
      </c>
      <c r="L1050" s="716">
        <f>SUM(L1051:L1097)</f>
        <v>0</v>
      </c>
      <c r="M1050" s="782"/>
      <c r="N1050" s="782"/>
      <c r="O1050" s="716"/>
      <c r="P1050" s="716"/>
      <c r="Q1050" s="781"/>
    </row>
    <row r="1051" spans="1:17">
      <c r="A1051" s="630" t="s">
        <v>95</v>
      </c>
      <c r="B1051" s="631" t="s">
        <v>2066</v>
      </c>
      <c r="C1051" s="779"/>
      <c r="D1051" s="779"/>
      <c r="E1051" s="782">
        <f>E1052</f>
        <v>1000</v>
      </c>
      <c r="F1051" s="782">
        <f>F1052</f>
        <v>990</v>
      </c>
      <c r="G1051" s="716"/>
      <c r="H1051" s="716"/>
      <c r="I1051" s="782">
        <f>I1052</f>
        <v>1000</v>
      </c>
      <c r="J1051" s="782">
        <f>J1052</f>
        <v>990</v>
      </c>
      <c r="K1051" s="716"/>
      <c r="L1051" s="716"/>
      <c r="M1051" s="782"/>
      <c r="N1051" s="782"/>
      <c r="O1051" s="716"/>
      <c r="P1051" s="716"/>
      <c r="Q1051" s="781"/>
    </row>
    <row r="1052" spans="1:17">
      <c r="A1052" s="850"/>
      <c r="B1052" s="848" t="s">
        <v>2071</v>
      </c>
      <c r="C1052" s="779"/>
      <c r="D1052" s="779"/>
      <c r="E1052" s="780">
        <f>SUM(E1053)</f>
        <v>1000</v>
      </c>
      <c r="F1052" s="780">
        <f>SUM(F1053)</f>
        <v>990</v>
      </c>
      <c r="G1052" s="716"/>
      <c r="H1052" s="716"/>
      <c r="I1052" s="780">
        <f>SUM(I1053)</f>
        <v>1000</v>
      </c>
      <c r="J1052" s="780">
        <f>SUM(J1053)</f>
        <v>990</v>
      </c>
      <c r="K1052" s="716"/>
      <c r="L1052" s="716"/>
      <c r="M1052" s="780"/>
      <c r="N1052" s="780"/>
      <c r="O1052" s="716"/>
      <c r="P1052" s="716"/>
      <c r="Q1052" s="781"/>
    </row>
    <row r="1053" spans="1:17" ht="31.5">
      <c r="A1053" s="784" t="s">
        <v>46</v>
      </c>
      <c r="B1053" s="651" t="s">
        <v>2703</v>
      </c>
      <c r="C1053" s="779"/>
      <c r="D1053" s="779"/>
      <c r="E1053" s="787">
        <v>1000</v>
      </c>
      <c r="F1053" s="787">
        <f>E1053-10</f>
        <v>990</v>
      </c>
      <c r="G1053" s="716"/>
      <c r="H1053" s="716"/>
      <c r="I1053" s="787">
        <v>1000</v>
      </c>
      <c r="J1053" s="787">
        <f>I1053-10</f>
        <v>990</v>
      </c>
      <c r="K1053" s="716"/>
      <c r="L1053" s="716"/>
      <c r="M1053" s="787"/>
      <c r="N1053" s="787"/>
      <c r="O1053" s="716"/>
      <c r="P1053" s="716"/>
      <c r="Q1053" s="781"/>
    </row>
    <row r="1054" spans="1:17">
      <c r="A1054" s="630" t="s">
        <v>113</v>
      </c>
      <c r="B1054" s="739" t="s">
        <v>2082</v>
      </c>
      <c r="C1054" s="779"/>
      <c r="D1054" s="779"/>
      <c r="E1054" s="782">
        <f>SUM(E1055,E1057)</f>
        <v>3300</v>
      </c>
      <c r="F1054" s="782">
        <f>SUM(F1055,F1057)</f>
        <v>3270</v>
      </c>
      <c r="G1054" s="716"/>
      <c r="H1054" s="716"/>
      <c r="I1054" s="782">
        <f>SUM(I1055,I1057)</f>
        <v>3300</v>
      </c>
      <c r="J1054" s="782">
        <f>SUM(J1055,J1057)</f>
        <v>3270</v>
      </c>
      <c r="K1054" s="716"/>
      <c r="L1054" s="716"/>
      <c r="M1054" s="782"/>
      <c r="N1054" s="782"/>
      <c r="O1054" s="716"/>
      <c r="P1054" s="716"/>
      <c r="Q1054" s="781"/>
    </row>
    <row r="1055" spans="1:17">
      <c r="A1055" s="783"/>
      <c r="B1055" s="848" t="s">
        <v>904</v>
      </c>
      <c r="C1055" s="779"/>
      <c r="D1055" s="779"/>
      <c r="E1055" s="780">
        <f>SUM(E1056)</f>
        <v>1300</v>
      </c>
      <c r="F1055" s="780">
        <f>SUM(F1056)</f>
        <v>1290</v>
      </c>
      <c r="G1055" s="716"/>
      <c r="H1055" s="716"/>
      <c r="I1055" s="780">
        <f>SUM(I1056)</f>
        <v>1300</v>
      </c>
      <c r="J1055" s="780">
        <f>SUM(J1056)</f>
        <v>1290</v>
      </c>
      <c r="K1055" s="716"/>
      <c r="L1055" s="716"/>
      <c r="M1055" s="780"/>
      <c r="N1055" s="780"/>
      <c r="O1055" s="716"/>
      <c r="P1055" s="716"/>
      <c r="Q1055" s="781"/>
    </row>
    <row r="1056" spans="1:17">
      <c r="A1056" s="784" t="s">
        <v>46</v>
      </c>
      <c r="B1056" s="651" t="s">
        <v>2704</v>
      </c>
      <c r="C1056" s="779"/>
      <c r="D1056" s="779"/>
      <c r="E1056" s="787">
        <v>1300</v>
      </c>
      <c r="F1056" s="787">
        <f>E1056-10</f>
        <v>1290</v>
      </c>
      <c r="G1056" s="716"/>
      <c r="H1056" s="716"/>
      <c r="I1056" s="787">
        <v>1300</v>
      </c>
      <c r="J1056" s="787">
        <f>I1056-10</f>
        <v>1290</v>
      </c>
      <c r="K1056" s="716"/>
      <c r="L1056" s="716"/>
      <c r="M1056" s="787"/>
      <c r="N1056" s="787"/>
      <c r="O1056" s="716"/>
      <c r="P1056" s="716"/>
      <c r="Q1056" s="781"/>
    </row>
    <row r="1057" spans="1:17">
      <c r="A1057" s="653"/>
      <c r="B1057" s="848" t="s">
        <v>2074</v>
      </c>
      <c r="C1057" s="779"/>
      <c r="D1057" s="779"/>
      <c r="E1057" s="780">
        <f>SUM(E1058,E1059)</f>
        <v>2000</v>
      </c>
      <c r="F1057" s="780">
        <f>SUM(F1058,F1059)</f>
        <v>1980</v>
      </c>
      <c r="G1057" s="716"/>
      <c r="H1057" s="716"/>
      <c r="I1057" s="780">
        <f>SUM(I1058,I1059)</f>
        <v>2000</v>
      </c>
      <c r="J1057" s="780">
        <f>SUM(J1058,J1059)</f>
        <v>1980</v>
      </c>
      <c r="K1057" s="716"/>
      <c r="L1057" s="716"/>
      <c r="M1057" s="780"/>
      <c r="N1057" s="780"/>
      <c r="O1057" s="716"/>
      <c r="P1057" s="716"/>
      <c r="Q1057" s="781"/>
    </row>
    <row r="1058" spans="1:17">
      <c r="A1058" s="784" t="s">
        <v>48</v>
      </c>
      <c r="B1058" s="651" t="s">
        <v>2705</v>
      </c>
      <c r="C1058" s="779"/>
      <c r="D1058" s="779"/>
      <c r="E1058" s="787">
        <v>1000</v>
      </c>
      <c r="F1058" s="787">
        <f>E1058-10</f>
        <v>990</v>
      </c>
      <c r="G1058" s="716"/>
      <c r="H1058" s="716"/>
      <c r="I1058" s="787">
        <v>1000</v>
      </c>
      <c r="J1058" s="787">
        <f>I1058-10</f>
        <v>990</v>
      </c>
      <c r="K1058" s="716"/>
      <c r="L1058" s="716"/>
      <c r="M1058" s="787"/>
      <c r="N1058" s="787"/>
      <c r="O1058" s="716"/>
      <c r="P1058" s="716"/>
      <c r="Q1058" s="781"/>
    </row>
    <row r="1059" spans="1:17">
      <c r="A1059" s="784" t="s">
        <v>50</v>
      </c>
      <c r="B1059" s="651" t="s">
        <v>2706</v>
      </c>
      <c r="C1059" s="779"/>
      <c r="D1059" s="779"/>
      <c r="E1059" s="787">
        <v>1000</v>
      </c>
      <c r="F1059" s="787">
        <f>E1059-10</f>
        <v>990</v>
      </c>
      <c r="G1059" s="716"/>
      <c r="H1059" s="716"/>
      <c r="I1059" s="787">
        <v>1000</v>
      </c>
      <c r="J1059" s="787">
        <f>I1059-10</f>
        <v>990</v>
      </c>
      <c r="K1059" s="716"/>
      <c r="L1059" s="716"/>
      <c r="M1059" s="787"/>
      <c r="N1059" s="787"/>
      <c r="O1059" s="716"/>
      <c r="P1059" s="716"/>
      <c r="Q1059" s="781"/>
    </row>
    <row r="1060" spans="1:17">
      <c r="A1060" s="630" t="s">
        <v>133</v>
      </c>
      <c r="B1060" s="739" t="s">
        <v>2085</v>
      </c>
      <c r="C1060" s="779"/>
      <c r="D1060" s="779"/>
      <c r="E1060" s="782">
        <f>SUM(E1061,E1063,E1065)</f>
        <v>3800</v>
      </c>
      <c r="F1060" s="782">
        <f>SUM(F1061,F1063,F1065)</f>
        <v>3770</v>
      </c>
      <c r="G1060" s="716"/>
      <c r="H1060" s="716"/>
      <c r="I1060" s="782">
        <f>SUM(I1061,I1063,I1065)</f>
        <v>3800</v>
      </c>
      <c r="J1060" s="782">
        <f>SUM(J1061,J1063,J1065)</f>
        <v>3770</v>
      </c>
      <c r="K1060" s="716"/>
      <c r="L1060" s="716"/>
      <c r="M1060" s="782"/>
      <c r="N1060" s="782"/>
      <c r="O1060" s="716"/>
      <c r="P1060" s="716"/>
      <c r="Q1060" s="781"/>
    </row>
    <row r="1061" spans="1:17">
      <c r="A1061" s="650"/>
      <c r="B1061" s="848" t="s">
        <v>904</v>
      </c>
      <c r="C1061" s="779"/>
      <c r="D1061" s="779"/>
      <c r="E1061" s="780">
        <f>SUM(E1062)</f>
        <v>1500</v>
      </c>
      <c r="F1061" s="780">
        <f>SUM(F1062)</f>
        <v>1490</v>
      </c>
      <c r="G1061" s="716"/>
      <c r="H1061" s="716"/>
      <c r="I1061" s="780">
        <f>SUM(I1062)</f>
        <v>1500</v>
      </c>
      <c r="J1061" s="780">
        <f>SUM(J1062)</f>
        <v>1490</v>
      </c>
      <c r="K1061" s="716"/>
      <c r="L1061" s="716"/>
      <c r="M1061" s="780"/>
      <c r="N1061" s="780"/>
      <c r="O1061" s="716"/>
      <c r="P1061" s="716"/>
      <c r="Q1061" s="781"/>
    </row>
    <row r="1062" spans="1:17" ht="31.5">
      <c r="A1062" s="784" t="s">
        <v>46</v>
      </c>
      <c r="B1062" s="651" t="s">
        <v>2707</v>
      </c>
      <c r="C1062" s="779"/>
      <c r="D1062" s="779"/>
      <c r="E1062" s="787">
        <v>1500</v>
      </c>
      <c r="F1062" s="787">
        <f>E1062-10</f>
        <v>1490</v>
      </c>
      <c r="G1062" s="716"/>
      <c r="H1062" s="716"/>
      <c r="I1062" s="787">
        <v>1500</v>
      </c>
      <c r="J1062" s="787">
        <f>I1062-10</f>
        <v>1490</v>
      </c>
      <c r="K1062" s="716"/>
      <c r="L1062" s="716"/>
      <c r="M1062" s="787"/>
      <c r="N1062" s="787"/>
      <c r="O1062" s="716"/>
      <c r="P1062" s="716"/>
      <c r="Q1062" s="781"/>
    </row>
    <row r="1063" spans="1:17">
      <c r="A1063" s="650"/>
      <c r="B1063" s="848" t="s">
        <v>2069</v>
      </c>
      <c r="C1063" s="779"/>
      <c r="D1063" s="779"/>
      <c r="E1063" s="780">
        <f>SUM(E1064)</f>
        <v>800</v>
      </c>
      <c r="F1063" s="780">
        <f>SUM(F1064)</f>
        <v>790</v>
      </c>
      <c r="G1063" s="716"/>
      <c r="H1063" s="716"/>
      <c r="I1063" s="780">
        <f>SUM(I1064)</f>
        <v>800</v>
      </c>
      <c r="J1063" s="780">
        <f>SUM(J1064)</f>
        <v>790</v>
      </c>
      <c r="K1063" s="716"/>
      <c r="L1063" s="716"/>
      <c r="M1063" s="780"/>
      <c r="N1063" s="780"/>
      <c r="O1063" s="716"/>
      <c r="P1063" s="716"/>
      <c r="Q1063" s="781"/>
    </row>
    <row r="1064" spans="1:17">
      <c r="A1064" s="784" t="s">
        <v>48</v>
      </c>
      <c r="B1064" s="651" t="s">
        <v>2708</v>
      </c>
      <c r="C1064" s="779"/>
      <c r="D1064" s="779"/>
      <c r="E1064" s="787">
        <v>800</v>
      </c>
      <c r="F1064" s="787">
        <f>E1064-10</f>
        <v>790</v>
      </c>
      <c r="G1064" s="716"/>
      <c r="H1064" s="716"/>
      <c r="I1064" s="787">
        <v>800</v>
      </c>
      <c r="J1064" s="787">
        <f>I1064-10</f>
        <v>790</v>
      </c>
      <c r="K1064" s="716"/>
      <c r="L1064" s="716"/>
      <c r="M1064" s="787"/>
      <c r="N1064" s="787"/>
      <c r="O1064" s="716"/>
      <c r="P1064" s="716"/>
      <c r="Q1064" s="781"/>
    </row>
    <row r="1065" spans="1:17">
      <c r="A1065" s="653"/>
      <c r="B1065" s="848" t="s">
        <v>2071</v>
      </c>
      <c r="C1065" s="779"/>
      <c r="D1065" s="779"/>
      <c r="E1065" s="780">
        <f>SUM(E1066)</f>
        <v>1500</v>
      </c>
      <c r="F1065" s="780">
        <f>SUM(F1066)</f>
        <v>1490</v>
      </c>
      <c r="G1065" s="716"/>
      <c r="H1065" s="716"/>
      <c r="I1065" s="780">
        <f>SUM(I1066)</f>
        <v>1500</v>
      </c>
      <c r="J1065" s="780">
        <f>SUM(J1066)</f>
        <v>1490</v>
      </c>
      <c r="K1065" s="716"/>
      <c r="L1065" s="716"/>
      <c r="M1065" s="780"/>
      <c r="N1065" s="780"/>
      <c r="O1065" s="716"/>
      <c r="P1065" s="716"/>
      <c r="Q1065" s="781"/>
    </row>
    <row r="1066" spans="1:17" ht="31.5">
      <c r="A1066" s="784" t="s">
        <v>50</v>
      </c>
      <c r="B1066" s="651" t="s">
        <v>2709</v>
      </c>
      <c r="C1066" s="779"/>
      <c r="D1066" s="779"/>
      <c r="E1066" s="787">
        <v>1500</v>
      </c>
      <c r="F1066" s="787">
        <f>E1066-10</f>
        <v>1490</v>
      </c>
      <c r="G1066" s="716"/>
      <c r="H1066" s="716"/>
      <c r="I1066" s="787">
        <v>1500</v>
      </c>
      <c r="J1066" s="787">
        <f>I1066-10</f>
        <v>1490</v>
      </c>
      <c r="K1066" s="716"/>
      <c r="L1066" s="716"/>
      <c r="M1066" s="787"/>
      <c r="N1066" s="787"/>
      <c r="O1066" s="716"/>
      <c r="P1066" s="716"/>
      <c r="Q1066" s="781"/>
    </row>
    <row r="1067" spans="1:17">
      <c r="A1067" s="630" t="s">
        <v>283</v>
      </c>
      <c r="B1067" s="739" t="s">
        <v>2092</v>
      </c>
      <c r="C1067" s="779"/>
      <c r="D1067" s="779"/>
      <c r="E1067" s="782">
        <f>SUM(E1068,E1070)</f>
        <v>4000</v>
      </c>
      <c r="F1067" s="782">
        <f>SUM(F1068,F1070)</f>
        <v>3970</v>
      </c>
      <c r="G1067" s="716"/>
      <c r="H1067" s="716"/>
      <c r="I1067" s="782">
        <f>SUM(I1068,I1070)</f>
        <v>4000</v>
      </c>
      <c r="J1067" s="782">
        <f>SUM(J1068,J1070)</f>
        <v>3970</v>
      </c>
      <c r="K1067" s="716"/>
      <c r="L1067" s="716"/>
      <c r="M1067" s="782"/>
      <c r="N1067" s="782"/>
      <c r="O1067" s="716"/>
      <c r="P1067" s="716"/>
      <c r="Q1067" s="781"/>
    </row>
    <row r="1068" spans="1:17">
      <c r="A1068" s="653"/>
      <c r="B1068" s="848" t="s">
        <v>904</v>
      </c>
      <c r="C1068" s="779"/>
      <c r="D1068" s="779"/>
      <c r="E1068" s="780">
        <f>SUM(E1069)</f>
        <v>1500</v>
      </c>
      <c r="F1068" s="780">
        <f>SUM(F1069)</f>
        <v>1490</v>
      </c>
      <c r="G1068" s="716"/>
      <c r="H1068" s="716"/>
      <c r="I1068" s="780">
        <f>SUM(I1069)</f>
        <v>1500</v>
      </c>
      <c r="J1068" s="780">
        <f>SUM(J1069)</f>
        <v>1490</v>
      </c>
      <c r="K1068" s="716"/>
      <c r="L1068" s="716"/>
      <c r="M1068" s="780"/>
      <c r="N1068" s="780"/>
      <c r="O1068" s="716"/>
      <c r="P1068" s="716"/>
      <c r="Q1068" s="781"/>
    </row>
    <row r="1069" spans="1:17">
      <c r="A1069" s="784" t="s">
        <v>46</v>
      </c>
      <c r="B1069" s="651" t="s">
        <v>2710</v>
      </c>
      <c r="C1069" s="779"/>
      <c r="D1069" s="779"/>
      <c r="E1069" s="787">
        <v>1500</v>
      </c>
      <c r="F1069" s="787">
        <f>E1069-10</f>
        <v>1490</v>
      </c>
      <c r="G1069" s="716"/>
      <c r="H1069" s="716"/>
      <c r="I1069" s="787">
        <v>1500</v>
      </c>
      <c r="J1069" s="787">
        <f>I1069-10</f>
        <v>1490</v>
      </c>
      <c r="K1069" s="716"/>
      <c r="L1069" s="716"/>
      <c r="M1069" s="787"/>
      <c r="N1069" s="787"/>
      <c r="O1069" s="716"/>
      <c r="P1069" s="716"/>
      <c r="Q1069" s="781"/>
    </row>
    <row r="1070" spans="1:17">
      <c r="A1070" s="653"/>
      <c r="B1070" s="848" t="s">
        <v>2071</v>
      </c>
      <c r="C1070" s="779"/>
      <c r="D1070" s="779"/>
      <c r="E1070" s="780">
        <f>SUM(E1071,E1072)</f>
        <v>2500</v>
      </c>
      <c r="F1070" s="780">
        <f>SUM(F1071,F1072)</f>
        <v>2480</v>
      </c>
      <c r="G1070" s="716"/>
      <c r="H1070" s="716"/>
      <c r="I1070" s="780">
        <f>SUM(I1071,I1072)</f>
        <v>2500</v>
      </c>
      <c r="J1070" s="780">
        <f>SUM(J1071,J1072)</f>
        <v>2480</v>
      </c>
      <c r="K1070" s="716"/>
      <c r="L1070" s="716"/>
      <c r="M1070" s="780"/>
      <c r="N1070" s="780"/>
      <c r="O1070" s="716"/>
      <c r="P1070" s="716"/>
      <c r="Q1070" s="781"/>
    </row>
    <row r="1071" spans="1:17">
      <c r="A1071" s="784" t="s">
        <v>48</v>
      </c>
      <c r="B1071" s="651" t="s">
        <v>2711</v>
      </c>
      <c r="C1071" s="779"/>
      <c r="D1071" s="779"/>
      <c r="E1071" s="787">
        <v>1500</v>
      </c>
      <c r="F1071" s="787">
        <f>E1071-10</f>
        <v>1490</v>
      </c>
      <c r="G1071" s="716"/>
      <c r="H1071" s="716"/>
      <c r="I1071" s="787">
        <v>1500</v>
      </c>
      <c r="J1071" s="787">
        <f>I1071-10</f>
        <v>1490</v>
      </c>
      <c r="K1071" s="716"/>
      <c r="L1071" s="716"/>
      <c r="M1071" s="787"/>
      <c r="N1071" s="787"/>
      <c r="O1071" s="716"/>
      <c r="P1071" s="716"/>
      <c r="Q1071" s="781"/>
    </row>
    <row r="1072" spans="1:17">
      <c r="A1072" s="784" t="s">
        <v>50</v>
      </c>
      <c r="B1072" s="651" t="s">
        <v>2712</v>
      </c>
      <c r="C1072" s="779"/>
      <c r="D1072" s="779"/>
      <c r="E1072" s="787">
        <v>1000</v>
      </c>
      <c r="F1072" s="787">
        <f>E1072-10</f>
        <v>990</v>
      </c>
      <c r="G1072" s="716"/>
      <c r="H1072" s="716"/>
      <c r="I1072" s="787">
        <v>1000</v>
      </c>
      <c r="J1072" s="787">
        <f>I1072-10</f>
        <v>990</v>
      </c>
      <c r="K1072" s="716"/>
      <c r="L1072" s="716"/>
      <c r="M1072" s="787"/>
      <c r="N1072" s="787"/>
      <c r="O1072" s="716"/>
      <c r="P1072" s="716"/>
      <c r="Q1072" s="781"/>
    </row>
    <row r="1073" spans="1:17">
      <c r="A1073" s="630" t="s">
        <v>284</v>
      </c>
      <c r="B1073" s="802" t="s">
        <v>2099</v>
      </c>
      <c r="C1073" s="779"/>
      <c r="D1073" s="779"/>
      <c r="E1073" s="782">
        <f>SUM(E1074,E1076)</f>
        <v>1800</v>
      </c>
      <c r="F1073" s="782">
        <f>SUM(F1074,F1076)</f>
        <v>1780</v>
      </c>
      <c r="G1073" s="716"/>
      <c r="H1073" s="716"/>
      <c r="I1073" s="782">
        <f>SUM(I1074,I1076)</f>
        <v>1800</v>
      </c>
      <c r="J1073" s="782">
        <f>SUM(J1074,J1076)</f>
        <v>1780</v>
      </c>
      <c r="K1073" s="716"/>
      <c r="L1073" s="716"/>
      <c r="M1073" s="782"/>
      <c r="N1073" s="782"/>
      <c r="O1073" s="716"/>
      <c r="P1073" s="716"/>
      <c r="Q1073" s="781"/>
    </row>
    <row r="1074" spans="1:17">
      <c r="A1074" s="653"/>
      <c r="B1074" s="848" t="s">
        <v>2071</v>
      </c>
      <c r="C1074" s="779"/>
      <c r="D1074" s="779"/>
      <c r="E1074" s="780">
        <f>SUM(E1075)</f>
        <v>1000</v>
      </c>
      <c r="F1074" s="780">
        <f>SUM(F1075)</f>
        <v>990</v>
      </c>
      <c r="G1074" s="716"/>
      <c r="H1074" s="716"/>
      <c r="I1074" s="780">
        <f>SUM(I1075)</f>
        <v>1000</v>
      </c>
      <c r="J1074" s="780">
        <f>SUM(J1075)</f>
        <v>990</v>
      </c>
      <c r="K1074" s="716"/>
      <c r="L1074" s="716"/>
      <c r="M1074" s="780"/>
      <c r="N1074" s="780"/>
      <c r="O1074" s="716"/>
      <c r="P1074" s="716"/>
      <c r="Q1074" s="781"/>
    </row>
    <row r="1075" spans="1:17" ht="31.5">
      <c r="A1075" s="784" t="s">
        <v>46</v>
      </c>
      <c r="B1075" s="651" t="s">
        <v>2713</v>
      </c>
      <c r="C1075" s="779"/>
      <c r="D1075" s="779"/>
      <c r="E1075" s="787">
        <v>1000</v>
      </c>
      <c r="F1075" s="787">
        <f>E1075-10</f>
        <v>990</v>
      </c>
      <c r="G1075" s="716"/>
      <c r="H1075" s="716"/>
      <c r="I1075" s="787">
        <v>1000</v>
      </c>
      <c r="J1075" s="787">
        <f>I1075-10</f>
        <v>990</v>
      </c>
      <c r="K1075" s="716"/>
      <c r="L1075" s="716"/>
      <c r="M1075" s="787"/>
      <c r="N1075" s="787"/>
      <c r="O1075" s="716"/>
      <c r="P1075" s="716"/>
      <c r="Q1075" s="781"/>
    </row>
    <row r="1076" spans="1:17">
      <c r="A1076" s="784"/>
      <c r="B1076" s="848" t="s">
        <v>2714</v>
      </c>
      <c r="C1076" s="779"/>
      <c r="D1076" s="779"/>
      <c r="E1076" s="780">
        <f>SUM(E1077)</f>
        <v>800</v>
      </c>
      <c r="F1076" s="780">
        <f>SUM(F1077)</f>
        <v>790</v>
      </c>
      <c r="G1076" s="716"/>
      <c r="H1076" s="716"/>
      <c r="I1076" s="780">
        <f>SUM(I1077)</f>
        <v>800</v>
      </c>
      <c r="J1076" s="780">
        <f>SUM(J1077)</f>
        <v>790</v>
      </c>
      <c r="K1076" s="716"/>
      <c r="L1076" s="716"/>
      <c r="M1076" s="780"/>
      <c r="N1076" s="780"/>
      <c r="O1076" s="716"/>
      <c r="P1076" s="716"/>
      <c r="Q1076" s="781"/>
    </row>
    <row r="1077" spans="1:17">
      <c r="A1077" s="784" t="s">
        <v>52</v>
      </c>
      <c r="B1077" s="651" t="s">
        <v>2715</v>
      </c>
      <c r="C1077" s="779"/>
      <c r="D1077" s="779"/>
      <c r="E1077" s="787">
        <v>800</v>
      </c>
      <c r="F1077" s="787">
        <f>E1077-10</f>
        <v>790</v>
      </c>
      <c r="G1077" s="716"/>
      <c r="H1077" s="716"/>
      <c r="I1077" s="787">
        <v>800</v>
      </c>
      <c r="J1077" s="787">
        <f>I1077-10</f>
        <v>790</v>
      </c>
      <c r="K1077" s="716"/>
      <c r="L1077" s="716"/>
      <c r="M1077" s="787"/>
      <c r="N1077" s="787"/>
      <c r="O1077" s="716"/>
      <c r="P1077" s="716"/>
      <c r="Q1077" s="781"/>
    </row>
    <row r="1078" spans="1:17">
      <c r="A1078" s="630" t="s">
        <v>286</v>
      </c>
      <c r="B1078" s="739" t="s">
        <v>2108</v>
      </c>
      <c r="C1078" s="779"/>
      <c r="D1078" s="779"/>
      <c r="E1078" s="782">
        <f>SUM(E1079,E1081,E1084)</f>
        <v>4900</v>
      </c>
      <c r="F1078" s="782">
        <f>SUM(F1079,F1081,F1084)</f>
        <v>4860</v>
      </c>
      <c r="G1078" s="716"/>
      <c r="H1078" s="716"/>
      <c r="I1078" s="782">
        <f>SUM(I1079,I1081,I1084)</f>
        <v>4900</v>
      </c>
      <c r="J1078" s="782">
        <f>SUM(J1079,J1081,J1084)</f>
        <v>4860</v>
      </c>
      <c r="K1078" s="716"/>
      <c r="L1078" s="716"/>
      <c r="M1078" s="782"/>
      <c r="N1078" s="782"/>
      <c r="O1078" s="716"/>
      <c r="P1078" s="716"/>
      <c r="Q1078" s="781"/>
    </row>
    <row r="1079" spans="1:17">
      <c r="A1079" s="650"/>
      <c r="B1079" s="848" t="s">
        <v>904</v>
      </c>
      <c r="C1079" s="779"/>
      <c r="D1079" s="779"/>
      <c r="E1079" s="780">
        <f>SUM(E1080)</f>
        <v>2000</v>
      </c>
      <c r="F1079" s="780">
        <f>SUM(F1080)</f>
        <v>1990</v>
      </c>
      <c r="G1079" s="716"/>
      <c r="H1079" s="716"/>
      <c r="I1079" s="780">
        <f>SUM(I1080)</f>
        <v>2000</v>
      </c>
      <c r="J1079" s="780">
        <f>SUM(J1080)</f>
        <v>1990</v>
      </c>
      <c r="K1079" s="716"/>
      <c r="L1079" s="716"/>
      <c r="M1079" s="780"/>
      <c r="N1079" s="780"/>
      <c r="O1079" s="716"/>
      <c r="P1079" s="716"/>
      <c r="Q1079" s="781"/>
    </row>
    <row r="1080" spans="1:17">
      <c r="A1080" s="784" t="s">
        <v>46</v>
      </c>
      <c r="B1080" s="651" t="s">
        <v>2716</v>
      </c>
      <c r="C1080" s="779"/>
      <c r="D1080" s="779"/>
      <c r="E1080" s="787">
        <v>2000</v>
      </c>
      <c r="F1080" s="787">
        <f>E1080-10</f>
        <v>1990</v>
      </c>
      <c r="G1080" s="716"/>
      <c r="H1080" s="716"/>
      <c r="I1080" s="787">
        <v>2000</v>
      </c>
      <c r="J1080" s="787">
        <f>I1080-10</f>
        <v>1990</v>
      </c>
      <c r="K1080" s="716"/>
      <c r="L1080" s="716"/>
      <c r="M1080" s="787"/>
      <c r="N1080" s="787"/>
      <c r="O1080" s="716"/>
      <c r="P1080" s="716"/>
      <c r="Q1080" s="781"/>
    </row>
    <row r="1081" spans="1:17">
      <c r="A1081" s="653"/>
      <c r="B1081" s="848" t="s">
        <v>2069</v>
      </c>
      <c r="C1081" s="779"/>
      <c r="D1081" s="779"/>
      <c r="E1081" s="780">
        <f>SUM(E1082,E1083)</f>
        <v>2400</v>
      </c>
      <c r="F1081" s="780">
        <f>SUM(F1082,F1083)</f>
        <v>2380</v>
      </c>
      <c r="G1081" s="716"/>
      <c r="H1081" s="716"/>
      <c r="I1081" s="780">
        <f>SUM(I1082,I1083)</f>
        <v>2400</v>
      </c>
      <c r="J1081" s="780">
        <f>SUM(J1082,J1083)</f>
        <v>2380</v>
      </c>
      <c r="K1081" s="716"/>
      <c r="L1081" s="716"/>
      <c r="M1081" s="780"/>
      <c r="N1081" s="780"/>
      <c r="O1081" s="716"/>
      <c r="P1081" s="716"/>
      <c r="Q1081" s="781"/>
    </row>
    <row r="1082" spans="1:17">
      <c r="A1082" s="784" t="s">
        <v>48</v>
      </c>
      <c r="B1082" s="651" t="s">
        <v>2717</v>
      </c>
      <c r="C1082" s="779"/>
      <c r="D1082" s="779"/>
      <c r="E1082" s="787">
        <v>1200</v>
      </c>
      <c r="F1082" s="787">
        <f>E1082-10</f>
        <v>1190</v>
      </c>
      <c r="G1082" s="716"/>
      <c r="H1082" s="716"/>
      <c r="I1082" s="787">
        <v>1200</v>
      </c>
      <c r="J1082" s="787">
        <f>I1082-10</f>
        <v>1190</v>
      </c>
      <c r="K1082" s="716"/>
      <c r="L1082" s="716"/>
      <c r="M1082" s="787"/>
      <c r="N1082" s="787"/>
      <c r="O1082" s="716"/>
      <c r="P1082" s="716"/>
      <c r="Q1082" s="781"/>
    </row>
    <row r="1083" spans="1:17" ht="31.5">
      <c r="A1083" s="784" t="s">
        <v>50</v>
      </c>
      <c r="B1083" s="651" t="s">
        <v>2718</v>
      </c>
      <c r="C1083" s="779"/>
      <c r="D1083" s="779"/>
      <c r="E1083" s="787">
        <v>1200</v>
      </c>
      <c r="F1083" s="787">
        <f>E1083-10</f>
        <v>1190</v>
      </c>
      <c r="G1083" s="716"/>
      <c r="H1083" s="716"/>
      <c r="I1083" s="787">
        <v>1200</v>
      </c>
      <c r="J1083" s="787">
        <f>I1083-10</f>
        <v>1190</v>
      </c>
      <c r="K1083" s="716"/>
      <c r="L1083" s="716"/>
      <c r="M1083" s="787"/>
      <c r="N1083" s="787"/>
      <c r="O1083" s="716"/>
      <c r="P1083" s="716"/>
      <c r="Q1083" s="781"/>
    </row>
    <row r="1084" spans="1:17">
      <c r="A1084" s="784"/>
      <c r="B1084" s="848" t="s">
        <v>2714</v>
      </c>
      <c r="C1084" s="779"/>
      <c r="D1084" s="779"/>
      <c r="E1084" s="780">
        <f>SUM(E1085)</f>
        <v>500</v>
      </c>
      <c r="F1084" s="780">
        <f>SUM(F1085)</f>
        <v>490</v>
      </c>
      <c r="G1084" s="716"/>
      <c r="H1084" s="716"/>
      <c r="I1084" s="780">
        <f>SUM(I1085)</f>
        <v>500</v>
      </c>
      <c r="J1084" s="780">
        <f>SUM(J1085)</f>
        <v>490</v>
      </c>
      <c r="K1084" s="716"/>
      <c r="L1084" s="716"/>
      <c r="M1084" s="780"/>
      <c r="N1084" s="780"/>
      <c r="O1084" s="716"/>
      <c r="P1084" s="716"/>
      <c r="Q1084" s="781"/>
    </row>
    <row r="1085" spans="1:17">
      <c r="A1085" s="784" t="s">
        <v>52</v>
      </c>
      <c r="B1085" s="651" t="s">
        <v>2719</v>
      </c>
      <c r="C1085" s="779"/>
      <c r="D1085" s="779"/>
      <c r="E1085" s="787">
        <v>500</v>
      </c>
      <c r="F1085" s="787">
        <f>E1085-10</f>
        <v>490</v>
      </c>
      <c r="G1085" s="716"/>
      <c r="H1085" s="716"/>
      <c r="I1085" s="787">
        <v>500</v>
      </c>
      <c r="J1085" s="787">
        <f>I1085-10</f>
        <v>490</v>
      </c>
      <c r="K1085" s="716"/>
      <c r="L1085" s="716"/>
      <c r="M1085" s="787"/>
      <c r="N1085" s="787"/>
      <c r="O1085" s="716"/>
      <c r="P1085" s="716"/>
      <c r="Q1085" s="781"/>
    </row>
    <row r="1086" spans="1:17">
      <c r="A1086" s="630" t="s">
        <v>287</v>
      </c>
      <c r="B1086" s="739" t="s">
        <v>2117</v>
      </c>
      <c r="C1086" s="779"/>
      <c r="D1086" s="779"/>
      <c r="E1086" s="782">
        <f>SUM(E1087)</f>
        <v>800</v>
      </c>
      <c r="F1086" s="782">
        <f>SUM(F1087)</f>
        <v>790</v>
      </c>
      <c r="G1086" s="716"/>
      <c r="H1086" s="716"/>
      <c r="I1086" s="782">
        <f>SUM(I1087)</f>
        <v>800</v>
      </c>
      <c r="J1086" s="782">
        <f>SUM(J1087)</f>
        <v>790</v>
      </c>
      <c r="K1086" s="716"/>
      <c r="L1086" s="716"/>
      <c r="M1086" s="782"/>
      <c r="N1086" s="782"/>
      <c r="O1086" s="716"/>
      <c r="P1086" s="716"/>
      <c r="Q1086" s="781"/>
    </row>
    <row r="1087" spans="1:17">
      <c r="A1087" s="653"/>
      <c r="B1087" s="798" t="s">
        <v>2071</v>
      </c>
      <c r="C1087" s="779"/>
      <c r="D1087" s="779"/>
      <c r="E1087" s="780">
        <f>SUM(E1088)</f>
        <v>800</v>
      </c>
      <c r="F1087" s="780">
        <f>SUM(F1088)</f>
        <v>790</v>
      </c>
      <c r="G1087" s="716"/>
      <c r="H1087" s="716"/>
      <c r="I1087" s="780">
        <f>SUM(I1088)</f>
        <v>800</v>
      </c>
      <c r="J1087" s="780">
        <f>SUM(J1088)</f>
        <v>790</v>
      </c>
      <c r="K1087" s="716"/>
      <c r="L1087" s="716"/>
      <c r="M1087" s="780"/>
      <c r="N1087" s="780"/>
      <c r="O1087" s="716"/>
      <c r="P1087" s="716"/>
      <c r="Q1087" s="781"/>
    </row>
    <row r="1088" spans="1:17" ht="31.5">
      <c r="A1088" s="784" t="s">
        <v>46</v>
      </c>
      <c r="B1088" s="796" t="s">
        <v>2720</v>
      </c>
      <c r="C1088" s="779"/>
      <c r="D1088" s="779"/>
      <c r="E1088" s="787">
        <v>800</v>
      </c>
      <c r="F1088" s="787">
        <f>E1088-10</f>
        <v>790</v>
      </c>
      <c r="G1088" s="716"/>
      <c r="H1088" s="716"/>
      <c r="I1088" s="787">
        <v>800</v>
      </c>
      <c r="J1088" s="787">
        <f>I1088-10</f>
        <v>790</v>
      </c>
      <c r="K1088" s="716"/>
      <c r="L1088" s="716"/>
      <c r="M1088" s="787"/>
      <c r="N1088" s="787"/>
      <c r="O1088" s="716"/>
      <c r="P1088" s="716"/>
      <c r="Q1088" s="781"/>
    </row>
    <row r="1089" spans="1:17">
      <c r="A1089" s="630" t="s">
        <v>581</v>
      </c>
      <c r="B1089" s="800" t="s">
        <v>2128</v>
      </c>
      <c r="C1089" s="779"/>
      <c r="D1089" s="779"/>
      <c r="E1089" s="782">
        <f>SUM(E1090)</f>
        <v>2000</v>
      </c>
      <c r="F1089" s="782">
        <f>SUM(F1090)</f>
        <v>1990</v>
      </c>
      <c r="G1089" s="716"/>
      <c r="H1089" s="716"/>
      <c r="I1089" s="782">
        <f>SUM(I1090)</f>
        <v>2000</v>
      </c>
      <c r="J1089" s="782">
        <f>SUM(J1090)</f>
        <v>1990</v>
      </c>
      <c r="K1089" s="716"/>
      <c r="L1089" s="716"/>
      <c r="M1089" s="782"/>
      <c r="N1089" s="782"/>
      <c r="O1089" s="716"/>
      <c r="P1089" s="716"/>
      <c r="Q1089" s="781"/>
    </row>
    <row r="1090" spans="1:17">
      <c r="A1090" s="783"/>
      <c r="B1090" s="798" t="s">
        <v>904</v>
      </c>
      <c r="C1090" s="779"/>
      <c r="D1090" s="779"/>
      <c r="E1090" s="780">
        <f>SUM(E1091)</f>
        <v>2000</v>
      </c>
      <c r="F1090" s="780">
        <f>SUM(F1091)</f>
        <v>1990</v>
      </c>
      <c r="G1090" s="716"/>
      <c r="H1090" s="716"/>
      <c r="I1090" s="780">
        <f>SUM(I1091)</f>
        <v>2000</v>
      </c>
      <c r="J1090" s="780">
        <f>SUM(J1091)</f>
        <v>1990</v>
      </c>
      <c r="K1090" s="716"/>
      <c r="L1090" s="716"/>
      <c r="M1090" s="780"/>
      <c r="N1090" s="780"/>
      <c r="O1090" s="716"/>
      <c r="P1090" s="716"/>
      <c r="Q1090" s="781"/>
    </row>
    <row r="1091" spans="1:17">
      <c r="A1091" s="784" t="s">
        <v>46</v>
      </c>
      <c r="B1091" s="651" t="s">
        <v>2721</v>
      </c>
      <c r="C1091" s="779"/>
      <c r="D1091" s="779"/>
      <c r="E1091" s="787">
        <v>2000</v>
      </c>
      <c r="F1091" s="787">
        <f>E1091-10</f>
        <v>1990</v>
      </c>
      <c r="G1091" s="716"/>
      <c r="H1091" s="716"/>
      <c r="I1091" s="787">
        <v>2000</v>
      </c>
      <c r="J1091" s="787">
        <f>I1091-10</f>
        <v>1990</v>
      </c>
      <c r="K1091" s="716"/>
      <c r="L1091" s="716"/>
      <c r="M1091" s="787"/>
      <c r="N1091" s="787"/>
      <c r="O1091" s="716"/>
      <c r="P1091" s="716"/>
      <c r="Q1091" s="781"/>
    </row>
    <row r="1092" spans="1:17">
      <c r="A1092" s="630" t="s">
        <v>591</v>
      </c>
      <c r="B1092" s="739" t="s">
        <v>2134</v>
      </c>
      <c r="C1092" s="779"/>
      <c r="D1092" s="779"/>
      <c r="E1092" s="782">
        <f>SUM(E1093,E1096)</f>
        <v>3500</v>
      </c>
      <c r="F1092" s="782">
        <f>SUM(F1093,F1096)</f>
        <v>3470</v>
      </c>
      <c r="G1092" s="716"/>
      <c r="H1092" s="716"/>
      <c r="I1092" s="782">
        <f>SUM(I1093,I1096)</f>
        <v>3500</v>
      </c>
      <c r="J1092" s="782">
        <f>SUM(J1093,J1096)</f>
        <v>3470</v>
      </c>
      <c r="K1092" s="716"/>
      <c r="L1092" s="716"/>
      <c r="M1092" s="782"/>
      <c r="N1092" s="782"/>
      <c r="O1092" s="716"/>
      <c r="P1092" s="716"/>
      <c r="Q1092" s="781"/>
    </row>
    <row r="1093" spans="1:17">
      <c r="A1093" s="653"/>
      <c r="B1093" s="848" t="s">
        <v>2071</v>
      </c>
      <c r="C1093" s="779"/>
      <c r="D1093" s="779"/>
      <c r="E1093" s="780">
        <f>SUM(E1094,E1095)</f>
        <v>2500</v>
      </c>
      <c r="F1093" s="780">
        <f>SUM(F1094,F1095)</f>
        <v>2480</v>
      </c>
      <c r="G1093" s="716"/>
      <c r="H1093" s="716"/>
      <c r="I1093" s="780">
        <f>SUM(I1094,I1095)</f>
        <v>2500</v>
      </c>
      <c r="J1093" s="780">
        <f>SUM(J1094,J1095)</f>
        <v>2480</v>
      </c>
      <c r="K1093" s="716"/>
      <c r="L1093" s="716"/>
      <c r="M1093" s="780"/>
      <c r="N1093" s="780"/>
      <c r="O1093" s="716"/>
      <c r="P1093" s="716"/>
      <c r="Q1093" s="781"/>
    </row>
    <row r="1094" spans="1:17" ht="31.5">
      <c r="A1094" s="784" t="s">
        <v>46</v>
      </c>
      <c r="B1094" s="651" t="s">
        <v>2722</v>
      </c>
      <c r="C1094" s="779"/>
      <c r="D1094" s="779"/>
      <c r="E1094" s="787">
        <v>1500</v>
      </c>
      <c r="F1094" s="787">
        <f>E1094-10</f>
        <v>1490</v>
      </c>
      <c r="G1094" s="716"/>
      <c r="H1094" s="716"/>
      <c r="I1094" s="787">
        <v>1500</v>
      </c>
      <c r="J1094" s="787">
        <f>I1094-10</f>
        <v>1490</v>
      </c>
      <c r="K1094" s="716"/>
      <c r="L1094" s="716"/>
      <c r="M1094" s="787"/>
      <c r="N1094" s="787"/>
      <c r="O1094" s="716"/>
      <c r="P1094" s="716"/>
      <c r="Q1094" s="781"/>
    </row>
    <row r="1095" spans="1:17">
      <c r="A1095" s="784" t="s">
        <v>48</v>
      </c>
      <c r="B1095" s="651" t="s">
        <v>2723</v>
      </c>
      <c r="C1095" s="779"/>
      <c r="D1095" s="779"/>
      <c r="E1095" s="787">
        <v>1000</v>
      </c>
      <c r="F1095" s="787">
        <f>E1095-10</f>
        <v>990</v>
      </c>
      <c r="G1095" s="716"/>
      <c r="H1095" s="716"/>
      <c r="I1095" s="787">
        <v>1000</v>
      </c>
      <c r="J1095" s="787">
        <f>I1095-10</f>
        <v>990</v>
      </c>
      <c r="K1095" s="716"/>
      <c r="L1095" s="716"/>
      <c r="M1095" s="787"/>
      <c r="N1095" s="787"/>
      <c r="O1095" s="716"/>
      <c r="P1095" s="716"/>
      <c r="Q1095" s="781"/>
    </row>
    <row r="1096" spans="1:17">
      <c r="A1096" s="653"/>
      <c r="B1096" s="848" t="s">
        <v>2724</v>
      </c>
      <c r="C1096" s="779"/>
      <c r="D1096" s="779"/>
      <c r="E1096" s="780">
        <f>SUM(E1097)</f>
        <v>1000</v>
      </c>
      <c r="F1096" s="780">
        <f>SUM(F1097)</f>
        <v>990</v>
      </c>
      <c r="G1096" s="716"/>
      <c r="H1096" s="716"/>
      <c r="I1096" s="780">
        <f>SUM(I1097)</f>
        <v>1000</v>
      </c>
      <c r="J1096" s="780">
        <f>SUM(J1097)</f>
        <v>990</v>
      </c>
      <c r="K1096" s="716"/>
      <c r="L1096" s="716"/>
      <c r="M1096" s="780"/>
      <c r="N1096" s="780"/>
      <c r="O1096" s="716"/>
      <c r="P1096" s="716"/>
      <c r="Q1096" s="781"/>
    </row>
    <row r="1097" spans="1:17">
      <c r="A1097" s="784" t="s">
        <v>52</v>
      </c>
      <c r="B1097" s="726" t="s">
        <v>2725</v>
      </c>
      <c r="C1097" s="779"/>
      <c r="D1097" s="779"/>
      <c r="E1097" s="787">
        <v>1000</v>
      </c>
      <c r="F1097" s="787">
        <f>E1097-10</f>
        <v>990</v>
      </c>
      <c r="G1097" s="716"/>
      <c r="H1097" s="716"/>
      <c r="I1097" s="787">
        <v>1000</v>
      </c>
      <c r="J1097" s="787">
        <f>I1097-10</f>
        <v>990</v>
      </c>
      <c r="K1097" s="716"/>
      <c r="L1097" s="716"/>
      <c r="M1097" s="787"/>
      <c r="N1097" s="787"/>
      <c r="O1097" s="716"/>
      <c r="P1097" s="716"/>
      <c r="Q1097" s="781"/>
    </row>
    <row r="1098" spans="1:17">
      <c r="A1098" s="715" t="s">
        <v>2726</v>
      </c>
      <c r="B1098" s="631" t="s">
        <v>592</v>
      </c>
      <c r="C1098" s="711"/>
      <c r="D1098" s="714"/>
      <c r="E1098" s="714">
        <f t="shared" ref="E1098:N1098" si="66">E1099+E1146</f>
        <v>174802.95</v>
      </c>
      <c r="F1098" s="714">
        <f t="shared" si="66"/>
        <v>174802.95</v>
      </c>
      <c r="G1098" s="714">
        <f t="shared" si="66"/>
        <v>0</v>
      </c>
      <c r="H1098" s="714">
        <f t="shared" si="66"/>
        <v>0</v>
      </c>
      <c r="I1098" s="714">
        <f t="shared" si="66"/>
        <v>174802.95</v>
      </c>
      <c r="J1098" s="714">
        <f t="shared" si="66"/>
        <v>174802.95</v>
      </c>
      <c r="K1098" s="714">
        <f t="shared" si="66"/>
        <v>0</v>
      </c>
      <c r="L1098" s="714">
        <f t="shared" si="66"/>
        <v>0</v>
      </c>
      <c r="M1098" s="714">
        <f t="shared" si="66"/>
        <v>99998.35</v>
      </c>
      <c r="N1098" s="714">
        <f t="shared" si="66"/>
        <v>99998.35</v>
      </c>
      <c r="O1098" s="716"/>
      <c r="P1098" s="716"/>
      <c r="Q1098" s="714"/>
    </row>
    <row r="1099" spans="1:17">
      <c r="A1099" s="715" t="s">
        <v>301</v>
      </c>
      <c r="B1099" s="631" t="s">
        <v>1797</v>
      </c>
      <c r="C1099" s="779"/>
      <c r="D1099" s="779"/>
      <c r="E1099" s="803">
        <f>+E1100+E1103+E1106+E1109+E1112+E1116+E1120+E1122+E1125+E1128+E1131+E1134+E1136+E1140+E1143</f>
        <v>99998.35</v>
      </c>
      <c r="F1099" s="803">
        <f>+F1100+F1103+F1106+F1109+F1112+F1116+F1120+F1122+F1125+F1128+F1131+F1134+F1136+F1140+F1143</f>
        <v>99998.35</v>
      </c>
      <c r="G1099" s="716"/>
      <c r="H1099" s="716"/>
      <c r="I1099" s="803">
        <f>+I1100+I1103+I1106+I1109+I1112+I1116+I1120+I1122+I1125+I1128+I1131+I1134+I1136+I1140+I1143</f>
        <v>99998.35</v>
      </c>
      <c r="J1099" s="803">
        <f>+J1100+J1103+J1106+J1109+J1112+J1116+J1120+J1122+J1125+J1128+J1131+J1134+J1136+J1140+J1143</f>
        <v>99998.35</v>
      </c>
      <c r="K1099" s="716"/>
      <c r="L1099" s="716"/>
      <c r="M1099" s="803">
        <f>+M1100+M1103+M1106+M1109+M1112+M1116+M1120+M1122+M1125+M1128+M1131+M1134+M1136+M1140+M1143</f>
        <v>99998.35</v>
      </c>
      <c r="N1099" s="803">
        <f>+N1100+N1103+N1106+N1109+N1112+N1116+N1120+N1122+N1125+N1128+N1131+N1134+N1136+N1140+N1143</f>
        <v>99998.35</v>
      </c>
      <c r="O1099" s="716"/>
      <c r="P1099" s="716"/>
      <c r="Q1099" s="781"/>
    </row>
    <row r="1100" spans="1:17">
      <c r="A1100" s="804" t="s">
        <v>95</v>
      </c>
      <c r="B1100" s="851" t="s">
        <v>2185</v>
      </c>
      <c r="C1100" s="810"/>
      <c r="D1100" s="810"/>
      <c r="E1100" s="803">
        <f>+SUM(E1101:E1102)</f>
        <v>7572</v>
      </c>
      <c r="F1100" s="803">
        <f>+SUM(F1101:F1102)</f>
        <v>7572</v>
      </c>
      <c r="G1100" s="810"/>
      <c r="H1100" s="810"/>
      <c r="I1100" s="803">
        <f>+SUM(I1101:I1102)</f>
        <v>7572</v>
      </c>
      <c r="J1100" s="803">
        <f>+SUM(J1101:J1102)</f>
        <v>7572</v>
      </c>
      <c r="K1100" s="810"/>
      <c r="L1100" s="810"/>
      <c r="M1100" s="803">
        <f>+SUM(M1101:M1102)</f>
        <v>7572</v>
      </c>
      <c r="N1100" s="803">
        <f>+SUM(N1101:N1102)</f>
        <v>7572</v>
      </c>
      <c r="O1100" s="810"/>
      <c r="P1100" s="810"/>
      <c r="Q1100" s="810"/>
    </row>
    <row r="1101" spans="1:17" ht="31.5">
      <c r="A1101" s="806">
        <v>1</v>
      </c>
      <c r="B1101" s="807" t="s">
        <v>2727</v>
      </c>
      <c r="C1101" s="810"/>
      <c r="D1101" s="810"/>
      <c r="E1101" s="808">
        <v>3572</v>
      </c>
      <c r="F1101" s="809">
        <f>+E1101</f>
        <v>3572</v>
      </c>
      <c r="G1101" s="810"/>
      <c r="H1101" s="810"/>
      <c r="I1101" s="808">
        <v>3572</v>
      </c>
      <c r="J1101" s="809">
        <f>+I1101</f>
        <v>3572</v>
      </c>
      <c r="K1101" s="810"/>
      <c r="L1101" s="810"/>
      <c r="M1101" s="808">
        <v>3572</v>
      </c>
      <c r="N1101" s="809">
        <f>+M1101</f>
        <v>3572</v>
      </c>
      <c r="O1101" s="810"/>
      <c r="P1101" s="810"/>
      <c r="Q1101" s="810"/>
    </row>
    <row r="1102" spans="1:17">
      <c r="A1102" s="806">
        <v>2</v>
      </c>
      <c r="B1102" s="807" t="s">
        <v>2728</v>
      </c>
      <c r="C1102" s="810"/>
      <c r="D1102" s="810"/>
      <c r="E1102" s="808">
        <v>4000</v>
      </c>
      <c r="F1102" s="809">
        <f>+E1102</f>
        <v>4000</v>
      </c>
      <c r="G1102" s="810"/>
      <c r="H1102" s="810"/>
      <c r="I1102" s="808">
        <v>4000</v>
      </c>
      <c r="J1102" s="809">
        <f>+I1102</f>
        <v>4000</v>
      </c>
      <c r="K1102" s="810"/>
      <c r="L1102" s="810"/>
      <c r="M1102" s="808">
        <v>4000</v>
      </c>
      <c r="N1102" s="809">
        <f>+M1102</f>
        <v>4000</v>
      </c>
      <c r="O1102" s="810"/>
      <c r="P1102" s="810"/>
      <c r="Q1102" s="810"/>
    </row>
    <row r="1103" spans="1:17">
      <c r="A1103" s="804" t="s">
        <v>113</v>
      </c>
      <c r="B1103" s="851" t="s">
        <v>2198</v>
      </c>
      <c r="C1103" s="810"/>
      <c r="D1103" s="810"/>
      <c r="E1103" s="803">
        <f>+SUM(E1104:E1105)</f>
        <v>7061</v>
      </c>
      <c r="F1103" s="803">
        <f>+SUM(F1104:F1105)</f>
        <v>7061</v>
      </c>
      <c r="G1103" s="810"/>
      <c r="H1103" s="810"/>
      <c r="I1103" s="803">
        <f>+SUM(I1104:I1105)</f>
        <v>7061</v>
      </c>
      <c r="J1103" s="803">
        <f>+SUM(J1104:J1105)</f>
        <v>7061</v>
      </c>
      <c r="K1103" s="810"/>
      <c r="L1103" s="810"/>
      <c r="M1103" s="803">
        <f>+SUM(M1104:M1105)</f>
        <v>7061</v>
      </c>
      <c r="N1103" s="803">
        <f>+SUM(N1104:N1105)</f>
        <v>7061</v>
      </c>
      <c r="O1103" s="810"/>
      <c r="P1103" s="810"/>
      <c r="Q1103" s="810"/>
    </row>
    <row r="1104" spans="1:17">
      <c r="A1104" s="806">
        <v>1</v>
      </c>
      <c r="B1104" s="807" t="s">
        <v>2729</v>
      </c>
      <c r="C1104" s="810"/>
      <c r="D1104" s="810"/>
      <c r="E1104" s="808">
        <v>3489</v>
      </c>
      <c r="F1104" s="809">
        <f>+E1104</f>
        <v>3489</v>
      </c>
      <c r="G1104" s="810"/>
      <c r="H1104" s="810"/>
      <c r="I1104" s="808">
        <v>3489</v>
      </c>
      <c r="J1104" s="809">
        <f>+I1104</f>
        <v>3489</v>
      </c>
      <c r="K1104" s="810"/>
      <c r="L1104" s="810"/>
      <c r="M1104" s="808">
        <v>3489</v>
      </c>
      <c r="N1104" s="809">
        <f>+M1104</f>
        <v>3489</v>
      </c>
      <c r="O1104" s="810"/>
      <c r="P1104" s="810"/>
      <c r="Q1104" s="810"/>
    </row>
    <row r="1105" spans="1:17" ht="31.5">
      <c r="A1105" s="806">
        <v>2</v>
      </c>
      <c r="B1105" s="807" t="s">
        <v>2730</v>
      </c>
      <c r="C1105" s="810"/>
      <c r="D1105" s="810"/>
      <c r="E1105" s="808">
        <v>3572</v>
      </c>
      <c r="F1105" s="809">
        <f>+E1105</f>
        <v>3572</v>
      </c>
      <c r="G1105" s="810"/>
      <c r="H1105" s="810"/>
      <c r="I1105" s="808">
        <v>3572</v>
      </c>
      <c r="J1105" s="809">
        <f>+I1105</f>
        <v>3572</v>
      </c>
      <c r="K1105" s="810"/>
      <c r="L1105" s="810"/>
      <c r="M1105" s="808">
        <v>3572</v>
      </c>
      <c r="N1105" s="809">
        <f>+M1105</f>
        <v>3572</v>
      </c>
      <c r="O1105" s="810"/>
      <c r="P1105" s="810"/>
      <c r="Q1105" s="810"/>
    </row>
    <row r="1106" spans="1:17">
      <c r="A1106" s="804" t="s">
        <v>133</v>
      </c>
      <c r="B1106" s="851" t="s">
        <v>2267</v>
      </c>
      <c r="C1106" s="810"/>
      <c r="D1106" s="810"/>
      <c r="E1106" s="803">
        <f>+SUM(E1107:E1108)</f>
        <v>8000</v>
      </c>
      <c r="F1106" s="803">
        <f>+SUM(F1107:F1108)</f>
        <v>8000</v>
      </c>
      <c r="G1106" s="810"/>
      <c r="H1106" s="810"/>
      <c r="I1106" s="803">
        <f>+SUM(I1107:I1108)</f>
        <v>8000</v>
      </c>
      <c r="J1106" s="803">
        <f>+SUM(J1107:J1108)</f>
        <v>8000</v>
      </c>
      <c r="K1106" s="810"/>
      <c r="L1106" s="810"/>
      <c r="M1106" s="803">
        <f>+SUM(M1107:M1108)</f>
        <v>8000</v>
      </c>
      <c r="N1106" s="803">
        <f>+SUM(N1107:N1108)</f>
        <v>8000</v>
      </c>
      <c r="O1106" s="810"/>
      <c r="P1106" s="810"/>
      <c r="Q1106" s="810"/>
    </row>
    <row r="1107" spans="1:17" ht="31.5">
      <c r="A1107" s="806">
        <v>1</v>
      </c>
      <c r="B1107" s="807" t="s">
        <v>2731</v>
      </c>
      <c r="C1107" s="810"/>
      <c r="D1107" s="810"/>
      <c r="E1107" s="808">
        <v>4000</v>
      </c>
      <c r="F1107" s="809">
        <f>+E1107</f>
        <v>4000</v>
      </c>
      <c r="G1107" s="810"/>
      <c r="H1107" s="810"/>
      <c r="I1107" s="808">
        <v>4000</v>
      </c>
      <c r="J1107" s="809">
        <f>+I1107</f>
        <v>4000</v>
      </c>
      <c r="K1107" s="810"/>
      <c r="L1107" s="810"/>
      <c r="M1107" s="808">
        <v>4000</v>
      </c>
      <c r="N1107" s="809">
        <f>+M1107</f>
        <v>4000</v>
      </c>
      <c r="O1107" s="810"/>
      <c r="P1107" s="810"/>
      <c r="Q1107" s="810"/>
    </row>
    <row r="1108" spans="1:17" ht="31.5">
      <c r="A1108" s="806">
        <f>+A1107+1</f>
        <v>2</v>
      </c>
      <c r="B1108" s="807" t="s">
        <v>2732</v>
      </c>
      <c r="C1108" s="810"/>
      <c r="D1108" s="810"/>
      <c r="E1108" s="808">
        <v>4000</v>
      </c>
      <c r="F1108" s="809">
        <f>+E1108</f>
        <v>4000</v>
      </c>
      <c r="G1108" s="810"/>
      <c r="H1108" s="810"/>
      <c r="I1108" s="808">
        <v>4000</v>
      </c>
      <c r="J1108" s="809">
        <f>+I1108</f>
        <v>4000</v>
      </c>
      <c r="K1108" s="810"/>
      <c r="L1108" s="810"/>
      <c r="M1108" s="808">
        <v>4000</v>
      </c>
      <c r="N1108" s="809">
        <f>+M1108</f>
        <v>4000</v>
      </c>
      <c r="O1108" s="810"/>
      <c r="P1108" s="810"/>
      <c r="Q1108" s="810"/>
    </row>
    <row r="1109" spans="1:17">
      <c r="A1109" s="804" t="s">
        <v>283</v>
      </c>
      <c r="B1109" s="851" t="s">
        <v>2204</v>
      </c>
      <c r="C1109" s="810"/>
      <c r="D1109" s="810"/>
      <c r="E1109" s="803">
        <f>+SUM(E1110:E1111)</f>
        <v>8037</v>
      </c>
      <c r="F1109" s="803">
        <f>+SUM(F1110:F1111)</f>
        <v>8037</v>
      </c>
      <c r="G1109" s="810"/>
      <c r="H1109" s="810"/>
      <c r="I1109" s="803">
        <f>+SUM(I1110:I1111)</f>
        <v>8037</v>
      </c>
      <c r="J1109" s="803">
        <f>+SUM(J1110:J1111)</f>
        <v>8037</v>
      </c>
      <c r="K1109" s="810"/>
      <c r="L1109" s="810"/>
      <c r="M1109" s="803">
        <f>+SUM(M1110:M1111)</f>
        <v>8037</v>
      </c>
      <c r="N1109" s="803">
        <f>+SUM(N1110:N1111)</f>
        <v>8037</v>
      </c>
      <c r="O1109" s="810"/>
      <c r="P1109" s="810"/>
      <c r="Q1109" s="810"/>
    </row>
    <row r="1110" spans="1:17" ht="31.5">
      <c r="A1110" s="806">
        <v>1</v>
      </c>
      <c r="B1110" s="807" t="s">
        <v>2733</v>
      </c>
      <c r="C1110" s="810"/>
      <c r="D1110" s="810"/>
      <c r="E1110" s="808">
        <v>4465</v>
      </c>
      <c r="F1110" s="809">
        <f>+E1110</f>
        <v>4465</v>
      </c>
      <c r="G1110" s="810"/>
      <c r="H1110" s="810"/>
      <c r="I1110" s="808">
        <v>4465</v>
      </c>
      <c r="J1110" s="809">
        <f>+I1110</f>
        <v>4465</v>
      </c>
      <c r="K1110" s="810"/>
      <c r="L1110" s="810"/>
      <c r="M1110" s="808">
        <v>4465</v>
      </c>
      <c r="N1110" s="809">
        <f>+M1110</f>
        <v>4465</v>
      </c>
      <c r="O1110" s="810"/>
      <c r="P1110" s="810"/>
      <c r="Q1110" s="810"/>
    </row>
    <row r="1111" spans="1:17" ht="31.5">
      <c r="A1111" s="806">
        <f>+A1110+1</f>
        <v>2</v>
      </c>
      <c r="B1111" s="807" t="s">
        <v>2734</v>
      </c>
      <c r="C1111" s="810"/>
      <c r="D1111" s="810"/>
      <c r="E1111" s="808">
        <v>3572</v>
      </c>
      <c r="F1111" s="809">
        <f>+E1111</f>
        <v>3572</v>
      </c>
      <c r="G1111" s="810"/>
      <c r="H1111" s="810"/>
      <c r="I1111" s="808">
        <v>3572</v>
      </c>
      <c r="J1111" s="809">
        <f>+I1111</f>
        <v>3572</v>
      </c>
      <c r="K1111" s="810"/>
      <c r="L1111" s="810"/>
      <c r="M1111" s="808">
        <v>3572</v>
      </c>
      <c r="N1111" s="809">
        <f>+M1111</f>
        <v>3572</v>
      </c>
      <c r="O1111" s="810"/>
      <c r="P1111" s="810"/>
      <c r="Q1111" s="810"/>
    </row>
    <row r="1112" spans="1:17">
      <c r="A1112" s="804" t="s">
        <v>284</v>
      </c>
      <c r="B1112" s="851" t="s">
        <v>2216</v>
      </c>
      <c r="C1112" s="810"/>
      <c r="D1112" s="810"/>
      <c r="E1112" s="803">
        <f>+SUM(E1113:E1115)</f>
        <v>10634</v>
      </c>
      <c r="F1112" s="803">
        <f>+SUM(F1113:F1115)</f>
        <v>10634</v>
      </c>
      <c r="G1112" s="810"/>
      <c r="H1112" s="810"/>
      <c r="I1112" s="803">
        <f>+SUM(I1113:I1115)</f>
        <v>10634</v>
      </c>
      <c r="J1112" s="803">
        <f>+SUM(J1113:J1115)</f>
        <v>10634</v>
      </c>
      <c r="K1112" s="810"/>
      <c r="L1112" s="810"/>
      <c r="M1112" s="803">
        <f>+SUM(M1113:M1115)</f>
        <v>10634</v>
      </c>
      <c r="N1112" s="803">
        <f>+SUM(N1113:N1115)</f>
        <v>10634</v>
      </c>
      <c r="O1112" s="810"/>
      <c r="P1112" s="810"/>
      <c r="Q1112" s="810"/>
    </row>
    <row r="1113" spans="1:17" ht="31.5">
      <c r="A1113" s="806">
        <v>1</v>
      </c>
      <c r="B1113" s="807" t="s">
        <v>2735</v>
      </c>
      <c r="C1113" s="810"/>
      <c r="D1113" s="810"/>
      <c r="E1113" s="808">
        <v>3572</v>
      </c>
      <c r="F1113" s="809">
        <f>+E1113</f>
        <v>3572</v>
      </c>
      <c r="G1113" s="810"/>
      <c r="H1113" s="810"/>
      <c r="I1113" s="808">
        <v>3572</v>
      </c>
      <c r="J1113" s="809">
        <f>+I1113</f>
        <v>3572</v>
      </c>
      <c r="K1113" s="810"/>
      <c r="L1113" s="810"/>
      <c r="M1113" s="808">
        <v>3572</v>
      </c>
      <c r="N1113" s="809">
        <f>+M1113</f>
        <v>3572</v>
      </c>
      <c r="O1113" s="810"/>
      <c r="P1113" s="810"/>
      <c r="Q1113" s="810"/>
    </row>
    <row r="1114" spans="1:17" ht="31.5">
      <c r="A1114" s="806">
        <v>2</v>
      </c>
      <c r="B1114" s="807" t="s">
        <v>2736</v>
      </c>
      <c r="C1114" s="810"/>
      <c r="D1114" s="810"/>
      <c r="E1114" s="808">
        <v>3572</v>
      </c>
      <c r="F1114" s="809">
        <f>+E1114</f>
        <v>3572</v>
      </c>
      <c r="G1114" s="810"/>
      <c r="H1114" s="810"/>
      <c r="I1114" s="808">
        <v>3572</v>
      </c>
      <c r="J1114" s="809">
        <f>+I1114</f>
        <v>3572</v>
      </c>
      <c r="K1114" s="810"/>
      <c r="L1114" s="810"/>
      <c r="M1114" s="808">
        <v>3572</v>
      </c>
      <c r="N1114" s="809">
        <f>+M1114</f>
        <v>3572</v>
      </c>
      <c r="O1114" s="810"/>
      <c r="P1114" s="810"/>
      <c r="Q1114" s="810"/>
    </row>
    <row r="1115" spans="1:17" ht="31.5">
      <c r="A1115" s="806">
        <v>3</v>
      </c>
      <c r="B1115" s="807" t="s">
        <v>2737</v>
      </c>
      <c r="C1115" s="810"/>
      <c r="D1115" s="810"/>
      <c r="E1115" s="808">
        <v>3490</v>
      </c>
      <c r="F1115" s="809">
        <f>+E1115</f>
        <v>3490</v>
      </c>
      <c r="G1115" s="810"/>
      <c r="H1115" s="810"/>
      <c r="I1115" s="808">
        <v>3490</v>
      </c>
      <c r="J1115" s="809">
        <f>+I1115</f>
        <v>3490</v>
      </c>
      <c r="K1115" s="810"/>
      <c r="L1115" s="810"/>
      <c r="M1115" s="808">
        <v>3490</v>
      </c>
      <c r="N1115" s="809">
        <f>+M1115</f>
        <v>3490</v>
      </c>
      <c r="O1115" s="810"/>
      <c r="P1115" s="810"/>
      <c r="Q1115" s="810"/>
    </row>
    <row r="1116" spans="1:17">
      <c r="A1116" s="804" t="s">
        <v>286</v>
      </c>
      <c r="B1116" s="851" t="s">
        <v>2260</v>
      </c>
      <c r="C1116" s="810"/>
      <c r="D1116" s="810"/>
      <c r="E1116" s="803">
        <f>+SUM(E1117:E1119)</f>
        <v>12955</v>
      </c>
      <c r="F1116" s="803">
        <f>+SUM(F1117:F1119)</f>
        <v>12955</v>
      </c>
      <c r="G1116" s="810"/>
      <c r="H1116" s="810"/>
      <c r="I1116" s="803">
        <f>+SUM(I1117:I1119)</f>
        <v>12955</v>
      </c>
      <c r="J1116" s="803">
        <f>+SUM(J1117:J1119)</f>
        <v>12955</v>
      </c>
      <c r="K1116" s="810"/>
      <c r="L1116" s="810"/>
      <c r="M1116" s="803">
        <f>+SUM(M1117:M1119)</f>
        <v>12955</v>
      </c>
      <c r="N1116" s="803">
        <f>+SUM(N1117:N1119)</f>
        <v>12955</v>
      </c>
      <c r="O1116" s="810"/>
      <c r="P1116" s="810"/>
      <c r="Q1116" s="810"/>
    </row>
    <row r="1117" spans="1:17" ht="31.5">
      <c r="A1117" s="806">
        <v>1</v>
      </c>
      <c r="B1117" s="807" t="s">
        <v>2738</v>
      </c>
      <c r="C1117" s="810"/>
      <c r="D1117" s="810"/>
      <c r="E1117" s="809">
        <v>4465</v>
      </c>
      <c r="F1117" s="809">
        <f>+E1117</f>
        <v>4465</v>
      </c>
      <c r="G1117" s="810"/>
      <c r="H1117" s="810"/>
      <c r="I1117" s="809">
        <v>4465</v>
      </c>
      <c r="J1117" s="809">
        <f>+I1117</f>
        <v>4465</v>
      </c>
      <c r="K1117" s="810"/>
      <c r="L1117" s="810"/>
      <c r="M1117" s="809">
        <v>4465</v>
      </c>
      <c r="N1117" s="809">
        <f>+M1117</f>
        <v>4465</v>
      </c>
      <c r="O1117" s="810"/>
      <c r="P1117" s="810"/>
      <c r="Q1117" s="810"/>
    </row>
    <row r="1118" spans="1:17">
      <c r="A1118" s="806">
        <f>+A1117+1</f>
        <v>2</v>
      </c>
      <c r="B1118" s="807" t="s">
        <v>2739</v>
      </c>
      <c r="C1118" s="810"/>
      <c r="D1118" s="810"/>
      <c r="E1118" s="808">
        <v>3490</v>
      </c>
      <c r="F1118" s="809">
        <f>+E1118</f>
        <v>3490</v>
      </c>
      <c r="G1118" s="810"/>
      <c r="H1118" s="810"/>
      <c r="I1118" s="808">
        <v>3490</v>
      </c>
      <c r="J1118" s="809">
        <f>+I1118</f>
        <v>3490</v>
      </c>
      <c r="K1118" s="810"/>
      <c r="L1118" s="810"/>
      <c r="M1118" s="808">
        <v>3490</v>
      </c>
      <c r="N1118" s="809">
        <f>+M1118</f>
        <v>3490</v>
      </c>
      <c r="O1118" s="810"/>
      <c r="P1118" s="810"/>
      <c r="Q1118" s="810"/>
    </row>
    <row r="1119" spans="1:17">
      <c r="A1119" s="806">
        <f>+A1118+1</f>
        <v>3</v>
      </c>
      <c r="B1119" s="807" t="s">
        <v>2740</v>
      </c>
      <c r="C1119" s="810"/>
      <c r="D1119" s="810"/>
      <c r="E1119" s="808">
        <v>5000</v>
      </c>
      <c r="F1119" s="809">
        <f>+E1119</f>
        <v>5000</v>
      </c>
      <c r="G1119" s="810"/>
      <c r="H1119" s="810"/>
      <c r="I1119" s="808">
        <v>5000</v>
      </c>
      <c r="J1119" s="809">
        <f>+I1119</f>
        <v>5000</v>
      </c>
      <c r="K1119" s="810"/>
      <c r="L1119" s="810"/>
      <c r="M1119" s="808">
        <v>5000</v>
      </c>
      <c r="N1119" s="809">
        <f>+M1119</f>
        <v>5000</v>
      </c>
      <c r="O1119" s="810"/>
      <c r="P1119" s="810"/>
      <c r="Q1119" s="810"/>
    </row>
    <row r="1120" spans="1:17">
      <c r="A1120" s="804" t="s">
        <v>287</v>
      </c>
      <c r="B1120" s="851" t="s">
        <v>2211</v>
      </c>
      <c r="C1120" s="810"/>
      <c r="D1120" s="810"/>
      <c r="E1120" s="803">
        <f>+SUM(E1121:E1121)</f>
        <v>4653</v>
      </c>
      <c r="F1120" s="803">
        <f>+SUM(F1121:F1121)</f>
        <v>4653</v>
      </c>
      <c r="G1120" s="810"/>
      <c r="H1120" s="810"/>
      <c r="I1120" s="803">
        <f>+SUM(I1121:I1121)</f>
        <v>4653</v>
      </c>
      <c r="J1120" s="803">
        <f>+SUM(J1121:J1121)</f>
        <v>4653</v>
      </c>
      <c r="K1120" s="810"/>
      <c r="L1120" s="810"/>
      <c r="M1120" s="803">
        <f>+SUM(M1121:M1121)</f>
        <v>4653</v>
      </c>
      <c r="N1120" s="803">
        <f>+SUM(N1121:N1121)</f>
        <v>4653</v>
      </c>
      <c r="O1120" s="810"/>
      <c r="P1120" s="810"/>
      <c r="Q1120" s="810"/>
    </row>
    <row r="1121" spans="1:17">
      <c r="A1121" s="806">
        <v>1</v>
      </c>
      <c r="B1121" s="807" t="s">
        <v>2741</v>
      </c>
      <c r="C1121" s="810"/>
      <c r="D1121" s="810"/>
      <c r="E1121" s="808">
        <v>4653</v>
      </c>
      <c r="F1121" s="808">
        <f>+E1121</f>
        <v>4653</v>
      </c>
      <c r="G1121" s="810"/>
      <c r="H1121" s="810"/>
      <c r="I1121" s="808">
        <v>4653</v>
      </c>
      <c r="J1121" s="808">
        <f>+I1121</f>
        <v>4653</v>
      </c>
      <c r="K1121" s="810"/>
      <c r="L1121" s="810"/>
      <c r="M1121" s="808">
        <v>4653</v>
      </c>
      <c r="N1121" s="808">
        <f>+M1121</f>
        <v>4653</v>
      </c>
      <c r="O1121" s="810"/>
      <c r="P1121" s="810"/>
      <c r="Q1121" s="810"/>
    </row>
    <row r="1122" spans="1:17">
      <c r="A1122" s="804" t="s">
        <v>581</v>
      </c>
      <c r="B1122" s="851" t="s">
        <v>2742</v>
      </c>
      <c r="C1122" s="810"/>
      <c r="D1122" s="810"/>
      <c r="E1122" s="803">
        <f>+SUM(E1123:E1124)</f>
        <v>6000</v>
      </c>
      <c r="F1122" s="803">
        <f>+SUM(F1123:F1124)</f>
        <v>6000</v>
      </c>
      <c r="G1122" s="810"/>
      <c r="H1122" s="810"/>
      <c r="I1122" s="803">
        <f>+SUM(I1123:I1124)</f>
        <v>6000</v>
      </c>
      <c r="J1122" s="803">
        <f>+SUM(J1123:J1124)</f>
        <v>6000</v>
      </c>
      <c r="K1122" s="810"/>
      <c r="L1122" s="810"/>
      <c r="M1122" s="803">
        <f>+SUM(M1123:M1124)</f>
        <v>6000</v>
      </c>
      <c r="N1122" s="803">
        <f>+SUM(N1123:N1124)</f>
        <v>6000</v>
      </c>
      <c r="O1122" s="810"/>
      <c r="P1122" s="810"/>
      <c r="Q1122" s="810"/>
    </row>
    <row r="1123" spans="1:17" ht="31.5">
      <c r="A1123" s="806">
        <v>1</v>
      </c>
      <c r="B1123" s="807" t="s">
        <v>2743</v>
      </c>
      <c r="C1123" s="810"/>
      <c r="D1123" s="810"/>
      <c r="E1123" s="808">
        <v>3000</v>
      </c>
      <c r="F1123" s="809">
        <f>+E1123</f>
        <v>3000</v>
      </c>
      <c r="G1123" s="810"/>
      <c r="H1123" s="810"/>
      <c r="I1123" s="808">
        <v>3000</v>
      </c>
      <c r="J1123" s="809">
        <f>+I1123</f>
        <v>3000</v>
      </c>
      <c r="K1123" s="810"/>
      <c r="L1123" s="810"/>
      <c r="M1123" s="808">
        <v>3000</v>
      </c>
      <c r="N1123" s="809">
        <f>+M1123</f>
        <v>3000</v>
      </c>
      <c r="O1123" s="810"/>
      <c r="P1123" s="810"/>
      <c r="Q1123" s="810"/>
    </row>
    <row r="1124" spans="1:17" ht="31.5">
      <c r="A1124" s="806">
        <v>2</v>
      </c>
      <c r="B1124" s="807" t="s">
        <v>2744</v>
      </c>
      <c r="C1124" s="810"/>
      <c r="D1124" s="810"/>
      <c r="E1124" s="808">
        <v>3000</v>
      </c>
      <c r="F1124" s="809">
        <f>+E1124</f>
        <v>3000</v>
      </c>
      <c r="G1124" s="810"/>
      <c r="H1124" s="810"/>
      <c r="I1124" s="808">
        <v>3000</v>
      </c>
      <c r="J1124" s="809">
        <f>+I1124</f>
        <v>3000</v>
      </c>
      <c r="K1124" s="810"/>
      <c r="L1124" s="810"/>
      <c r="M1124" s="808">
        <v>3000</v>
      </c>
      <c r="N1124" s="809">
        <f>+M1124</f>
        <v>3000</v>
      </c>
      <c r="O1124" s="810"/>
      <c r="P1124" s="810"/>
      <c r="Q1124" s="810"/>
    </row>
    <row r="1125" spans="1:17">
      <c r="A1125" s="804" t="s">
        <v>591</v>
      </c>
      <c r="B1125" s="851" t="s">
        <v>2238</v>
      </c>
      <c r="C1125" s="810"/>
      <c r="D1125" s="810"/>
      <c r="E1125" s="803">
        <f>+SUM(E1126:E1127)</f>
        <v>3500</v>
      </c>
      <c r="F1125" s="803">
        <f>+SUM(F1126:F1127)</f>
        <v>3500</v>
      </c>
      <c r="G1125" s="810"/>
      <c r="H1125" s="810"/>
      <c r="I1125" s="803">
        <f>+SUM(I1126:I1127)</f>
        <v>3500</v>
      </c>
      <c r="J1125" s="803">
        <f>+SUM(J1126:J1127)</f>
        <v>3500</v>
      </c>
      <c r="K1125" s="810"/>
      <c r="L1125" s="810"/>
      <c r="M1125" s="803">
        <f>+SUM(M1126:M1127)</f>
        <v>3500</v>
      </c>
      <c r="N1125" s="803">
        <f>+SUM(N1126:N1127)</f>
        <v>3500</v>
      </c>
      <c r="O1125" s="810"/>
      <c r="P1125" s="810"/>
      <c r="Q1125" s="810"/>
    </row>
    <row r="1126" spans="1:17" ht="31.5">
      <c r="A1126" s="806">
        <v>1</v>
      </c>
      <c r="B1126" s="807" t="s">
        <v>2745</v>
      </c>
      <c r="C1126" s="810"/>
      <c r="D1126" s="810"/>
      <c r="E1126" s="808">
        <v>1500</v>
      </c>
      <c r="F1126" s="809">
        <f>+E1126</f>
        <v>1500</v>
      </c>
      <c r="G1126" s="810"/>
      <c r="H1126" s="810"/>
      <c r="I1126" s="808">
        <v>1500</v>
      </c>
      <c r="J1126" s="809">
        <f>+I1126</f>
        <v>1500</v>
      </c>
      <c r="K1126" s="810"/>
      <c r="L1126" s="810"/>
      <c r="M1126" s="808">
        <v>1500</v>
      </c>
      <c r="N1126" s="809">
        <f>+M1126</f>
        <v>1500</v>
      </c>
      <c r="O1126" s="810"/>
      <c r="P1126" s="810"/>
      <c r="Q1126" s="810"/>
    </row>
    <row r="1127" spans="1:17" ht="47.25">
      <c r="A1127" s="806">
        <v>2</v>
      </c>
      <c r="B1127" s="807" t="s">
        <v>2746</v>
      </c>
      <c r="C1127" s="810"/>
      <c r="D1127" s="810"/>
      <c r="E1127" s="808">
        <v>2000</v>
      </c>
      <c r="F1127" s="809">
        <f>+E1127</f>
        <v>2000</v>
      </c>
      <c r="G1127" s="810"/>
      <c r="H1127" s="810"/>
      <c r="I1127" s="808">
        <v>2000</v>
      </c>
      <c r="J1127" s="809">
        <f>+I1127</f>
        <v>2000</v>
      </c>
      <c r="K1127" s="810"/>
      <c r="L1127" s="810"/>
      <c r="M1127" s="808">
        <v>2000</v>
      </c>
      <c r="N1127" s="809">
        <f>+M1127</f>
        <v>2000</v>
      </c>
      <c r="O1127" s="810"/>
      <c r="P1127" s="810"/>
      <c r="Q1127" s="810"/>
    </row>
    <row r="1128" spans="1:17">
      <c r="A1128" s="804" t="s">
        <v>631</v>
      </c>
      <c r="B1128" s="851" t="s">
        <v>2243</v>
      </c>
      <c r="C1128" s="810"/>
      <c r="D1128" s="810"/>
      <c r="E1128" s="803">
        <f>+SUM(E1129:E1130)</f>
        <v>4500</v>
      </c>
      <c r="F1128" s="803">
        <f>+SUM(F1129:F1130)</f>
        <v>4500</v>
      </c>
      <c r="G1128" s="810"/>
      <c r="H1128" s="810"/>
      <c r="I1128" s="803">
        <f>+SUM(I1129:I1130)</f>
        <v>4500</v>
      </c>
      <c r="J1128" s="803">
        <f>+SUM(J1129:J1130)</f>
        <v>4500</v>
      </c>
      <c r="K1128" s="810"/>
      <c r="L1128" s="810"/>
      <c r="M1128" s="803">
        <f>+SUM(M1129:M1130)</f>
        <v>4500</v>
      </c>
      <c r="N1128" s="803">
        <f>+SUM(N1129:N1130)</f>
        <v>4500</v>
      </c>
      <c r="O1128" s="810"/>
      <c r="P1128" s="810"/>
      <c r="Q1128" s="810"/>
    </row>
    <row r="1129" spans="1:17">
      <c r="A1129" s="806">
        <v>1</v>
      </c>
      <c r="B1129" s="807" t="s">
        <v>2209</v>
      </c>
      <c r="C1129" s="810"/>
      <c r="D1129" s="810"/>
      <c r="E1129" s="808">
        <v>2000</v>
      </c>
      <c r="F1129" s="809">
        <f>+E1129</f>
        <v>2000</v>
      </c>
      <c r="G1129" s="810"/>
      <c r="H1129" s="810"/>
      <c r="I1129" s="808">
        <v>2000</v>
      </c>
      <c r="J1129" s="809">
        <f>+I1129</f>
        <v>2000</v>
      </c>
      <c r="K1129" s="810"/>
      <c r="L1129" s="810"/>
      <c r="M1129" s="808">
        <v>2000</v>
      </c>
      <c r="N1129" s="809">
        <f>+M1129</f>
        <v>2000</v>
      </c>
      <c r="O1129" s="810"/>
      <c r="P1129" s="810"/>
      <c r="Q1129" s="810"/>
    </row>
    <row r="1130" spans="1:17">
      <c r="A1130" s="806">
        <v>2</v>
      </c>
      <c r="B1130" s="807" t="s">
        <v>2747</v>
      </c>
      <c r="C1130" s="810"/>
      <c r="D1130" s="810"/>
      <c r="E1130" s="808">
        <v>2500</v>
      </c>
      <c r="F1130" s="809">
        <f>+E1130</f>
        <v>2500</v>
      </c>
      <c r="G1130" s="810"/>
      <c r="H1130" s="810"/>
      <c r="I1130" s="808">
        <v>2500</v>
      </c>
      <c r="J1130" s="809">
        <f>+I1130</f>
        <v>2500</v>
      </c>
      <c r="K1130" s="810"/>
      <c r="L1130" s="810"/>
      <c r="M1130" s="808">
        <v>2500</v>
      </c>
      <c r="N1130" s="809">
        <f>+M1130</f>
        <v>2500</v>
      </c>
      <c r="O1130" s="810"/>
      <c r="P1130" s="810"/>
      <c r="Q1130" s="810"/>
    </row>
    <row r="1131" spans="1:17">
      <c r="A1131" s="804" t="s">
        <v>643</v>
      </c>
      <c r="B1131" s="851" t="s">
        <v>2250</v>
      </c>
      <c r="C1131" s="810"/>
      <c r="D1131" s="810"/>
      <c r="E1131" s="803">
        <f>+E1132+E1133</f>
        <v>3572</v>
      </c>
      <c r="F1131" s="803">
        <f>+F1132+F1133</f>
        <v>3572</v>
      </c>
      <c r="G1131" s="810"/>
      <c r="H1131" s="810"/>
      <c r="I1131" s="803">
        <f>+I1132+I1133</f>
        <v>3572</v>
      </c>
      <c r="J1131" s="803">
        <f>+J1132+J1133</f>
        <v>3572</v>
      </c>
      <c r="K1131" s="810"/>
      <c r="L1131" s="810"/>
      <c r="M1131" s="803">
        <f>+M1132+M1133</f>
        <v>3572</v>
      </c>
      <c r="N1131" s="803">
        <f>+N1132+N1133</f>
        <v>3572</v>
      </c>
      <c r="O1131" s="810"/>
      <c r="P1131" s="810"/>
      <c r="Q1131" s="810"/>
    </row>
    <row r="1132" spans="1:17" ht="31.5">
      <c r="A1132" s="806">
        <v>1</v>
      </c>
      <c r="B1132" s="807" t="s">
        <v>2748</v>
      </c>
      <c r="C1132" s="810"/>
      <c r="D1132" s="810"/>
      <c r="E1132" s="808">
        <v>893</v>
      </c>
      <c r="F1132" s="809">
        <f>+E1132</f>
        <v>893</v>
      </c>
      <c r="G1132" s="810"/>
      <c r="H1132" s="810"/>
      <c r="I1132" s="808">
        <v>893</v>
      </c>
      <c r="J1132" s="809">
        <f>+I1132</f>
        <v>893</v>
      </c>
      <c r="K1132" s="810"/>
      <c r="L1132" s="810"/>
      <c r="M1132" s="808">
        <v>893</v>
      </c>
      <c r="N1132" s="809">
        <f>+M1132</f>
        <v>893</v>
      </c>
      <c r="O1132" s="810"/>
      <c r="P1132" s="810"/>
      <c r="Q1132" s="810"/>
    </row>
    <row r="1133" spans="1:17" ht="31.5">
      <c r="A1133" s="806">
        <v>2</v>
      </c>
      <c r="B1133" s="807" t="s">
        <v>2749</v>
      </c>
      <c r="C1133" s="810"/>
      <c r="D1133" s="810"/>
      <c r="E1133" s="808">
        <v>2679</v>
      </c>
      <c r="F1133" s="809">
        <f>+E1133</f>
        <v>2679</v>
      </c>
      <c r="G1133" s="810"/>
      <c r="H1133" s="810"/>
      <c r="I1133" s="808">
        <v>2679</v>
      </c>
      <c r="J1133" s="809">
        <f>+I1133</f>
        <v>2679</v>
      </c>
      <c r="K1133" s="810"/>
      <c r="L1133" s="810"/>
      <c r="M1133" s="808">
        <v>2679</v>
      </c>
      <c r="N1133" s="809">
        <f>+M1133</f>
        <v>2679</v>
      </c>
      <c r="O1133" s="810"/>
      <c r="P1133" s="810"/>
      <c r="Q1133" s="810"/>
    </row>
    <row r="1134" spans="1:17">
      <c r="A1134" s="804" t="s">
        <v>666</v>
      </c>
      <c r="B1134" s="851" t="s">
        <v>2192</v>
      </c>
      <c r="C1134" s="810"/>
      <c r="D1134" s="810"/>
      <c r="E1134" s="803">
        <f>+E1135</f>
        <v>6000</v>
      </c>
      <c r="F1134" s="803">
        <f>+F1135</f>
        <v>6000</v>
      </c>
      <c r="G1134" s="810"/>
      <c r="H1134" s="810"/>
      <c r="I1134" s="803">
        <f>+I1135</f>
        <v>6000</v>
      </c>
      <c r="J1134" s="803">
        <f>+J1135</f>
        <v>6000</v>
      </c>
      <c r="K1134" s="810"/>
      <c r="L1134" s="810"/>
      <c r="M1134" s="803">
        <f>+M1135</f>
        <v>6000</v>
      </c>
      <c r="N1134" s="803">
        <f>+N1135</f>
        <v>6000</v>
      </c>
      <c r="O1134" s="810"/>
      <c r="P1134" s="810"/>
      <c r="Q1134" s="810"/>
    </row>
    <row r="1135" spans="1:17" ht="31.5">
      <c r="A1135" s="806">
        <v>1</v>
      </c>
      <c r="B1135" s="807" t="s">
        <v>2750</v>
      </c>
      <c r="C1135" s="810"/>
      <c r="D1135" s="810"/>
      <c r="E1135" s="808">
        <v>6000</v>
      </c>
      <c r="F1135" s="809">
        <f>+E1135</f>
        <v>6000</v>
      </c>
      <c r="G1135" s="810"/>
      <c r="H1135" s="810"/>
      <c r="I1135" s="808">
        <v>6000</v>
      </c>
      <c r="J1135" s="809">
        <f>+I1135</f>
        <v>6000</v>
      </c>
      <c r="K1135" s="810"/>
      <c r="L1135" s="810"/>
      <c r="M1135" s="808">
        <v>6000</v>
      </c>
      <c r="N1135" s="809">
        <f>+M1135</f>
        <v>6000</v>
      </c>
      <c r="O1135" s="810"/>
      <c r="P1135" s="810"/>
      <c r="Q1135" s="810"/>
    </row>
    <row r="1136" spans="1:17">
      <c r="A1136" s="804" t="s">
        <v>677</v>
      </c>
      <c r="B1136" s="851" t="s">
        <v>2232</v>
      </c>
      <c r="C1136" s="810"/>
      <c r="D1136" s="810"/>
      <c r="E1136" s="803">
        <f>+SUM(E1137:E1139)</f>
        <v>9514.35</v>
      </c>
      <c r="F1136" s="803">
        <f>+SUM(F1137:F1139)</f>
        <v>9514.35</v>
      </c>
      <c r="G1136" s="810"/>
      <c r="H1136" s="810"/>
      <c r="I1136" s="803">
        <f>+SUM(I1137:I1139)</f>
        <v>9514.35</v>
      </c>
      <c r="J1136" s="803">
        <f>+SUM(J1137:J1139)</f>
        <v>9514.35</v>
      </c>
      <c r="K1136" s="810"/>
      <c r="L1136" s="810"/>
      <c r="M1136" s="803">
        <f>+SUM(M1137:M1139)</f>
        <v>9514.35</v>
      </c>
      <c r="N1136" s="803">
        <f>+SUM(N1137:N1139)</f>
        <v>9514.35</v>
      </c>
      <c r="O1136" s="810"/>
      <c r="P1136" s="810"/>
      <c r="Q1136" s="810"/>
    </row>
    <row r="1137" spans="1:17" ht="31.5">
      <c r="A1137" s="806">
        <v>1</v>
      </c>
      <c r="B1137" s="807" t="s">
        <v>2751</v>
      </c>
      <c r="C1137" s="810"/>
      <c r="D1137" s="810"/>
      <c r="E1137" s="808">
        <v>3431.85</v>
      </c>
      <c r="F1137" s="809">
        <f>+E1137</f>
        <v>3431.85</v>
      </c>
      <c r="G1137" s="810"/>
      <c r="H1137" s="810"/>
      <c r="I1137" s="808">
        <v>3431.85</v>
      </c>
      <c r="J1137" s="809">
        <f>+I1137</f>
        <v>3431.85</v>
      </c>
      <c r="K1137" s="810"/>
      <c r="L1137" s="810"/>
      <c r="M1137" s="808">
        <v>3431.85</v>
      </c>
      <c r="N1137" s="809">
        <f>+M1137</f>
        <v>3431.85</v>
      </c>
      <c r="O1137" s="810"/>
      <c r="P1137" s="810"/>
      <c r="Q1137" s="810"/>
    </row>
    <row r="1138" spans="1:17" ht="31.5">
      <c r="A1138" s="806">
        <v>2</v>
      </c>
      <c r="B1138" s="807" t="s">
        <v>2752</v>
      </c>
      <c r="C1138" s="810"/>
      <c r="D1138" s="810"/>
      <c r="E1138" s="808">
        <v>3082.5</v>
      </c>
      <c r="F1138" s="809">
        <f>+E1138</f>
        <v>3082.5</v>
      </c>
      <c r="G1138" s="810"/>
      <c r="H1138" s="810"/>
      <c r="I1138" s="808">
        <v>3082.5</v>
      </c>
      <c r="J1138" s="809">
        <f>+I1138</f>
        <v>3082.5</v>
      </c>
      <c r="K1138" s="810"/>
      <c r="L1138" s="810"/>
      <c r="M1138" s="808">
        <v>3082.5</v>
      </c>
      <c r="N1138" s="809">
        <f>+M1138</f>
        <v>3082.5</v>
      </c>
      <c r="O1138" s="810"/>
      <c r="P1138" s="810"/>
      <c r="Q1138" s="810"/>
    </row>
    <row r="1139" spans="1:17" ht="31.5">
      <c r="A1139" s="806">
        <v>3</v>
      </c>
      <c r="B1139" s="807" t="s">
        <v>2753</v>
      </c>
      <c r="C1139" s="810"/>
      <c r="D1139" s="810"/>
      <c r="E1139" s="808">
        <v>3000</v>
      </c>
      <c r="F1139" s="809">
        <f>+E1139</f>
        <v>3000</v>
      </c>
      <c r="G1139" s="810"/>
      <c r="H1139" s="810"/>
      <c r="I1139" s="808">
        <v>3000</v>
      </c>
      <c r="J1139" s="809">
        <f>+I1139</f>
        <v>3000</v>
      </c>
      <c r="K1139" s="810"/>
      <c r="L1139" s="810"/>
      <c r="M1139" s="808">
        <v>3000</v>
      </c>
      <c r="N1139" s="809">
        <f>+M1139</f>
        <v>3000</v>
      </c>
      <c r="O1139" s="810"/>
      <c r="P1139" s="810"/>
      <c r="Q1139" s="810"/>
    </row>
    <row r="1140" spans="1:17">
      <c r="A1140" s="804" t="s">
        <v>686</v>
      </c>
      <c r="B1140" s="851" t="s">
        <v>2255</v>
      </c>
      <c r="C1140" s="810"/>
      <c r="D1140" s="810"/>
      <c r="E1140" s="803">
        <f>+E1141</f>
        <v>3000</v>
      </c>
      <c r="F1140" s="803">
        <f>+F1141</f>
        <v>3000</v>
      </c>
      <c r="G1140" s="810"/>
      <c r="H1140" s="810"/>
      <c r="I1140" s="803">
        <f>+I1141</f>
        <v>3000</v>
      </c>
      <c r="J1140" s="803">
        <f>+J1141</f>
        <v>3000</v>
      </c>
      <c r="K1140" s="810"/>
      <c r="L1140" s="810"/>
      <c r="M1140" s="803">
        <f>+M1141</f>
        <v>3000</v>
      </c>
      <c r="N1140" s="803">
        <f>+N1141</f>
        <v>3000</v>
      </c>
      <c r="O1140" s="810"/>
      <c r="P1140" s="810"/>
      <c r="Q1140" s="810"/>
    </row>
    <row r="1141" spans="1:17" ht="31.5">
      <c r="A1141" s="806">
        <v>1</v>
      </c>
      <c r="B1141" s="807" t="s">
        <v>2754</v>
      </c>
      <c r="C1141" s="810"/>
      <c r="D1141" s="810"/>
      <c r="E1141" s="808">
        <v>3000</v>
      </c>
      <c r="F1141" s="809">
        <f>+E1141</f>
        <v>3000</v>
      </c>
      <c r="G1141" s="810"/>
      <c r="H1141" s="810"/>
      <c r="I1141" s="808">
        <v>3000</v>
      </c>
      <c r="J1141" s="809">
        <f>+I1141</f>
        <v>3000</v>
      </c>
      <c r="K1141" s="810"/>
      <c r="L1141" s="810"/>
      <c r="M1141" s="808">
        <v>3000</v>
      </c>
      <c r="N1141" s="809">
        <f>+M1141</f>
        <v>3000</v>
      </c>
      <c r="O1141" s="810"/>
      <c r="P1141" s="810"/>
      <c r="Q1141" s="810"/>
    </row>
    <row r="1142" spans="1:17">
      <c r="A1142" s="806"/>
      <c r="B1142" s="807"/>
      <c r="C1142" s="810"/>
      <c r="D1142" s="810"/>
      <c r="E1142" s="808"/>
      <c r="F1142" s="809"/>
      <c r="G1142" s="810"/>
      <c r="H1142" s="810"/>
      <c r="I1142" s="808"/>
      <c r="J1142" s="809"/>
      <c r="K1142" s="810"/>
      <c r="L1142" s="810"/>
      <c r="M1142" s="808"/>
      <c r="N1142" s="809"/>
      <c r="O1142" s="810"/>
      <c r="P1142" s="810"/>
      <c r="Q1142" s="810"/>
    </row>
    <row r="1143" spans="1:17">
      <c r="A1143" s="804" t="s">
        <v>787</v>
      </c>
      <c r="B1143" s="851" t="s">
        <v>2225</v>
      </c>
      <c r="C1143" s="810"/>
      <c r="D1143" s="810"/>
      <c r="E1143" s="803">
        <f>+E1144+E1145</f>
        <v>5000</v>
      </c>
      <c r="F1143" s="803">
        <f>+F1144+F1145</f>
        <v>5000</v>
      </c>
      <c r="G1143" s="810"/>
      <c r="H1143" s="810"/>
      <c r="I1143" s="803">
        <f>+I1144+I1145</f>
        <v>5000</v>
      </c>
      <c r="J1143" s="803">
        <f>+J1144+J1145</f>
        <v>5000</v>
      </c>
      <c r="K1143" s="810"/>
      <c r="L1143" s="810"/>
      <c r="M1143" s="803">
        <f>+M1144+M1145</f>
        <v>5000</v>
      </c>
      <c r="N1143" s="803">
        <f>+N1144+N1145</f>
        <v>5000</v>
      </c>
      <c r="O1143" s="810"/>
      <c r="P1143" s="810"/>
      <c r="Q1143" s="810"/>
    </row>
    <row r="1144" spans="1:17">
      <c r="A1144" s="806">
        <v>1</v>
      </c>
      <c r="B1144" s="807" t="s">
        <v>2755</v>
      </c>
      <c r="C1144" s="810"/>
      <c r="D1144" s="810"/>
      <c r="E1144" s="808">
        <v>2000</v>
      </c>
      <c r="F1144" s="809">
        <f>+E1144</f>
        <v>2000</v>
      </c>
      <c r="G1144" s="810"/>
      <c r="H1144" s="810"/>
      <c r="I1144" s="808">
        <v>2000</v>
      </c>
      <c r="J1144" s="809">
        <f>+I1144</f>
        <v>2000</v>
      </c>
      <c r="K1144" s="810"/>
      <c r="L1144" s="810"/>
      <c r="M1144" s="808">
        <v>2000</v>
      </c>
      <c r="N1144" s="809">
        <f>+M1144</f>
        <v>2000</v>
      </c>
      <c r="O1144" s="810"/>
      <c r="P1144" s="810"/>
      <c r="Q1144" s="810"/>
    </row>
    <row r="1145" spans="1:17">
      <c r="A1145" s="806">
        <v>2</v>
      </c>
      <c r="B1145" s="807" t="s">
        <v>2756</v>
      </c>
      <c r="C1145" s="810"/>
      <c r="D1145" s="810"/>
      <c r="E1145" s="808">
        <v>3000</v>
      </c>
      <c r="F1145" s="809">
        <v>3000</v>
      </c>
      <c r="G1145" s="810"/>
      <c r="H1145" s="810"/>
      <c r="I1145" s="808">
        <v>3000</v>
      </c>
      <c r="J1145" s="809">
        <v>3000</v>
      </c>
      <c r="K1145" s="810"/>
      <c r="L1145" s="810"/>
      <c r="M1145" s="808">
        <v>3000</v>
      </c>
      <c r="N1145" s="809">
        <v>3000</v>
      </c>
      <c r="O1145" s="810"/>
      <c r="P1145" s="810"/>
      <c r="Q1145" s="810"/>
    </row>
    <row r="1146" spans="1:17">
      <c r="A1146" s="715" t="s">
        <v>310</v>
      </c>
      <c r="B1146" s="631" t="s">
        <v>2702</v>
      </c>
      <c r="C1146" s="779"/>
      <c r="D1146" s="779"/>
      <c r="E1146" s="803">
        <f>+E1147+E1150+E1154+E1156+E1159+E1161+E1165+E1167+E1169</f>
        <v>74804.600000000006</v>
      </c>
      <c r="F1146" s="803">
        <f>+F1147+F1150+F1154+F1156+F1159+F1161+F1165+F1167+F1169</f>
        <v>74804.600000000006</v>
      </c>
      <c r="G1146" s="716">
        <f>SUM(G1147:G1170)</f>
        <v>0</v>
      </c>
      <c r="H1146" s="716">
        <f>SUM(H1147:H1170)</f>
        <v>0</v>
      </c>
      <c r="I1146" s="803">
        <f>+I1147+I1150+I1154+I1156+I1159+I1161+I1165+I1167+I1169</f>
        <v>74804.600000000006</v>
      </c>
      <c r="J1146" s="803">
        <f>+J1147+J1150+J1154+J1156+J1159+J1161+J1165+J1167+J1169</f>
        <v>74804.600000000006</v>
      </c>
      <c r="K1146" s="716">
        <f>SUM(K1147:K1170)</f>
        <v>0</v>
      </c>
      <c r="L1146" s="716">
        <f>SUM(L1147:L1170)</f>
        <v>0</v>
      </c>
      <c r="M1146" s="803"/>
      <c r="N1146" s="803"/>
      <c r="O1146" s="716"/>
      <c r="P1146" s="716"/>
      <c r="Q1146" s="781"/>
    </row>
    <row r="1147" spans="1:17">
      <c r="A1147" s="804" t="s">
        <v>95</v>
      </c>
      <c r="B1147" s="851" t="s">
        <v>2198</v>
      </c>
      <c r="C1147" s="810"/>
      <c r="D1147" s="810"/>
      <c r="E1147" s="803">
        <f>+SUM(E1148:E1149)</f>
        <v>7061</v>
      </c>
      <c r="F1147" s="803">
        <f>+SUM(F1148:F1149)</f>
        <v>7061</v>
      </c>
      <c r="G1147" s="810"/>
      <c r="H1147" s="810"/>
      <c r="I1147" s="803">
        <f>+SUM(I1148:I1149)</f>
        <v>7061</v>
      </c>
      <c r="J1147" s="803">
        <f>+SUM(J1148:J1149)</f>
        <v>7061</v>
      </c>
      <c r="K1147" s="810"/>
      <c r="L1147" s="810"/>
      <c r="M1147" s="803"/>
      <c r="N1147" s="803"/>
      <c r="O1147" s="810"/>
      <c r="P1147" s="810"/>
      <c r="Q1147" s="810"/>
    </row>
    <row r="1148" spans="1:17" ht="31.5">
      <c r="A1148" s="806">
        <v>1</v>
      </c>
      <c r="B1148" s="807" t="s">
        <v>2757</v>
      </c>
      <c r="C1148" s="810"/>
      <c r="D1148" s="810"/>
      <c r="E1148" s="808">
        <v>3572</v>
      </c>
      <c r="F1148" s="809">
        <f>+E1148</f>
        <v>3572</v>
      </c>
      <c r="G1148" s="810"/>
      <c r="H1148" s="810"/>
      <c r="I1148" s="808">
        <v>3572</v>
      </c>
      <c r="J1148" s="809">
        <f>+I1148</f>
        <v>3572</v>
      </c>
      <c r="K1148" s="810"/>
      <c r="L1148" s="810"/>
      <c r="M1148" s="808"/>
      <c r="N1148" s="809"/>
      <c r="O1148" s="810"/>
      <c r="P1148" s="810"/>
      <c r="Q1148" s="810"/>
    </row>
    <row r="1149" spans="1:17">
      <c r="A1149" s="806">
        <v>2</v>
      </c>
      <c r="B1149" s="807" t="s">
        <v>2758</v>
      </c>
      <c r="C1149" s="810"/>
      <c r="D1149" s="810"/>
      <c r="E1149" s="808">
        <v>3489</v>
      </c>
      <c r="F1149" s="809">
        <f>+E1149</f>
        <v>3489</v>
      </c>
      <c r="G1149" s="810"/>
      <c r="H1149" s="810"/>
      <c r="I1149" s="808">
        <v>3489</v>
      </c>
      <c r="J1149" s="809">
        <f>+I1149</f>
        <v>3489</v>
      </c>
      <c r="K1149" s="810"/>
      <c r="L1149" s="810"/>
      <c r="M1149" s="808"/>
      <c r="N1149" s="809"/>
      <c r="O1149" s="810"/>
      <c r="P1149" s="810"/>
      <c r="Q1149" s="810"/>
    </row>
    <row r="1150" spans="1:17">
      <c r="A1150" s="804" t="s">
        <v>113</v>
      </c>
      <c r="B1150" s="851" t="s">
        <v>2267</v>
      </c>
      <c r="C1150" s="810"/>
      <c r="D1150" s="810"/>
      <c r="E1150" s="803">
        <f>+SUM(E1151:E1153)</f>
        <v>29000</v>
      </c>
      <c r="F1150" s="803">
        <f>+SUM(F1151:F1153)</f>
        <v>29000</v>
      </c>
      <c r="G1150" s="810"/>
      <c r="H1150" s="810"/>
      <c r="I1150" s="803">
        <f>+SUM(I1151:I1153)</f>
        <v>29000</v>
      </c>
      <c r="J1150" s="803">
        <f>+SUM(J1151:J1153)</f>
        <v>29000</v>
      </c>
      <c r="K1150" s="810"/>
      <c r="L1150" s="810"/>
      <c r="M1150" s="803"/>
      <c r="N1150" s="803"/>
      <c r="O1150" s="810"/>
      <c r="P1150" s="810"/>
      <c r="Q1150" s="810"/>
    </row>
    <row r="1151" spans="1:17" ht="31.5">
      <c r="A1151" s="806">
        <v>1</v>
      </c>
      <c r="B1151" s="807" t="s">
        <v>2759</v>
      </c>
      <c r="C1151" s="810"/>
      <c r="D1151" s="810"/>
      <c r="E1151" s="808">
        <v>11000</v>
      </c>
      <c r="F1151" s="809">
        <f>+E1151</f>
        <v>11000</v>
      </c>
      <c r="G1151" s="810"/>
      <c r="H1151" s="810"/>
      <c r="I1151" s="808">
        <v>11000</v>
      </c>
      <c r="J1151" s="809">
        <f>+I1151</f>
        <v>11000</v>
      </c>
      <c r="K1151" s="810"/>
      <c r="L1151" s="810"/>
      <c r="M1151" s="808"/>
      <c r="N1151" s="809"/>
      <c r="O1151" s="810"/>
      <c r="P1151" s="810"/>
      <c r="Q1151" s="810"/>
    </row>
    <row r="1152" spans="1:17" ht="31.5">
      <c r="A1152" s="806">
        <f>+A1151+1</f>
        <v>2</v>
      </c>
      <c r="B1152" s="807" t="s">
        <v>2760</v>
      </c>
      <c r="C1152" s="810"/>
      <c r="D1152" s="810"/>
      <c r="E1152" s="808">
        <v>4000</v>
      </c>
      <c r="F1152" s="809">
        <f>+E1152</f>
        <v>4000</v>
      </c>
      <c r="G1152" s="810"/>
      <c r="H1152" s="810"/>
      <c r="I1152" s="808">
        <v>4000</v>
      </c>
      <c r="J1152" s="809">
        <f>+I1152</f>
        <v>4000</v>
      </c>
      <c r="K1152" s="810"/>
      <c r="L1152" s="810"/>
      <c r="M1152" s="808"/>
      <c r="N1152" s="809"/>
      <c r="O1152" s="810"/>
      <c r="P1152" s="810"/>
      <c r="Q1152" s="810"/>
    </row>
    <row r="1153" spans="1:17" ht="31.5">
      <c r="A1153" s="806">
        <v>3</v>
      </c>
      <c r="B1153" s="807" t="s">
        <v>2761</v>
      </c>
      <c r="C1153" s="810"/>
      <c r="D1153" s="810"/>
      <c r="E1153" s="808">
        <v>14000</v>
      </c>
      <c r="F1153" s="809">
        <f>+E1153</f>
        <v>14000</v>
      </c>
      <c r="G1153" s="810"/>
      <c r="H1153" s="810"/>
      <c r="I1153" s="808">
        <v>14000</v>
      </c>
      <c r="J1153" s="809">
        <f>+I1153</f>
        <v>14000</v>
      </c>
      <c r="K1153" s="810"/>
      <c r="L1153" s="810"/>
      <c r="M1153" s="808"/>
      <c r="N1153" s="809"/>
      <c r="O1153" s="810"/>
      <c r="P1153" s="810"/>
      <c r="Q1153" s="810"/>
    </row>
    <row r="1154" spans="1:17">
      <c r="A1154" s="804" t="s">
        <v>286</v>
      </c>
      <c r="B1154" s="851" t="s">
        <v>2260</v>
      </c>
      <c r="C1154" s="810"/>
      <c r="D1154" s="810"/>
      <c r="E1154" s="803">
        <f>+E1155</f>
        <v>4500</v>
      </c>
      <c r="F1154" s="803">
        <f>+F1155</f>
        <v>4500</v>
      </c>
      <c r="G1154" s="810"/>
      <c r="H1154" s="810"/>
      <c r="I1154" s="803">
        <f>+I1155</f>
        <v>4500</v>
      </c>
      <c r="J1154" s="803">
        <f>+J1155</f>
        <v>4500</v>
      </c>
      <c r="K1154" s="810"/>
      <c r="L1154" s="810"/>
      <c r="M1154" s="803"/>
      <c r="N1154" s="803"/>
      <c r="O1154" s="810"/>
      <c r="P1154" s="810"/>
      <c r="Q1154" s="810"/>
    </row>
    <row r="1155" spans="1:17">
      <c r="A1155" s="806">
        <v>1</v>
      </c>
      <c r="B1155" s="807" t="s">
        <v>2762</v>
      </c>
      <c r="C1155" s="810"/>
      <c r="D1155" s="810"/>
      <c r="E1155" s="808">
        <v>4500</v>
      </c>
      <c r="F1155" s="809">
        <f>+E1155</f>
        <v>4500</v>
      </c>
      <c r="G1155" s="810"/>
      <c r="H1155" s="810"/>
      <c r="I1155" s="808">
        <v>4500</v>
      </c>
      <c r="J1155" s="809">
        <f>+I1155</f>
        <v>4500</v>
      </c>
      <c r="K1155" s="810"/>
      <c r="L1155" s="810"/>
      <c r="M1155" s="808"/>
      <c r="N1155" s="809"/>
      <c r="O1155" s="810"/>
      <c r="P1155" s="810"/>
      <c r="Q1155" s="810"/>
    </row>
    <row r="1156" spans="1:17">
      <c r="A1156" s="804" t="s">
        <v>287</v>
      </c>
      <c r="B1156" s="851" t="s">
        <v>2267</v>
      </c>
      <c r="C1156" s="810"/>
      <c r="D1156" s="810"/>
      <c r="E1156" s="803">
        <f>+E1157+E1158</f>
        <v>7955</v>
      </c>
      <c r="F1156" s="803">
        <f>+F1157+F1158</f>
        <v>7955</v>
      </c>
      <c r="G1156" s="810"/>
      <c r="H1156" s="810"/>
      <c r="I1156" s="803">
        <f>+I1157+I1158</f>
        <v>7955</v>
      </c>
      <c r="J1156" s="803">
        <f>+J1157+J1158</f>
        <v>7955</v>
      </c>
      <c r="K1156" s="810"/>
      <c r="L1156" s="810"/>
      <c r="M1156" s="803"/>
      <c r="N1156" s="803"/>
      <c r="O1156" s="810"/>
      <c r="P1156" s="810"/>
      <c r="Q1156" s="810"/>
    </row>
    <row r="1157" spans="1:17">
      <c r="A1157" s="806">
        <v>1</v>
      </c>
      <c r="B1157" s="807" t="s">
        <v>2763</v>
      </c>
      <c r="C1157" s="810"/>
      <c r="D1157" s="810"/>
      <c r="E1157" s="808">
        <v>3490</v>
      </c>
      <c r="F1157" s="809">
        <f>+E1157</f>
        <v>3490</v>
      </c>
      <c r="G1157" s="810"/>
      <c r="H1157" s="810"/>
      <c r="I1157" s="808">
        <v>3490</v>
      </c>
      <c r="J1157" s="809">
        <f>+I1157</f>
        <v>3490</v>
      </c>
      <c r="K1157" s="810"/>
      <c r="L1157" s="810"/>
      <c r="M1157" s="808"/>
      <c r="N1157" s="809"/>
      <c r="O1157" s="810"/>
      <c r="P1157" s="810"/>
      <c r="Q1157" s="810"/>
    </row>
    <row r="1158" spans="1:17" ht="31.5">
      <c r="A1158" s="806">
        <v>2</v>
      </c>
      <c r="B1158" s="807" t="s">
        <v>2764</v>
      </c>
      <c r="C1158" s="810"/>
      <c r="D1158" s="810"/>
      <c r="E1158" s="808">
        <v>4465</v>
      </c>
      <c r="F1158" s="809">
        <f>+E1158</f>
        <v>4465</v>
      </c>
      <c r="G1158" s="810"/>
      <c r="H1158" s="810"/>
      <c r="I1158" s="808">
        <v>4465</v>
      </c>
      <c r="J1158" s="809">
        <f>+I1158</f>
        <v>4465</v>
      </c>
      <c r="K1158" s="810"/>
      <c r="L1158" s="810"/>
      <c r="M1158" s="808"/>
      <c r="N1158" s="809"/>
      <c r="O1158" s="810"/>
      <c r="P1158" s="810"/>
      <c r="Q1158" s="810"/>
    </row>
    <row r="1159" spans="1:17">
      <c r="A1159" s="804" t="s">
        <v>581</v>
      </c>
      <c r="B1159" s="851" t="s">
        <v>2742</v>
      </c>
      <c r="C1159" s="810"/>
      <c r="D1159" s="810"/>
      <c r="E1159" s="803">
        <f>+E1160</f>
        <v>3500</v>
      </c>
      <c r="F1159" s="803">
        <f>+F1160</f>
        <v>3500</v>
      </c>
      <c r="G1159" s="810"/>
      <c r="H1159" s="810"/>
      <c r="I1159" s="803">
        <f>+I1160</f>
        <v>3500</v>
      </c>
      <c r="J1159" s="803">
        <f>+J1160</f>
        <v>3500</v>
      </c>
      <c r="K1159" s="810"/>
      <c r="L1159" s="810"/>
      <c r="M1159" s="803"/>
      <c r="N1159" s="803"/>
      <c r="O1159" s="810"/>
      <c r="P1159" s="810"/>
      <c r="Q1159" s="810"/>
    </row>
    <row r="1160" spans="1:17" ht="31.5">
      <c r="A1160" s="806">
        <v>1</v>
      </c>
      <c r="B1160" s="807" t="s">
        <v>2765</v>
      </c>
      <c r="C1160" s="810"/>
      <c r="D1160" s="810"/>
      <c r="E1160" s="808">
        <v>3500</v>
      </c>
      <c r="F1160" s="809">
        <f>+E1160</f>
        <v>3500</v>
      </c>
      <c r="G1160" s="810"/>
      <c r="H1160" s="810"/>
      <c r="I1160" s="808">
        <v>3500</v>
      </c>
      <c r="J1160" s="809">
        <f>+I1160</f>
        <v>3500</v>
      </c>
      <c r="K1160" s="810"/>
      <c r="L1160" s="810"/>
      <c r="M1160" s="808"/>
      <c r="N1160" s="809"/>
      <c r="O1160" s="810"/>
      <c r="P1160" s="810"/>
      <c r="Q1160" s="810"/>
    </row>
    <row r="1161" spans="1:17">
      <c r="A1161" s="804" t="s">
        <v>591</v>
      </c>
      <c r="B1161" s="851" t="s">
        <v>2204</v>
      </c>
      <c r="C1161" s="810"/>
      <c r="D1161" s="810"/>
      <c r="E1161" s="803">
        <f>+E1162+E1163+E1164</f>
        <v>10966.4</v>
      </c>
      <c r="F1161" s="803">
        <f>+F1162+F1163+F1164</f>
        <v>10966.4</v>
      </c>
      <c r="G1161" s="810"/>
      <c r="H1161" s="810"/>
      <c r="I1161" s="803">
        <f>+I1162+I1163+I1164</f>
        <v>10966.4</v>
      </c>
      <c r="J1161" s="803">
        <f>+J1162+J1163+J1164</f>
        <v>10966.4</v>
      </c>
      <c r="K1161" s="810"/>
      <c r="L1161" s="810"/>
      <c r="M1161" s="803"/>
      <c r="N1161" s="803"/>
      <c r="O1161" s="810"/>
      <c r="P1161" s="810"/>
      <c r="Q1161" s="810"/>
    </row>
    <row r="1162" spans="1:17" ht="31.5">
      <c r="A1162" s="806">
        <v>1</v>
      </c>
      <c r="B1162" s="807" t="s">
        <v>2766</v>
      </c>
      <c r="C1162" s="810"/>
      <c r="D1162" s="810"/>
      <c r="E1162" s="808">
        <v>2870.4</v>
      </c>
      <c r="F1162" s="809">
        <f>+E1162</f>
        <v>2870.4</v>
      </c>
      <c r="G1162" s="810"/>
      <c r="H1162" s="810"/>
      <c r="I1162" s="808">
        <v>2870.4</v>
      </c>
      <c r="J1162" s="809">
        <f>+I1162</f>
        <v>2870.4</v>
      </c>
      <c r="K1162" s="810"/>
      <c r="L1162" s="810"/>
      <c r="M1162" s="808"/>
      <c r="N1162" s="809"/>
      <c r="O1162" s="810"/>
      <c r="P1162" s="810"/>
      <c r="Q1162" s="810"/>
    </row>
    <row r="1163" spans="1:17">
      <c r="A1163" s="806">
        <f>+A1162+1</f>
        <v>2</v>
      </c>
      <c r="B1163" s="807" t="s">
        <v>2767</v>
      </c>
      <c r="C1163" s="810"/>
      <c r="D1163" s="810"/>
      <c r="E1163" s="808">
        <v>2500</v>
      </c>
      <c r="F1163" s="809">
        <f>+E1163</f>
        <v>2500</v>
      </c>
      <c r="G1163" s="810"/>
      <c r="H1163" s="810"/>
      <c r="I1163" s="808">
        <v>2500</v>
      </c>
      <c r="J1163" s="809">
        <f>+I1163</f>
        <v>2500</v>
      </c>
      <c r="K1163" s="810"/>
      <c r="L1163" s="810"/>
      <c r="M1163" s="808"/>
      <c r="N1163" s="809"/>
      <c r="O1163" s="810"/>
      <c r="P1163" s="810"/>
      <c r="Q1163" s="810"/>
    </row>
    <row r="1164" spans="1:17" ht="47.25">
      <c r="A1164" s="806">
        <f>+A1163+1</f>
        <v>3</v>
      </c>
      <c r="B1164" s="651" t="s">
        <v>2768</v>
      </c>
      <c r="C1164" s="810"/>
      <c r="D1164" s="810"/>
      <c r="E1164" s="808">
        <v>5596</v>
      </c>
      <c r="F1164" s="808">
        <v>5596</v>
      </c>
      <c r="G1164" s="810"/>
      <c r="H1164" s="810"/>
      <c r="I1164" s="808">
        <v>5596</v>
      </c>
      <c r="J1164" s="808">
        <v>5596</v>
      </c>
      <c r="K1164" s="810"/>
      <c r="L1164" s="810"/>
      <c r="M1164" s="808"/>
      <c r="N1164" s="808"/>
      <c r="O1164" s="810"/>
      <c r="P1164" s="810"/>
      <c r="Q1164" s="810"/>
    </row>
    <row r="1165" spans="1:17">
      <c r="A1165" s="804" t="s">
        <v>631</v>
      </c>
      <c r="B1165" s="851" t="s">
        <v>2211</v>
      </c>
      <c r="C1165" s="810"/>
      <c r="D1165" s="810"/>
      <c r="E1165" s="803">
        <f>+SUM(E1166:E1166)</f>
        <v>4822.2</v>
      </c>
      <c r="F1165" s="803">
        <f>+SUM(F1166:F1166)</f>
        <v>4822.2</v>
      </c>
      <c r="G1165" s="810"/>
      <c r="H1165" s="810"/>
      <c r="I1165" s="803">
        <f>+SUM(I1166:I1166)</f>
        <v>4822.2</v>
      </c>
      <c r="J1165" s="803">
        <f>+SUM(J1166:J1166)</f>
        <v>4822.2</v>
      </c>
      <c r="K1165" s="810"/>
      <c r="L1165" s="810"/>
      <c r="M1165" s="803"/>
      <c r="N1165" s="803"/>
      <c r="O1165" s="810"/>
      <c r="P1165" s="810"/>
      <c r="Q1165" s="810"/>
    </row>
    <row r="1166" spans="1:17" ht="31.5">
      <c r="A1166" s="806">
        <v>1</v>
      </c>
      <c r="B1166" s="807" t="s">
        <v>2769</v>
      </c>
      <c r="C1166" s="810"/>
      <c r="D1166" s="810"/>
      <c r="E1166" s="808">
        <v>4822.2</v>
      </c>
      <c r="F1166" s="808">
        <f>+E1166</f>
        <v>4822.2</v>
      </c>
      <c r="G1166" s="810"/>
      <c r="H1166" s="810"/>
      <c r="I1166" s="808">
        <v>4822.2</v>
      </c>
      <c r="J1166" s="808">
        <f>+I1166</f>
        <v>4822.2</v>
      </c>
      <c r="K1166" s="810"/>
      <c r="L1166" s="810"/>
      <c r="M1166" s="808"/>
      <c r="N1166" s="808"/>
      <c r="O1166" s="810"/>
      <c r="P1166" s="810"/>
      <c r="Q1166" s="810"/>
    </row>
    <row r="1167" spans="1:17">
      <c r="A1167" s="804" t="s">
        <v>643</v>
      </c>
      <c r="B1167" s="851" t="s">
        <v>2255</v>
      </c>
      <c r="C1167" s="810"/>
      <c r="D1167" s="810"/>
      <c r="E1167" s="803">
        <f>+E1168</f>
        <v>2500</v>
      </c>
      <c r="F1167" s="803">
        <f>+F1168</f>
        <v>2500</v>
      </c>
      <c r="G1167" s="810"/>
      <c r="H1167" s="810"/>
      <c r="I1167" s="803">
        <f>+I1168</f>
        <v>2500</v>
      </c>
      <c r="J1167" s="803">
        <f>+J1168</f>
        <v>2500</v>
      </c>
      <c r="K1167" s="810"/>
      <c r="L1167" s="810"/>
      <c r="M1167" s="803"/>
      <c r="N1167" s="803"/>
      <c r="O1167" s="810"/>
      <c r="P1167" s="810"/>
      <c r="Q1167" s="810"/>
    </row>
    <row r="1168" spans="1:17">
      <c r="A1168" s="806">
        <v>1</v>
      </c>
      <c r="B1168" s="807" t="s">
        <v>2770</v>
      </c>
      <c r="C1168" s="810"/>
      <c r="D1168" s="810"/>
      <c r="E1168" s="808">
        <v>2500</v>
      </c>
      <c r="F1168" s="809">
        <f>+E1168</f>
        <v>2500</v>
      </c>
      <c r="G1168" s="810"/>
      <c r="H1168" s="810"/>
      <c r="I1168" s="808">
        <v>2500</v>
      </c>
      <c r="J1168" s="809">
        <f>+I1168</f>
        <v>2500</v>
      </c>
      <c r="K1168" s="810"/>
      <c r="L1168" s="810"/>
      <c r="M1168" s="808"/>
      <c r="N1168" s="809"/>
      <c r="O1168" s="810"/>
      <c r="P1168" s="810"/>
      <c r="Q1168" s="810"/>
    </row>
    <row r="1169" spans="1:17">
      <c r="A1169" s="804" t="s">
        <v>677</v>
      </c>
      <c r="B1169" s="851" t="s">
        <v>2232</v>
      </c>
      <c r="C1169" s="810"/>
      <c r="D1169" s="810"/>
      <c r="E1169" s="803">
        <f>+SUM(E1170:E1170)</f>
        <v>4500</v>
      </c>
      <c r="F1169" s="803">
        <f>+SUM(F1170:F1170)</f>
        <v>4500</v>
      </c>
      <c r="G1169" s="810"/>
      <c r="H1169" s="810"/>
      <c r="I1169" s="803">
        <f>+SUM(I1170:I1170)</f>
        <v>4500</v>
      </c>
      <c r="J1169" s="803">
        <f>+SUM(J1170:J1170)</f>
        <v>4500</v>
      </c>
      <c r="K1169" s="810"/>
      <c r="L1169" s="810"/>
      <c r="M1169" s="803"/>
      <c r="N1169" s="803"/>
      <c r="O1169" s="810"/>
      <c r="P1169" s="810"/>
      <c r="Q1169" s="810"/>
    </row>
    <row r="1170" spans="1:17" ht="31.5">
      <c r="A1170" s="806">
        <v>1</v>
      </c>
      <c r="B1170" s="651" t="s">
        <v>2771</v>
      </c>
      <c r="C1170" s="810"/>
      <c r="D1170" s="810"/>
      <c r="E1170" s="808">
        <v>4500</v>
      </c>
      <c r="F1170" s="809">
        <f>+E1170</f>
        <v>4500</v>
      </c>
      <c r="G1170" s="810"/>
      <c r="H1170" s="810"/>
      <c r="I1170" s="808">
        <v>4500</v>
      </c>
      <c r="J1170" s="809">
        <f>+I1170</f>
        <v>4500</v>
      </c>
      <c r="K1170" s="810"/>
      <c r="L1170" s="810"/>
      <c r="M1170" s="808"/>
      <c r="N1170" s="809"/>
      <c r="O1170" s="810"/>
      <c r="P1170" s="810"/>
      <c r="Q1170" s="810"/>
    </row>
    <row r="1171" spans="1:17">
      <c r="A1171" s="715" t="s">
        <v>2772</v>
      </c>
      <c r="B1171" s="631" t="s">
        <v>571</v>
      </c>
      <c r="C1171" s="711"/>
      <c r="D1171" s="714"/>
      <c r="E1171" s="714">
        <f>E1172+E1174</f>
        <v>84800</v>
      </c>
      <c r="F1171" s="714">
        <f>F1172+F1174</f>
        <v>84160</v>
      </c>
      <c r="G1171" s="714">
        <f>G1172+G1174</f>
        <v>0</v>
      </c>
      <c r="H1171" s="714">
        <f>H1172+H1174</f>
        <v>0</v>
      </c>
      <c r="I1171" s="714">
        <f>I1172+I1174</f>
        <v>84800</v>
      </c>
      <c r="J1171" s="714">
        <f t="shared" ref="J1171:P1171" si="67">J1172+J1174</f>
        <v>84160</v>
      </c>
      <c r="K1171" s="714">
        <f t="shared" si="67"/>
        <v>0</v>
      </c>
      <c r="L1171" s="714">
        <f t="shared" si="67"/>
        <v>0</v>
      </c>
      <c r="M1171" s="714">
        <f t="shared" si="67"/>
        <v>84800</v>
      </c>
      <c r="N1171" s="714">
        <f t="shared" si="67"/>
        <v>84160</v>
      </c>
      <c r="O1171" s="716">
        <f t="shared" si="67"/>
        <v>0</v>
      </c>
      <c r="P1171" s="716">
        <f t="shared" si="67"/>
        <v>0</v>
      </c>
      <c r="Q1171" s="714"/>
    </row>
    <row r="1172" spans="1:17" ht="47.25">
      <c r="A1172" s="715" t="s">
        <v>96</v>
      </c>
      <c r="B1172" s="636" t="s">
        <v>1135</v>
      </c>
      <c r="C1172" s="779"/>
      <c r="D1172" s="779"/>
      <c r="E1172" s="852">
        <f>E1173</f>
        <v>0</v>
      </c>
      <c r="F1172" s="852">
        <f>F1173</f>
        <v>0</v>
      </c>
      <c r="G1172" s="716"/>
      <c r="H1172" s="716"/>
      <c r="I1172" s="852">
        <f>I1173</f>
        <v>0</v>
      </c>
      <c r="J1172" s="852">
        <f t="shared" ref="J1172:P1172" si="68">J1173</f>
        <v>0</v>
      </c>
      <c r="K1172" s="852">
        <f t="shared" si="68"/>
        <v>0</v>
      </c>
      <c r="L1172" s="852">
        <f t="shared" si="68"/>
        <v>0</v>
      </c>
      <c r="M1172" s="852">
        <f t="shared" si="68"/>
        <v>0</v>
      </c>
      <c r="N1172" s="852">
        <f t="shared" si="68"/>
        <v>0</v>
      </c>
      <c r="O1172" s="852">
        <f t="shared" si="68"/>
        <v>0</v>
      </c>
      <c r="P1172" s="852">
        <f t="shared" si="68"/>
        <v>0</v>
      </c>
      <c r="Q1172" s="781"/>
    </row>
    <row r="1173" spans="1:17">
      <c r="A1173" s="635"/>
      <c r="B1173" s="853"/>
      <c r="C1173" s="713"/>
      <c r="D1173" s="714"/>
      <c r="E1173" s="854"/>
      <c r="F1173" s="854"/>
      <c r="G1173" s="716"/>
      <c r="H1173" s="716"/>
      <c r="I1173" s="854"/>
      <c r="J1173" s="854"/>
      <c r="K1173" s="716"/>
      <c r="L1173" s="855"/>
      <c r="M1173" s="854"/>
      <c r="N1173" s="854"/>
      <c r="O1173" s="716"/>
      <c r="P1173" s="855"/>
      <c r="Q1173" s="639"/>
    </row>
    <row r="1174" spans="1:17" ht="31.5">
      <c r="A1174" s="635" t="s">
        <v>101</v>
      </c>
      <c r="B1174" s="631" t="s">
        <v>466</v>
      </c>
      <c r="C1174" s="713"/>
      <c r="D1174" s="714"/>
      <c r="E1174" s="811">
        <f>SUM(E1175:E1191)</f>
        <v>84800</v>
      </c>
      <c r="F1174" s="811">
        <f>SUM(F1175:F1191)</f>
        <v>84160</v>
      </c>
      <c r="G1174" s="716"/>
      <c r="H1174" s="716"/>
      <c r="I1174" s="811">
        <f>SUM(I1175:I1191)</f>
        <v>84800</v>
      </c>
      <c r="J1174" s="811">
        <f>SUM(J1175:J1191)</f>
        <v>84160</v>
      </c>
      <c r="K1174" s="716"/>
      <c r="L1174" s="716"/>
      <c r="M1174" s="811">
        <f>SUM(M1175:M1191)</f>
        <v>84800</v>
      </c>
      <c r="N1174" s="811">
        <f>SUM(N1175:N1191)</f>
        <v>84160</v>
      </c>
      <c r="O1174" s="716"/>
      <c r="P1174" s="716"/>
      <c r="Q1174" s="639"/>
    </row>
    <row r="1175" spans="1:17">
      <c r="A1175" s="784" t="s">
        <v>97</v>
      </c>
      <c r="B1175" s="645" t="s">
        <v>2773</v>
      </c>
      <c r="C1175" s="713"/>
      <c r="D1175" s="714"/>
      <c r="E1175" s="856">
        <v>8000</v>
      </c>
      <c r="F1175" s="856">
        <v>7980</v>
      </c>
      <c r="G1175" s="716"/>
      <c r="H1175" s="716"/>
      <c r="I1175" s="856">
        <v>8000</v>
      </c>
      <c r="J1175" s="856">
        <v>7980</v>
      </c>
      <c r="K1175" s="716"/>
      <c r="L1175" s="716"/>
      <c r="M1175" s="856">
        <v>8000</v>
      </c>
      <c r="N1175" s="856">
        <v>7980</v>
      </c>
      <c r="O1175" s="716"/>
      <c r="P1175" s="716"/>
      <c r="Q1175" s="639"/>
    </row>
    <row r="1176" spans="1:17" ht="31.5">
      <c r="A1176" s="650" t="s">
        <v>183</v>
      </c>
      <c r="B1176" s="645" t="s">
        <v>2774</v>
      </c>
      <c r="C1176" s="713"/>
      <c r="D1176" s="714"/>
      <c r="E1176" s="856">
        <v>6000</v>
      </c>
      <c r="F1176" s="856">
        <f>E1176-60</f>
        <v>5940</v>
      </c>
      <c r="G1176" s="716"/>
      <c r="H1176" s="716"/>
      <c r="I1176" s="856">
        <v>6000</v>
      </c>
      <c r="J1176" s="856">
        <f>I1176-60</f>
        <v>5940</v>
      </c>
      <c r="K1176" s="716"/>
      <c r="L1176" s="716"/>
      <c r="M1176" s="856">
        <v>6000</v>
      </c>
      <c r="N1176" s="856">
        <f>M1176-60</f>
        <v>5940</v>
      </c>
      <c r="O1176" s="716"/>
      <c r="P1176" s="716"/>
      <c r="Q1176" s="639"/>
    </row>
    <row r="1177" spans="1:17" ht="31.5">
      <c r="A1177" s="650" t="s">
        <v>1728</v>
      </c>
      <c r="B1177" s="645" t="s">
        <v>2775</v>
      </c>
      <c r="C1177" s="713"/>
      <c r="D1177" s="714"/>
      <c r="E1177" s="856">
        <v>6000</v>
      </c>
      <c r="F1177" s="856">
        <v>5940</v>
      </c>
      <c r="G1177" s="716"/>
      <c r="H1177" s="716"/>
      <c r="I1177" s="856">
        <v>6000</v>
      </c>
      <c r="J1177" s="856">
        <v>5940</v>
      </c>
      <c r="K1177" s="716"/>
      <c r="L1177" s="716"/>
      <c r="M1177" s="856">
        <v>6000</v>
      </c>
      <c r="N1177" s="856">
        <v>5940</v>
      </c>
      <c r="O1177" s="716"/>
      <c r="P1177" s="716"/>
      <c r="Q1177" s="639"/>
    </row>
    <row r="1178" spans="1:17">
      <c r="A1178" s="650" t="s">
        <v>186</v>
      </c>
      <c r="B1178" s="645" t="s">
        <v>2776</v>
      </c>
      <c r="C1178" s="713"/>
      <c r="D1178" s="714"/>
      <c r="E1178" s="856">
        <v>2800</v>
      </c>
      <c r="F1178" s="856">
        <f>+E1178-20</f>
        <v>2780</v>
      </c>
      <c r="G1178" s="716"/>
      <c r="H1178" s="716"/>
      <c r="I1178" s="856">
        <v>2800</v>
      </c>
      <c r="J1178" s="856">
        <f>+I1178-20</f>
        <v>2780</v>
      </c>
      <c r="K1178" s="716"/>
      <c r="L1178" s="716"/>
      <c r="M1178" s="856">
        <v>2800</v>
      </c>
      <c r="N1178" s="856">
        <f>+M1178-20</f>
        <v>2780</v>
      </c>
      <c r="O1178" s="716"/>
      <c r="P1178" s="716"/>
      <c r="Q1178" s="639"/>
    </row>
    <row r="1179" spans="1:17" ht="31.5">
      <c r="A1179" s="650" t="s">
        <v>1731</v>
      </c>
      <c r="B1179" s="645" t="s">
        <v>2777</v>
      </c>
      <c r="C1179" s="713"/>
      <c r="D1179" s="714"/>
      <c r="E1179" s="856">
        <v>4000</v>
      </c>
      <c r="F1179" s="856">
        <f>+E1179-40</f>
        <v>3960</v>
      </c>
      <c r="G1179" s="716"/>
      <c r="H1179" s="716"/>
      <c r="I1179" s="856">
        <v>4000</v>
      </c>
      <c r="J1179" s="856">
        <f>+I1179-40</f>
        <v>3960</v>
      </c>
      <c r="K1179" s="716"/>
      <c r="L1179" s="716"/>
      <c r="M1179" s="856">
        <v>4000</v>
      </c>
      <c r="N1179" s="856">
        <f>+M1179-40</f>
        <v>3960</v>
      </c>
      <c r="O1179" s="716"/>
      <c r="P1179" s="716"/>
      <c r="Q1179" s="639"/>
    </row>
    <row r="1180" spans="1:17" ht="31.5">
      <c r="A1180" s="784" t="s">
        <v>1733</v>
      </c>
      <c r="B1180" s="645" t="s">
        <v>2778</v>
      </c>
      <c r="C1180" s="713"/>
      <c r="D1180" s="714"/>
      <c r="E1180" s="856">
        <v>4000</v>
      </c>
      <c r="F1180" s="856">
        <v>3970</v>
      </c>
      <c r="G1180" s="716"/>
      <c r="H1180" s="716"/>
      <c r="I1180" s="856">
        <v>4000</v>
      </c>
      <c r="J1180" s="856">
        <v>3970</v>
      </c>
      <c r="K1180" s="716"/>
      <c r="L1180" s="716"/>
      <c r="M1180" s="856">
        <v>4000</v>
      </c>
      <c r="N1180" s="856">
        <v>3970</v>
      </c>
      <c r="O1180" s="716"/>
      <c r="P1180" s="716"/>
      <c r="Q1180" s="639"/>
    </row>
    <row r="1181" spans="1:17">
      <c r="A1181" s="650" t="s">
        <v>1735</v>
      </c>
      <c r="B1181" s="651" t="s">
        <v>2779</v>
      </c>
      <c r="C1181" s="713"/>
      <c r="D1181" s="714"/>
      <c r="E1181" s="856">
        <v>5000</v>
      </c>
      <c r="F1181" s="856">
        <v>4950</v>
      </c>
      <c r="G1181" s="716"/>
      <c r="H1181" s="716"/>
      <c r="I1181" s="856">
        <v>5000</v>
      </c>
      <c r="J1181" s="856">
        <v>4950</v>
      </c>
      <c r="K1181" s="716"/>
      <c r="L1181" s="716"/>
      <c r="M1181" s="856">
        <v>5000</v>
      </c>
      <c r="N1181" s="856">
        <v>4950</v>
      </c>
      <c r="O1181" s="716"/>
      <c r="P1181" s="716"/>
      <c r="Q1181" s="639"/>
    </row>
    <row r="1182" spans="1:17" ht="31.5">
      <c r="A1182" s="650" t="s">
        <v>1737</v>
      </c>
      <c r="B1182" s="645" t="s">
        <v>2780</v>
      </c>
      <c r="C1182" s="713"/>
      <c r="D1182" s="714"/>
      <c r="E1182" s="856">
        <v>4000</v>
      </c>
      <c r="F1182" s="856">
        <f>E1182-50</f>
        <v>3950</v>
      </c>
      <c r="G1182" s="716"/>
      <c r="H1182" s="716"/>
      <c r="I1182" s="856">
        <v>4000</v>
      </c>
      <c r="J1182" s="856">
        <f>I1182-50</f>
        <v>3950</v>
      </c>
      <c r="K1182" s="716"/>
      <c r="L1182" s="716"/>
      <c r="M1182" s="856">
        <v>4000</v>
      </c>
      <c r="N1182" s="856">
        <f>M1182-50</f>
        <v>3950</v>
      </c>
      <c r="O1182" s="716"/>
      <c r="P1182" s="716"/>
      <c r="Q1182" s="639"/>
    </row>
    <row r="1183" spans="1:17" ht="31.5">
      <c r="A1183" s="650" t="s">
        <v>1739</v>
      </c>
      <c r="B1183" s="645" t="s">
        <v>2781</v>
      </c>
      <c r="C1183" s="713"/>
      <c r="D1183" s="714"/>
      <c r="E1183" s="856">
        <v>2000</v>
      </c>
      <c r="F1183" s="856">
        <f>+E1183-10</f>
        <v>1990</v>
      </c>
      <c r="G1183" s="716"/>
      <c r="H1183" s="716"/>
      <c r="I1183" s="856">
        <v>2000</v>
      </c>
      <c r="J1183" s="856">
        <f>+I1183-10</f>
        <v>1990</v>
      </c>
      <c r="K1183" s="716"/>
      <c r="L1183" s="716"/>
      <c r="M1183" s="856">
        <v>2000</v>
      </c>
      <c r="N1183" s="856">
        <f>+M1183-10</f>
        <v>1990</v>
      </c>
      <c r="O1183" s="716"/>
      <c r="P1183" s="716"/>
      <c r="Q1183" s="639"/>
    </row>
    <row r="1184" spans="1:17" ht="31.5">
      <c r="A1184" s="650" t="s">
        <v>1741</v>
      </c>
      <c r="B1184" s="645" t="s">
        <v>2782</v>
      </c>
      <c r="C1184" s="713"/>
      <c r="D1184" s="714"/>
      <c r="E1184" s="856">
        <v>9000</v>
      </c>
      <c r="F1184" s="856">
        <f>E1184-60</f>
        <v>8940</v>
      </c>
      <c r="G1184" s="716"/>
      <c r="H1184" s="716"/>
      <c r="I1184" s="856">
        <v>9000</v>
      </c>
      <c r="J1184" s="856">
        <f>I1184-60</f>
        <v>8940</v>
      </c>
      <c r="K1184" s="716"/>
      <c r="L1184" s="716"/>
      <c r="M1184" s="856">
        <v>9000</v>
      </c>
      <c r="N1184" s="856">
        <f>M1184-60</f>
        <v>8940</v>
      </c>
      <c r="O1184" s="716"/>
      <c r="P1184" s="716"/>
      <c r="Q1184" s="639"/>
    </row>
    <row r="1185" spans="1:17" ht="31.5">
      <c r="A1185" s="784" t="s">
        <v>1743</v>
      </c>
      <c r="B1185" s="645" t="s">
        <v>2783</v>
      </c>
      <c r="C1185" s="713"/>
      <c r="D1185" s="714"/>
      <c r="E1185" s="856">
        <v>4500</v>
      </c>
      <c r="F1185" s="856">
        <f>+E1185-20</f>
        <v>4480</v>
      </c>
      <c r="G1185" s="716"/>
      <c r="H1185" s="716"/>
      <c r="I1185" s="856">
        <v>4500</v>
      </c>
      <c r="J1185" s="856">
        <f>+I1185-20</f>
        <v>4480</v>
      </c>
      <c r="K1185" s="716"/>
      <c r="L1185" s="716"/>
      <c r="M1185" s="856">
        <v>4500</v>
      </c>
      <c r="N1185" s="856">
        <f>+M1185-20</f>
        <v>4480</v>
      </c>
      <c r="O1185" s="716"/>
      <c r="P1185" s="716"/>
      <c r="Q1185" s="639"/>
    </row>
    <row r="1186" spans="1:17" ht="31.5">
      <c r="A1186" s="650" t="s">
        <v>1745</v>
      </c>
      <c r="B1186" s="645" t="s">
        <v>2784</v>
      </c>
      <c r="C1186" s="713"/>
      <c r="D1186" s="714"/>
      <c r="E1186" s="856">
        <v>5500</v>
      </c>
      <c r="F1186" s="856">
        <v>5460</v>
      </c>
      <c r="G1186" s="716"/>
      <c r="H1186" s="716"/>
      <c r="I1186" s="856">
        <v>5500</v>
      </c>
      <c r="J1186" s="856">
        <v>5460</v>
      </c>
      <c r="K1186" s="716"/>
      <c r="L1186" s="716"/>
      <c r="M1186" s="856">
        <v>5500</v>
      </c>
      <c r="N1186" s="856">
        <v>5460</v>
      </c>
      <c r="O1186" s="716"/>
      <c r="P1186" s="716"/>
      <c r="Q1186" s="639"/>
    </row>
    <row r="1187" spans="1:17" ht="31.5">
      <c r="A1187" s="650" t="s">
        <v>1747</v>
      </c>
      <c r="B1187" s="645" t="s">
        <v>2785</v>
      </c>
      <c r="C1187" s="713"/>
      <c r="D1187" s="714"/>
      <c r="E1187" s="856">
        <v>10000</v>
      </c>
      <c r="F1187" s="856">
        <f>E1187-60</f>
        <v>9940</v>
      </c>
      <c r="G1187" s="716"/>
      <c r="H1187" s="716"/>
      <c r="I1187" s="856">
        <v>10000</v>
      </c>
      <c r="J1187" s="856">
        <f>I1187-60</f>
        <v>9940</v>
      </c>
      <c r="K1187" s="716"/>
      <c r="L1187" s="716"/>
      <c r="M1187" s="856">
        <v>10000</v>
      </c>
      <c r="N1187" s="856">
        <f>M1187-60</f>
        <v>9940</v>
      </c>
      <c r="O1187" s="716"/>
      <c r="P1187" s="716"/>
      <c r="Q1187" s="639"/>
    </row>
    <row r="1188" spans="1:17" ht="31.5">
      <c r="A1188" s="650" t="s">
        <v>1749</v>
      </c>
      <c r="B1188" s="645" t="s">
        <v>2786</v>
      </c>
      <c r="C1188" s="713"/>
      <c r="D1188" s="714"/>
      <c r="E1188" s="856">
        <v>3000</v>
      </c>
      <c r="F1188" s="856">
        <f>E1188-20</f>
        <v>2980</v>
      </c>
      <c r="G1188" s="716"/>
      <c r="H1188" s="716"/>
      <c r="I1188" s="856">
        <v>3000</v>
      </c>
      <c r="J1188" s="856">
        <f>I1188-20</f>
        <v>2980</v>
      </c>
      <c r="K1188" s="716"/>
      <c r="L1188" s="716"/>
      <c r="M1188" s="856">
        <v>3000</v>
      </c>
      <c r="N1188" s="856">
        <f>M1188-20</f>
        <v>2980</v>
      </c>
      <c r="O1188" s="716"/>
      <c r="P1188" s="716"/>
      <c r="Q1188" s="639"/>
    </row>
    <row r="1189" spans="1:17">
      <c r="A1189" s="650" t="s">
        <v>1751</v>
      </c>
      <c r="B1189" s="645" t="s">
        <v>2787</v>
      </c>
      <c r="C1189" s="713"/>
      <c r="D1189" s="714"/>
      <c r="E1189" s="856">
        <v>2000</v>
      </c>
      <c r="F1189" s="856">
        <v>1980</v>
      </c>
      <c r="G1189" s="716"/>
      <c r="H1189" s="716"/>
      <c r="I1189" s="856">
        <v>2000</v>
      </c>
      <c r="J1189" s="856">
        <v>1980</v>
      </c>
      <c r="K1189" s="716"/>
      <c r="L1189" s="716"/>
      <c r="M1189" s="856">
        <v>2000</v>
      </c>
      <c r="N1189" s="856">
        <v>1980</v>
      </c>
      <c r="O1189" s="716"/>
      <c r="P1189" s="716"/>
      <c r="Q1189" s="639"/>
    </row>
    <row r="1190" spans="1:17" ht="31.5">
      <c r="A1190" s="784" t="s">
        <v>1753</v>
      </c>
      <c r="B1190" s="645" t="s">
        <v>2788</v>
      </c>
      <c r="C1190" s="713"/>
      <c r="D1190" s="714"/>
      <c r="E1190" s="856">
        <v>5000</v>
      </c>
      <c r="F1190" s="856">
        <f>E1190-50</f>
        <v>4950</v>
      </c>
      <c r="G1190" s="716"/>
      <c r="H1190" s="716"/>
      <c r="I1190" s="856">
        <v>5000</v>
      </c>
      <c r="J1190" s="856">
        <f>I1190-50</f>
        <v>4950</v>
      </c>
      <c r="K1190" s="716"/>
      <c r="L1190" s="716"/>
      <c r="M1190" s="856">
        <v>5000</v>
      </c>
      <c r="N1190" s="856">
        <f>M1190-50</f>
        <v>4950</v>
      </c>
      <c r="O1190" s="716"/>
      <c r="P1190" s="716"/>
      <c r="Q1190" s="639"/>
    </row>
    <row r="1191" spans="1:17">
      <c r="A1191" s="650" t="s">
        <v>1755</v>
      </c>
      <c r="B1191" s="651" t="s">
        <v>2789</v>
      </c>
      <c r="C1191" s="713"/>
      <c r="D1191" s="714"/>
      <c r="E1191" s="856">
        <v>4000</v>
      </c>
      <c r="F1191" s="856">
        <v>3970</v>
      </c>
      <c r="G1191" s="716"/>
      <c r="H1191" s="716"/>
      <c r="I1191" s="856">
        <v>4000</v>
      </c>
      <c r="J1191" s="856">
        <v>3970</v>
      </c>
      <c r="K1191" s="716"/>
      <c r="L1191" s="716"/>
      <c r="M1191" s="856">
        <v>4000</v>
      </c>
      <c r="N1191" s="856">
        <v>3970</v>
      </c>
      <c r="O1191" s="716"/>
      <c r="P1191" s="716"/>
      <c r="Q1191" s="639"/>
    </row>
    <row r="1192" spans="1:17">
      <c r="A1192" s="715" t="s">
        <v>2790</v>
      </c>
      <c r="B1192" s="631" t="s">
        <v>570</v>
      </c>
      <c r="C1192" s="711"/>
      <c r="D1192" s="714"/>
      <c r="E1192" s="714">
        <f>E1193+E1194</f>
        <v>151300</v>
      </c>
      <c r="F1192" s="714">
        <f t="shared" ref="F1192:N1192" si="69">F1193+F1194</f>
        <v>151300</v>
      </c>
      <c r="G1192" s="714">
        <f t="shared" si="69"/>
        <v>0</v>
      </c>
      <c r="H1192" s="714">
        <f t="shared" si="69"/>
        <v>0</v>
      </c>
      <c r="I1192" s="714">
        <f t="shared" si="69"/>
        <v>111000</v>
      </c>
      <c r="J1192" s="714">
        <f t="shared" si="69"/>
        <v>111000</v>
      </c>
      <c r="K1192" s="714">
        <f t="shared" si="69"/>
        <v>0</v>
      </c>
      <c r="L1192" s="714">
        <f t="shared" si="69"/>
        <v>0</v>
      </c>
      <c r="M1192" s="714">
        <f t="shared" si="69"/>
        <v>76000</v>
      </c>
      <c r="N1192" s="714">
        <f t="shared" si="69"/>
        <v>76000</v>
      </c>
      <c r="O1192" s="716"/>
      <c r="P1192" s="716"/>
      <c r="Q1192" s="714"/>
    </row>
    <row r="1193" spans="1:17" ht="47.25">
      <c r="A1193" s="628" t="s">
        <v>96</v>
      </c>
      <c r="B1193" s="636" t="s">
        <v>1135</v>
      </c>
      <c r="C1193" s="755"/>
      <c r="D1193" s="714"/>
      <c r="E1193" s="714"/>
      <c r="F1193" s="714"/>
      <c r="G1193" s="714"/>
      <c r="H1193" s="714"/>
      <c r="I1193" s="714"/>
      <c r="J1193" s="714"/>
      <c r="K1193" s="714"/>
      <c r="L1193" s="714"/>
      <c r="M1193" s="714"/>
      <c r="N1193" s="714"/>
      <c r="O1193" s="716"/>
      <c r="P1193" s="716"/>
      <c r="Q1193" s="714"/>
    </row>
    <row r="1194" spans="1:17" ht="31.5">
      <c r="A1194" s="628" t="s">
        <v>101</v>
      </c>
      <c r="B1194" s="636" t="s">
        <v>466</v>
      </c>
      <c r="C1194" s="755"/>
      <c r="D1194" s="714"/>
      <c r="E1194" s="857">
        <f>SUM(E1195,E1197,E1202,E1205,E1212,E1216,E1220,E1226,E1228,E1234,E1237)</f>
        <v>151300</v>
      </c>
      <c r="F1194" s="857">
        <f>SUM(F1195,F1197,F1202,F1205,F1212,F1216,F1220,F1226,F1228,F1234,F1237)</f>
        <v>151300</v>
      </c>
      <c r="G1194" s="714"/>
      <c r="H1194" s="714"/>
      <c r="I1194" s="857">
        <f>SUM(I1195,I1197,I1202,I1205,I1212,I1216,I1220,I1226,I1228,I1234,I1237)</f>
        <v>111000</v>
      </c>
      <c r="J1194" s="857">
        <f>SUM(J1195,J1197,J1202,J1205,J1212,J1216,J1220,J1226,J1228,J1234,J1237)</f>
        <v>111000</v>
      </c>
      <c r="K1194" s="714"/>
      <c r="L1194" s="714"/>
      <c r="M1194" s="857">
        <f>SUM(M1195,M1197,M1202,M1205,M1212,M1216,M1220,M1226,M1228,M1234,M1237)</f>
        <v>76000</v>
      </c>
      <c r="N1194" s="857">
        <f>SUM(N1195,N1197,N1202,N1205,N1212,N1216,N1220,N1226,N1228,N1234,N1237)</f>
        <v>76000</v>
      </c>
      <c r="O1194" s="716"/>
      <c r="P1194" s="716"/>
      <c r="Q1194" s="714"/>
    </row>
    <row r="1195" spans="1:17" s="860" customFormat="1">
      <c r="A1195" s="858" t="s">
        <v>95</v>
      </c>
      <c r="B1195" s="859" t="s">
        <v>2365</v>
      </c>
      <c r="C1195" s="755"/>
      <c r="D1195" s="714"/>
      <c r="E1195" s="714">
        <f>SUM(E1196:E1196)</f>
        <v>12000</v>
      </c>
      <c r="F1195" s="714">
        <f>SUM(F1196:F1196)</f>
        <v>12000</v>
      </c>
      <c r="G1195" s="714"/>
      <c r="H1195" s="714"/>
      <c r="I1195" s="714">
        <f>SUM(I1196:I1196)</f>
        <v>12000</v>
      </c>
      <c r="J1195" s="714">
        <f>SUM(J1196:J1196)</f>
        <v>12000</v>
      </c>
      <c r="K1195" s="714"/>
      <c r="L1195" s="714"/>
      <c r="M1195" s="714">
        <f>SUM(M1196:M1196)</f>
        <v>12000</v>
      </c>
      <c r="N1195" s="714">
        <f>SUM(N1196:N1196)</f>
        <v>12000</v>
      </c>
      <c r="O1195" s="716"/>
      <c r="P1195" s="716"/>
      <c r="Q1195" s="714"/>
    </row>
    <row r="1196" spans="1:17" s="860" customFormat="1" ht="31.5">
      <c r="A1196" s="861">
        <v>1</v>
      </c>
      <c r="B1196" s="862" t="s">
        <v>2791</v>
      </c>
      <c r="C1196" s="755"/>
      <c r="D1196" s="714"/>
      <c r="E1196" s="710">
        <f>15000-3000</f>
        <v>12000</v>
      </c>
      <c r="F1196" s="710">
        <f>15000-3000</f>
        <v>12000</v>
      </c>
      <c r="G1196" s="714"/>
      <c r="H1196" s="714"/>
      <c r="I1196" s="710">
        <f>15000-3000</f>
        <v>12000</v>
      </c>
      <c r="J1196" s="710">
        <f>15000-3000</f>
        <v>12000</v>
      </c>
      <c r="K1196" s="714"/>
      <c r="L1196" s="714"/>
      <c r="M1196" s="710">
        <f>15000-3000</f>
        <v>12000</v>
      </c>
      <c r="N1196" s="710">
        <f>15000-3000</f>
        <v>12000</v>
      </c>
      <c r="O1196" s="716"/>
      <c r="P1196" s="716"/>
      <c r="Q1196" s="714"/>
    </row>
    <row r="1197" spans="1:17" s="860" customFormat="1">
      <c r="A1197" s="863" t="s">
        <v>95</v>
      </c>
      <c r="B1197" s="864" t="s">
        <v>2371</v>
      </c>
      <c r="C1197" s="755"/>
      <c r="D1197" s="714"/>
      <c r="E1197" s="714">
        <f>SUM(E1198:E1200)</f>
        <v>9380</v>
      </c>
      <c r="F1197" s="714">
        <f>SUM(F1198:F1200)</f>
        <v>9380</v>
      </c>
      <c r="G1197" s="714"/>
      <c r="H1197" s="714"/>
      <c r="I1197" s="714">
        <f>SUM(I1198:I1200)</f>
        <v>4480</v>
      </c>
      <c r="J1197" s="714">
        <f>SUM(J1198:J1200)</f>
        <v>4480</v>
      </c>
      <c r="K1197" s="714"/>
      <c r="L1197" s="714"/>
      <c r="M1197" s="714">
        <f>SUM(M1198:M1200)</f>
        <v>4480</v>
      </c>
      <c r="N1197" s="714">
        <f>SUM(N1198:N1200)</f>
        <v>4480</v>
      </c>
      <c r="O1197" s="716"/>
      <c r="P1197" s="716"/>
      <c r="Q1197" s="714"/>
    </row>
    <row r="1198" spans="1:17" s="860" customFormat="1" ht="31.5">
      <c r="A1198" s="865" t="s">
        <v>48</v>
      </c>
      <c r="B1198" s="866" t="s">
        <v>2792</v>
      </c>
      <c r="C1198" s="755"/>
      <c r="D1198" s="714"/>
      <c r="E1198" s="710">
        <v>2680</v>
      </c>
      <c r="F1198" s="710">
        <v>2680</v>
      </c>
      <c r="G1198" s="714"/>
      <c r="H1198" s="714"/>
      <c r="I1198" s="710">
        <v>2680</v>
      </c>
      <c r="J1198" s="710">
        <v>2680</v>
      </c>
      <c r="K1198" s="714"/>
      <c r="L1198" s="714"/>
      <c r="M1198" s="710">
        <v>2680</v>
      </c>
      <c r="N1198" s="710">
        <v>2680</v>
      </c>
      <c r="O1198" s="716"/>
      <c r="P1198" s="716"/>
      <c r="Q1198" s="714"/>
    </row>
    <row r="1199" spans="1:17" s="860" customFormat="1">
      <c r="A1199" s="865" t="s">
        <v>50</v>
      </c>
      <c r="B1199" s="862" t="s">
        <v>2793</v>
      </c>
      <c r="C1199" s="755"/>
      <c r="D1199" s="714"/>
      <c r="E1199" s="710">
        <v>1800</v>
      </c>
      <c r="F1199" s="710">
        <v>1800</v>
      </c>
      <c r="G1199" s="714"/>
      <c r="H1199" s="714"/>
      <c r="I1199" s="710">
        <v>800</v>
      </c>
      <c r="J1199" s="710">
        <v>800</v>
      </c>
      <c r="K1199" s="714"/>
      <c r="L1199" s="714"/>
      <c r="M1199" s="710">
        <v>800</v>
      </c>
      <c r="N1199" s="710">
        <v>800</v>
      </c>
      <c r="O1199" s="716"/>
      <c r="P1199" s="716"/>
      <c r="Q1199" s="714"/>
    </row>
    <row r="1200" spans="1:17" s="860" customFormat="1">
      <c r="A1200" s="865" t="s">
        <v>52</v>
      </c>
      <c r="B1200" s="862" t="s">
        <v>2794</v>
      </c>
      <c r="C1200" s="755"/>
      <c r="D1200" s="714"/>
      <c r="E1200" s="710">
        <v>4900</v>
      </c>
      <c r="F1200" s="710">
        <v>4900</v>
      </c>
      <c r="G1200" s="714"/>
      <c r="H1200" s="714"/>
      <c r="I1200" s="710">
        <v>1000</v>
      </c>
      <c r="J1200" s="710">
        <v>1000</v>
      </c>
      <c r="K1200" s="714"/>
      <c r="L1200" s="714"/>
      <c r="M1200" s="710">
        <v>1000</v>
      </c>
      <c r="N1200" s="710">
        <v>1000</v>
      </c>
      <c r="O1200" s="716"/>
      <c r="P1200" s="716"/>
      <c r="Q1200" s="714"/>
    </row>
    <row r="1201" spans="1:17" s="860" customFormat="1">
      <c r="A1201" s="865" t="s">
        <v>54</v>
      </c>
      <c r="B1201" s="862" t="s">
        <v>2373</v>
      </c>
      <c r="C1201" s="755"/>
      <c r="D1201" s="714"/>
      <c r="E1201" s="710">
        <v>12800</v>
      </c>
      <c r="F1201" s="710">
        <v>12800</v>
      </c>
      <c r="G1201" s="714"/>
      <c r="H1201" s="714"/>
      <c r="I1201" s="710">
        <v>2800</v>
      </c>
      <c r="J1201" s="710">
        <v>2800</v>
      </c>
      <c r="K1201" s="714"/>
      <c r="L1201" s="714"/>
      <c r="M1201" s="710">
        <v>2800</v>
      </c>
      <c r="N1201" s="710">
        <v>2800</v>
      </c>
      <c r="O1201" s="716"/>
      <c r="P1201" s="716"/>
      <c r="Q1201" s="714"/>
    </row>
    <row r="1202" spans="1:17" s="860" customFormat="1">
      <c r="A1202" s="863" t="s">
        <v>133</v>
      </c>
      <c r="B1202" s="864" t="s">
        <v>2376</v>
      </c>
      <c r="C1202" s="755"/>
      <c r="D1202" s="714"/>
      <c r="E1202" s="714">
        <f>SUM(E1203:E1204)</f>
        <v>18700</v>
      </c>
      <c r="F1202" s="714">
        <f>SUM(F1203:F1204)</f>
        <v>18700</v>
      </c>
      <c r="G1202" s="714"/>
      <c r="H1202" s="714"/>
      <c r="I1202" s="714">
        <f>SUM(I1203:I1204)</f>
        <v>8700</v>
      </c>
      <c r="J1202" s="714">
        <f>SUM(J1203:J1204)</f>
        <v>8700</v>
      </c>
      <c r="K1202" s="714"/>
      <c r="L1202" s="714"/>
      <c r="M1202" s="714">
        <f>SUM(M1203:M1204)</f>
        <v>8700</v>
      </c>
      <c r="N1202" s="714">
        <f>SUM(N1203:N1204)</f>
        <v>8700</v>
      </c>
      <c r="O1202" s="716"/>
      <c r="P1202" s="716"/>
      <c r="Q1202" s="714"/>
    </row>
    <row r="1203" spans="1:17" s="860" customFormat="1">
      <c r="A1203" s="861">
        <v>6</v>
      </c>
      <c r="B1203" s="862" t="s">
        <v>2795</v>
      </c>
      <c r="C1203" s="755"/>
      <c r="D1203" s="714"/>
      <c r="E1203" s="710">
        <v>6000</v>
      </c>
      <c r="F1203" s="710">
        <v>6000</v>
      </c>
      <c r="G1203" s="714"/>
      <c r="H1203" s="714"/>
      <c r="I1203" s="710">
        <v>3000</v>
      </c>
      <c r="J1203" s="710">
        <v>3000</v>
      </c>
      <c r="K1203" s="714"/>
      <c r="L1203" s="714"/>
      <c r="M1203" s="710">
        <v>3000</v>
      </c>
      <c r="N1203" s="710">
        <v>3000</v>
      </c>
      <c r="O1203" s="716"/>
      <c r="P1203" s="716"/>
      <c r="Q1203" s="714"/>
    </row>
    <row r="1204" spans="1:17" s="860" customFormat="1">
      <c r="A1204" s="861">
        <v>7</v>
      </c>
      <c r="B1204" s="862" t="s">
        <v>2796</v>
      </c>
      <c r="C1204" s="755"/>
      <c r="D1204" s="714"/>
      <c r="E1204" s="710">
        <v>12700</v>
      </c>
      <c r="F1204" s="710">
        <v>12700</v>
      </c>
      <c r="G1204" s="714"/>
      <c r="H1204" s="714"/>
      <c r="I1204" s="710">
        <v>5700</v>
      </c>
      <c r="J1204" s="710">
        <v>5700</v>
      </c>
      <c r="K1204" s="714"/>
      <c r="L1204" s="714"/>
      <c r="M1204" s="710">
        <v>5700</v>
      </c>
      <c r="N1204" s="710">
        <v>5700</v>
      </c>
      <c r="O1204" s="716"/>
      <c r="P1204" s="716"/>
      <c r="Q1204" s="714"/>
    </row>
    <row r="1205" spans="1:17" s="860" customFormat="1">
      <c r="A1205" s="863" t="s">
        <v>113</v>
      </c>
      <c r="B1205" s="864" t="s">
        <v>2381</v>
      </c>
      <c r="C1205" s="755"/>
      <c r="D1205" s="714"/>
      <c r="E1205" s="714">
        <f>SUM(E1206:E1211)</f>
        <v>50600</v>
      </c>
      <c r="F1205" s="714">
        <f>SUM(F1206:F1211)</f>
        <v>50600</v>
      </c>
      <c r="G1205" s="716"/>
      <c r="H1205" s="716"/>
      <c r="I1205" s="714">
        <f>SUM(I1206:I1211)</f>
        <v>46800</v>
      </c>
      <c r="J1205" s="714">
        <f>SUM(J1206:J1211)</f>
        <v>46800</v>
      </c>
      <c r="K1205" s="716"/>
      <c r="L1205" s="716"/>
      <c r="M1205" s="714">
        <f>SUM(M1206:M1211)</f>
        <v>11800</v>
      </c>
      <c r="N1205" s="714">
        <f>SUM(N1206:N1211)</f>
        <v>11800</v>
      </c>
      <c r="O1205" s="716"/>
      <c r="P1205" s="716"/>
      <c r="Q1205" s="714"/>
    </row>
    <row r="1206" spans="1:17" s="860" customFormat="1" ht="31.5">
      <c r="A1206" s="865" t="s">
        <v>59</v>
      </c>
      <c r="B1206" s="867" t="s">
        <v>2797</v>
      </c>
      <c r="C1206" s="755"/>
      <c r="D1206" s="714"/>
      <c r="E1206" s="710">
        <v>2800</v>
      </c>
      <c r="F1206" s="710">
        <v>2800</v>
      </c>
      <c r="G1206" s="716"/>
      <c r="H1206" s="716"/>
      <c r="I1206" s="710">
        <v>2800</v>
      </c>
      <c r="J1206" s="710">
        <v>2800</v>
      </c>
      <c r="K1206" s="716"/>
      <c r="L1206" s="716"/>
      <c r="M1206" s="710">
        <v>2800</v>
      </c>
      <c r="N1206" s="710">
        <v>2800</v>
      </c>
      <c r="O1206" s="716"/>
      <c r="P1206" s="716"/>
      <c r="Q1206" s="714"/>
    </row>
    <row r="1207" spans="1:17" ht="31.5">
      <c r="A1207" s="865" t="s">
        <v>61</v>
      </c>
      <c r="B1207" s="862" t="s">
        <v>2798</v>
      </c>
      <c r="C1207" s="755"/>
      <c r="D1207" s="714"/>
      <c r="E1207" s="710">
        <v>3000</v>
      </c>
      <c r="F1207" s="710">
        <v>3000</v>
      </c>
      <c r="G1207" s="716"/>
      <c r="H1207" s="716"/>
      <c r="I1207" s="710">
        <v>3000</v>
      </c>
      <c r="J1207" s="710">
        <v>3000</v>
      </c>
      <c r="K1207" s="716"/>
      <c r="L1207" s="716"/>
      <c r="M1207" s="710">
        <v>3000</v>
      </c>
      <c r="N1207" s="710">
        <v>3000</v>
      </c>
      <c r="O1207" s="716"/>
      <c r="P1207" s="716"/>
      <c r="Q1207" s="714"/>
    </row>
    <row r="1208" spans="1:17" ht="31.5">
      <c r="A1208" s="865" t="s">
        <v>63</v>
      </c>
      <c r="B1208" s="862" t="s">
        <v>2799</v>
      </c>
      <c r="C1208" s="755"/>
      <c r="D1208" s="714"/>
      <c r="E1208" s="710">
        <v>1000</v>
      </c>
      <c r="F1208" s="710">
        <v>1000</v>
      </c>
      <c r="G1208" s="716"/>
      <c r="H1208" s="716"/>
      <c r="I1208" s="710">
        <v>1000</v>
      </c>
      <c r="J1208" s="710">
        <v>1000</v>
      </c>
      <c r="K1208" s="716"/>
      <c r="L1208" s="716"/>
      <c r="M1208" s="710">
        <v>1000</v>
      </c>
      <c r="N1208" s="710">
        <v>1000</v>
      </c>
      <c r="O1208" s="716"/>
      <c r="P1208" s="716"/>
      <c r="Q1208" s="714"/>
    </row>
    <row r="1209" spans="1:17" ht="31.5">
      <c r="A1209" s="865" t="s">
        <v>65</v>
      </c>
      <c r="B1209" s="868" t="s">
        <v>2800</v>
      </c>
      <c r="C1209" s="755"/>
      <c r="D1209" s="714"/>
      <c r="E1209" s="710">
        <v>1900</v>
      </c>
      <c r="F1209" s="710">
        <v>1900</v>
      </c>
      <c r="G1209" s="716"/>
      <c r="H1209" s="716"/>
      <c r="I1209" s="710">
        <v>1900</v>
      </c>
      <c r="J1209" s="710">
        <v>1900</v>
      </c>
      <c r="K1209" s="716"/>
      <c r="L1209" s="716"/>
      <c r="M1209" s="710">
        <v>1900</v>
      </c>
      <c r="N1209" s="710">
        <v>1900</v>
      </c>
      <c r="O1209" s="716"/>
      <c r="P1209" s="716"/>
      <c r="Q1209" s="714"/>
    </row>
    <row r="1210" spans="1:17">
      <c r="A1210" s="865" t="s">
        <v>67</v>
      </c>
      <c r="B1210" s="862" t="s">
        <v>2801</v>
      </c>
      <c r="C1210" s="755"/>
      <c r="D1210" s="714"/>
      <c r="E1210" s="710">
        <v>4800</v>
      </c>
      <c r="F1210" s="710">
        <v>4800</v>
      </c>
      <c r="G1210" s="716"/>
      <c r="H1210" s="716"/>
      <c r="I1210" s="710">
        <v>1000</v>
      </c>
      <c r="J1210" s="710">
        <v>1000</v>
      </c>
      <c r="K1210" s="716"/>
      <c r="L1210" s="716"/>
      <c r="M1210" s="710">
        <v>1000</v>
      </c>
      <c r="N1210" s="710">
        <v>1000</v>
      </c>
      <c r="O1210" s="716"/>
      <c r="P1210" s="716"/>
      <c r="Q1210" s="714"/>
    </row>
    <row r="1211" spans="1:17">
      <c r="A1211" s="865" t="s">
        <v>69</v>
      </c>
      <c r="B1211" s="862" t="s">
        <v>2802</v>
      </c>
      <c r="C1211" s="755"/>
      <c r="D1211" s="714"/>
      <c r="E1211" s="710">
        <v>37100</v>
      </c>
      <c r="F1211" s="710">
        <v>37100</v>
      </c>
      <c r="G1211" s="716"/>
      <c r="H1211" s="716"/>
      <c r="I1211" s="710">
        <v>37100</v>
      </c>
      <c r="J1211" s="710">
        <v>37100</v>
      </c>
      <c r="K1211" s="716"/>
      <c r="L1211" s="716"/>
      <c r="M1211" s="710">
        <v>2100</v>
      </c>
      <c r="N1211" s="710">
        <v>2100</v>
      </c>
      <c r="O1211" s="716"/>
      <c r="P1211" s="716"/>
      <c r="Q1211" s="714"/>
    </row>
    <row r="1212" spans="1:17">
      <c r="A1212" s="863" t="s">
        <v>133</v>
      </c>
      <c r="B1212" s="864" t="s">
        <v>2388</v>
      </c>
      <c r="C1212" s="755"/>
      <c r="D1212" s="714"/>
      <c r="E1212" s="714">
        <f>SUM(E1213:E1215)</f>
        <v>7500</v>
      </c>
      <c r="F1212" s="714">
        <f>SUM(F1213:F1215)</f>
        <v>7500</v>
      </c>
      <c r="G1212" s="716"/>
      <c r="H1212" s="716"/>
      <c r="I1212" s="714">
        <f>SUM(I1213:I1215)</f>
        <v>7500</v>
      </c>
      <c r="J1212" s="714">
        <f>SUM(J1213:J1215)</f>
        <v>7500</v>
      </c>
      <c r="K1212" s="716"/>
      <c r="L1212" s="716"/>
      <c r="M1212" s="714">
        <f>SUM(M1213:M1215)</f>
        <v>7500</v>
      </c>
      <c r="N1212" s="714">
        <f>SUM(N1213:N1215)</f>
        <v>7500</v>
      </c>
      <c r="O1212" s="716"/>
      <c r="P1212" s="716"/>
      <c r="Q1212" s="714"/>
    </row>
    <row r="1213" spans="1:17" ht="31.5">
      <c r="A1213" s="865" t="s">
        <v>71</v>
      </c>
      <c r="B1213" s="862" t="s">
        <v>2803</v>
      </c>
      <c r="C1213" s="755"/>
      <c r="D1213" s="714"/>
      <c r="E1213" s="710">
        <v>1500</v>
      </c>
      <c r="F1213" s="710">
        <v>1500</v>
      </c>
      <c r="G1213" s="716"/>
      <c r="H1213" s="716"/>
      <c r="I1213" s="710">
        <v>1500</v>
      </c>
      <c r="J1213" s="710">
        <v>1500</v>
      </c>
      <c r="K1213" s="716"/>
      <c r="L1213" s="716"/>
      <c r="M1213" s="710">
        <v>1500</v>
      </c>
      <c r="N1213" s="710">
        <v>1500</v>
      </c>
      <c r="O1213" s="716"/>
      <c r="P1213" s="716"/>
      <c r="Q1213" s="714"/>
    </row>
    <row r="1214" spans="1:17" ht="31.5">
      <c r="A1214" s="865" t="s">
        <v>73</v>
      </c>
      <c r="B1214" s="867" t="s">
        <v>2804</v>
      </c>
      <c r="C1214" s="755"/>
      <c r="D1214" s="714"/>
      <c r="E1214" s="710">
        <v>3000</v>
      </c>
      <c r="F1214" s="710">
        <v>3000</v>
      </c>
      <c r="G1214" s="716"/>
      <c r="H1214" s="716"/>
      <c r="I1214" s="710">
        <v>3000</v>
      </c>
      <c r="J1214" s="710">
        <v>3000</v>
      </c>
      <c r="K1214" s="716"/>
      <c r="L1214" s="716"/>
      <c r="M1214" s="710">
        <v>3000</v>
      </c>
      <c r="N1214" s="710">
        <v>3000</v>
      </c>
      <c r="O1214" s="716"/>
      <c r="P1214" s="716"/>
      <c r="Q1214" s="714"/>
    </row>
    <row r="1215" spans="1:17" ht="31.5">
      <c r="A1215" s="865" t="s">
        <v>75</v>
      </c>
      <c r="B1215" s="862" t="s">
        <v>2805</v>
      </c>
      <c r="C1215" s="755"/>
      <c r="D1215" s="714"/>
      <c r="E1215" s="710">
        <v>3000</v>
      </c>
      <c r="F1215" s="710">
        <v>3000</v>
      </c>
      <c r="G1215" s="716"/>
      <c r="H1215" s="716"/>
      <c r="I1215" s="710">
        <v>3000</v>
      </c>
      <c r="J1215" s="710">
        <v>3000</v>
      </c>
      <c r="K1215" s="716"/>
      <c r="L1215" s="716"/>
      <c r="M1215" s="710">
        <v>3000</v>
      </c>
      <c r="N1215" s="710">
        <v>3000</v>
      </c>
      <c r="O1215" s="716"/>
      <c r="P1215" s="716"/>
      <c r="Q1215" s="714"/>
    </row>
    <row r="1216" spans="1:17">
      <c r="A1216" s="863" t="s">
        <v>286</v>
      </c>
      <c r="B1216" s="864" t="s">
        <v>2400</v>
      </c>
      <c r="C1216" s="755"/>
      <c r="D1216" s="714"/>
      <c r="E1216" s="714">
        <f>SUM(E1217:E1219)</f>
        <v>13500</v>
      </c>
      <c r="F1216" s="714">
        <f>SUM(F1217:F1219)</f>
        <v>13500</v>
      </c>
      <c r="G1216" s="716"/>
      <c r="H1216" s="716"/>
      <c r="I1216" s="714">
        <f>SUM(I1217:I1219)</f>
        <v>4500</v>
      </c>
      <c r="J1216" s="714">
        <f>SUM(J1217:J1219)</f>
        <v>4500</v>
      </c>
      <c r="K1216" s="716"/>
      <c r="L1216" s="716"/>
      <c r="M1216" s="714">
        <f>SUM(M1217:M1219)</f>
        <v>4500</v>
      </c>
      <c r="N1216" s="714">
        <f>SUM(N1217:N1219)</f>
        <v>4500</v>
      </c>
      <c r="O1216" s="716"/>
      <c r="P1216" s="716"/>
      <c r="Q1216" s="714"/>
    </row>
    <row r="1217" spans="1:17">
      <c r="A1217" s="865" t="s">
        <v>77</v>
      </c>
      <c r="B1217" s="862" t="s">
        <v>2806</v>
      </c>
      <c r="C1217" s="755"/>
      <c r="D1217" s="714"/>
      <c r="E1217" s="710">
        <v>3600</v>
      </c>
      <c r="F1217" s="710">
        <v>3600</v>
      </c>
      <c r="G1217" s="716"/>
      <c r="H1217" s="716"/>
      <c r="I1217" s="710">
        <v>800</v>
      </c>
      <c r="J1217" s="710">
        <v>800</v>
      </c>
      <c r="K1217" s="716"/>
      <c r="L1217" s="716"/>
      <c r="M1217" s="710">
        <v>800</v>
      </c>
      <c r="N1217" s="710">
        <v>800</v>
      </c>
      <c r="O1217" s="716"/>
      <c r="P1217" s="716"/>
      <c r="Q1217" s="714"/>
    </row>
    <row r="1218" spans="1:17">
      <c r="A1218" s="865" t="s">
        <v>79</v>
      </c>
      <c r="B1218" s="862" t="s">
        <v>2807</v>
      </c>
      <c r="C1218" s="755"/>
      <c r="D1218" s="714"/>
      <c r="E1218" s="710">
        <v>3500</v>
      </c>
      <c r="F1218" s="710">
        <v>3500</v>
      </c>
      <c r="G1218" s="716"/>
      <c r="H1218" s="716"/>
      <c r="I1218" s="710">
        <v>700</v>
      </c>
      <c r="J1218" s="710">
        <v>700</v>
      </c>
      <c r="K1218" s="716"/>
      <c r="L1218" s="716"/>
      <c r="M1218" s="710">
        <v>700</v>
      </c>
      <c r="N1218" s="710">
        <v>700</v>
      </c>
      <c r="O1218" s="716"/>
      <c r="P1218" s="716"/>
      <c r="Q1218" s="714"/>
    </row>
    <row r="1219" spans="1:17">
      <c r="A1219" s="865" t="s">
        <v>81</v>
      </c>
      <c r="B1219" s="862" t="s">
        <v>2808</v>
      </c>
      <c r="C1219" s="755"/>
      <c r="D1219" s="714"/>
      <c r="E1219" s="710">
        <v>6400</v>
      </c>
      <c r="F1219" s="710">
        <v>6400</v>
      </c>
      <c r="G1219" s="716"/>
      <c r="H1219" s="716"/>
      <c r="I1219" s="710">
        <v>3000</v>
      </c>
      <c r="J1219" s="710">
        <v>3000</v>
      </c>
      <c r="K1219" s="716"/>
      <c r="L1219" s="716"/>
      <c r="M1219" s="710">
        <v>3000</v>
      </c>
      <c r="N1219" s="710">
        <v>3000</v>
      </c>
      <c r="O1219" s="716"/>
      <c r="P1219" s="716"/>
      <c r="Q1219" s="714"/>
    </row>
    <row r="1220" spans="1:17">
      <c r="A1220" s="863" t="s">
        <v>283</v>
      </c>
      <c r="B1220" s="864" t="s">
        <v>2411</v>
      </c>
      <c r="C1220" s="755"/>
      <c r="D1220" s="714"/>
      <c r="E1220" s="714">
        <f>SUM(E1221:E1225)</f>
        <v>13700</v>
      </c>
      <c r="F1220" s="714">
        <f>SUM(F1221:F1225)</f>
        <v>13700</v>
      </c>
      <c r="G1220" s="716"/>
      <c r="H1220" s="716"/>
      <c r="I1220" s="714">
        <f>SUM(I1221:I1225)</f>
        <v>8200</v>
      </c>
      <c r="J1220" s="714">
        <f>SUM(J1221:J1225)</f>
        <v>8200</v>
      </c>
      <c r="K1220" s="716"/>
      <c r="L1220" s="716"/>
      <c r="M1220" s="714">
        <f>SUM(M1221:M1225)</f>
        <v>8200</v>
      </c>
      <c r="N1220" s="714">
        <f>SUM(N1221:N1225)</f>
        <v>8200</v>
      </c>
      <c r="O1220" s="716"/>
      <c r="P1220" s="716"/>
      <c r="Q1220" s="714"/>
    </row>
    <row r="1221" spans="1:17" ht="31.5">
      <c r="A1221" s="865" t="s">
        <v>83</v>
      </c>
      <c r="B1221" s="862" t="s">
        <v>2809</v>
      </c>
      <c r="C1221" s="755"/>
      <c r="D1221" s="714"/>
      <c r="E1221" s="710">
        <v>1600</v>
      </c>
      <c r="F1221" s="710">
        <v>1600</v>
      </c>
      <c r="G1221" s="716"/>
      <c r="H1221" s="716"/>
      <c r="I1221" s="710">
        <v>1600</v>
      </c>
      <c r="J1221" s="710">
        <v>1600</v>
      </c>
      <c r="K1221" s="716"/>
      <c r="L1221" s="716"/>
      <c r="M1221" s="710">
        <v>1600</v>
      </c>
      <c r="N1221" s="710">
        <v>1600</v>
      </c>
      <c r="O1221" s="716"/>
      <c r="P1221" s="716"/>
      <c r="Q1221" s="714"/>
    </row>
    <row r="1222" spans="1:17" ht="31.5">
      <c r="A1222" s="865" t="s">
        <v>481</v>
      </c>
      <c r="B1222" s="862" t="s">
        <v>2810</v>
      </c>
      <c r="C1222" s="755"/>
      <c r="D1222" s="714"/>
      <c r="E1222" s="710">
        <v>1700</v>
      </c>
      <c r="F1222" s="710">
        <v>1700</v>
      </c>
      <c r="G1222" s="716"/>
      <c r="H1222" s="716"/>
      <c r="I1222" s="710">
        <v>1700</v>
      </c>
      <c r="J1222" s="710">
        <v>1700</v>
      </c>
      <c r="K1222" s="716"/>
      <c r="L1222" s="716"/>
      <c r="M1222" s="710">
        <v>1700</v>
      </c>
      <c r="N1222" s="710">
        <v>1700</v>
      </c>
      <c r="O1222" s="716"/>
      <c r="P1222" s="716"/>
      <c r="Q1222" s="714"/>
    </row>
    <row r="1223" spans="1:17" ht="31.5">
      <c r="A1223" s="865" t="s">
        <v>482</v>
      </c>
      <c r="B1223" s="862" t="s">
        <v>2811</v>
      </c>
      <c r="C1223" s="755"/>
      <c r="D1223" s="714"/>
      <c r="E1223" s="710">
        <v>1700</v>
      </c>
      <c r="F1223" s="710">
        <v>1700</v>
      </c>
      <c r="G1223" s="716"/>
      <c r="H1223" s="716"/>
      <c r="I1223" s="710">
        <v>1700</v>
      </c>
      <c r="J1223" s="710">
        <v>1700</v>
      </c>
      <c r="K1223" s="716"/>
      <c r="L1223" s="716"/>
      <c r="M1223" s="710">
        <v>1700</v>
      </c>
      <c r="N1223" s="710">
        <v>1700</v>
      </c>
      <c r="O1223" s="716"/>
      <c r="P1223" s="716"/>
      <c r="Q1223" s="714"/>
    </row>
    <row r="1224" spans="1:17" ht="31.5">
      <c r="A1224" s="865" t="s">
        <v>483</v>
      </c>
      <c r="B1224" s="862" t="s">
        <v>2812</v>
      </c>
      <c r="C1224" s="755"/>
      <c r="D1224" s="714"/>
      <c r="E1224" s="710">
        <v>1500</v>
      </c>
      <c r="F1224" s="710">
        <v>1500</v>
      </c>
      <c r="G1224" s="716"/>
      <c r="H1224" s="716"/>
      <c r="I1224" s="710">
        <v>1500</v>
      </c>
      <c r="J1224" s="710">
        <v>1500</v>
      </c>
      <c r="K1224" s="716"/>
      <c r="L1224" s="716"/>
      <c r="M1224" s="710">
        <v>1500</v>
      </c>
      <c r="N1224" s="710">
        <v>1500</v>
      </c>
      <c r="O1224" s="716"/>
      <c r="P1224" s="716"/>
      <c r="Q1224" s="714"/>
    </row>
    <row r="1225" spans="1:17">
      <c r="A1225" s="865" t="s">
        <v>484</v>
      </c>
      <c r="B1225" s="862" t="s">
        <v>2813</v>
      </c>
      <c r="C1225" s="755"/>
      <c r="D1225" s="714"/>
      <c r="E1225" s="710">
        <v>7200</v>
      </c>
      <c r="F1225" s="710">
        <v>7200</v>
      </c>
      <c r="G1225" s="716"/>
      <c r="H1225" s="716"/>
      <c r="I1225" s="710">
        <v>1700</v>
      </c>
      <c r="J1225" s="710">
        <v>1700</v>
      </c>
      <c r="K1225" s="716"/>
      <c r="L1225" s="716"/>
      <c r="M1225" s="710">
        <v>1700</v>
      </c>
      <c r="N1225" s="710">
        <v>1700</v>
      </c>
      <c r="O1225" s="716"/>
      <c r="P1225" s="716"/>
      <c r="Q1225" s="714"/>
    </row>
    <row r="1226" spans="1:17">
      <c r="A1226" s="863" t="s">
        <v>284</v>
      </c>
      <c r="B1226" s="864" t="s">
        <v>2420</v>
      </c>
      <c r="C1226" s="755"/>
      <c r="D1226" s="714"/>
      <c r="E1226" s="714">
        <f>SUM(E1227:E1227)</f>
        <v>9600</v>
      </c>
      <c r="F1226" s="714">
        <f>SUM(F1227:F1227)</f>
        <v>9600</v>
      </c>
      <c r="G1226" s="716"/>
      <c r="H1226" s="716"/>
      <c r="I1226" s="714">
        <f>SUM(I1227:I1227)</f>
        <v>2500</v>
      </c>
      <c r="J1226" s="714">
        <f>SUM(J1227:J1227)</f>
        <v>2500</v>
      </c>
      <c r="K1226" s="716"/>
      <c r="L1226" s="716"/>
      <c r="M1226" s="714">
        <f>SUM(M1227:M1227)</f>
        <v>2500</v>
      </c>
      <c r="N1226" s="714">
        <f>SUM(N1227:N1227)</f>
        <v>2500</v>
      </c>
      <c r="O1226" s="716"/>
      <c r="P1226" s="716"/>
      <c r="Q1226" s="714"/>
    </row>
    <row r="1227" spans="1:17">
      <c r="A1227" s="861">
        <v>25</v>
      </c>
      <c r="B1227" s="862" t="s">
        <v>2814</v>
      </c>
      <c r="C1227" s="755"/>
      <c r="D1227" s="714"/>
      <c r="E1227" s="710">
        <v>9600</v>
      </c>
      <c r="F1227" s="710">
        <v>9600</v>
      </c>
      <c r="G1227" s="716"/>
      <c r="H1227" s="716"/>
      <c r="I1227" s="710">
        <v>2500</v>
      </c>
      <c r="J1227" s="710">
        <v>2500</v>
      </c>
      <c r="K1227" s="716"/>
      <c r="L1227" s="716"/>
      <c r="M1227" s="710">
        <v>2500</v>
      </c>
      <c r="N1227" s="710">
        <v>2500</v>
      </c>
      <c r="O1227" s="716"/>
      <c r="P1227" s="716"/>
      <c r="Q1227" s="714"/>
    </row>
    <row r="1228" spans="1:17">
      <c r="A1228" s="863" t="s">
        <v>286</v>
      </c>
      <c r="B1228" s="864" t="s">
        <v>2426</v>
      </c>
      <c r="C1228" s="755"/>
      <c r="D1228" s="714"/>
      <c r="E1228" s="816">
        <f>SUM(E1229:E1233)</f>
        <v>10000</v>
      </c>
      <c r="F1228" s="816">
        <f>SUM(F1229:F1233)</f>
        <v>10000</v>
      </c>
      <c r="G1228" s="716"/>
      <c r="H1228" s="716"/>
      <c r="I1228" s="816">
        <f>SUM(I1229:I1233)</f>
        <v>10000</v>
      </c>
      <c r="J1228" s="816">
        <f>SUM(J1229:J1233)</f>
        <v>10000</v>
      </c>
      <c r="K1228" s="716"/>
      <c r="L1228" s="716"/>
      <c r="M1228" s="816">
        <f>SUM(M1229:M1233)</f>
        <v>10000</v>
      </c>
      <c r="N1228" s="816">
        <f>SUM(N1229:N1233)</f>
        <v>10000</v>
      </c>
      <c r="O1228" s="716"/>
      <c r="P1228" s="716"/>
      <c r="Q1228" s="714"/>
    </row>
    <row r="1229" spans="1:17">
      <c r="A1229" s="865" t="s">
        <v>1629</v>
      </c>
      <c r="B1229" s="868" t="s">
        <v>2815</v>
      </c>
      <c r="C1229" s="755"/>
      <c r="D1229" s="714"/>
      <c r="E1229" s="710">
        <v>2000</v>
      </c>
      <c r="F1229" s="710">
        <v>2000</v>
      </c>
      <c r="G1229" s="716"/>
      <c r="H1229" s="716"/>
      <c r="I1229" s="710">
        <v>2000</v>
      </c>
      <c r="J1229" s="710">
        <v>2000</v>
      </c>
      <c r="K1229" s="716"/>
      <c r="L1229" s="716"/>
      <c r="M1229" s="710">
        <v>2000</v>
      </c>
      <c r="N1229" s="710">
        <v>2000</v>
      </c>
      <c r="O1229" s="716"/>
      <c r="P1229" s="716"/>
      <c r="Q1229" s="714"/>
    </row>
    <row r="1230" spans="1:17" ht="31.5">
      <c r="A1230" s="865" t="s">
        <v>1631</v>
      </c>
      <c r="B1230" s="868" t="s">
        <v>2816</v>
      </c>
      <c r="C1230" s="755"/>
      <c r="D1230" s="714"/>
      <c r="E1230" s="710">
        <v>2000</v>
      </c>
      <c r="F1230" s="710">
        <v>2000</v>
      </c>
      <c r="G1230" s="716"/>
      <c r="H1230" s="716"/>
      <c r="I1230" s="710">
        <v>2000</v>
      </c>
      <c r="J1230" s="710">
        <v>2000</v>
      </c>
      <c r="K1230" s="716"/>
      <c r="L1230" s="716"/>
      <c r="M1230" s="710">
        <v>2000</v>
      </c>
      <c r="N1230" s="710">
        <v>2000</v>
      </c>
      <c r="O1230" s="716"/>
      <c r="P1230" s="716"/>
      <c r="Q1230" s="714"/>
    </row>
    <row r="1231" spans="1:17">
      <c r="A1231" s="865" t="s">
        <v>1633</v>
      </c>
      <c r="B1231" s="862" t="s">
        <v>2817</v>
      </c>
      <c r="C1231" s="755"/>
      <c r="D1231" s="714"/>
      <c r="E1231" s="710">
        <v>1500</v>
      </c>
      <c r="F1231" s="710">
        <v>1500</v>
      </c>
      <c r="G1231" s="716"/>
      <c r="H1231" s="716"/>
      <c r="I1231" s="710">
        <v>1500</v>
      </c>
      <c r="J1231" s="710">
        <v>1500</v>
      </c>
      <c r="K1231" s="716"/>
      <c r="L1231" s="716"/>
      <c r="M1231" s="710">
        <v>1500</v>
      </c>
      <c r="N1231" s="710">
        <v>1500</v>
      </c>
      <c r="O1231" s="716"/>
      <c r="P1231" s="716"/>
      <c r="Q1231" s="714"/>
    </row>
    <row r="1232" spans="1:17">
      <c r="A1232" s="865" t="s">
        <v>1635</v>
      </c>
      <c r="B1232" s="862" t="s">
        <v>2818</v>
      </c>
      <c r="C1232" s="755"/>
      <c r="D1232" s="714"/>
      <c r="E1232" s="710">
        <v>1500</v>
      </c>
      <c r="F1232" s="710">
        <v>1500</v>
      </c>
      <c r="G1232" s="716"/>
      <c r="H1232" s="716"/>
      <c r="I1232" s="710">
        <v>1500</v>
      </c>
      <c r="J1232" s="710">
        <v>1500</v>
      </c>
      <c r="K1232" s="716"/>
      <c r="L1232" s="716"/>
      <c r="M1232" s="710">
        <v>1500</v>
      </c>
      <c r="N1232" s="710">
        <v>1500</v>
      </c>
      <c r="O1232" s="716"/>
      <c r="P1232" s="716"/>
      <c r="Q1232" s="714"/>
    </row>
    <row r="1233" spans="1:17">
      <c r="A1233" s="865" t="s">
        <v>1636</v>
      </c>
      <c r="B1233" s="862" t="s">
        <v>2819</v>
      </c>
      <c r="C1233" s="755"/>
      <c r="D1233" s="714"/>
      <c r="E1233" s="710">
        <v>3000</v>
      </c>
      <c r="F1233" s="710">
        <v>3000</v>
      </c>
      <c r="G1233" s="716"/>
      <c r="H1233" s="716"/>
      <c r="I1233" s="710">
        <v>3000</v>
      </c>
      <c r="J1233" s="710">
        <v>3000</v>
      </c>
      <c r="K1233" s="716"/>
      <c r="L1233" s="716"/>
      <c r="M1233" s="710">
        <v>3000</v>
      </c>
      <c r="N1233" s="710">
        <v>3000</v>
      </c>
      <c r="O1233" s="716"/>
      <c r="P1233" s="716"/>
      <c r="Q1233" s="714"/>
    </row>
    <row r="1234" spans="1:17">
      <c r="A1234" s="863" t="s">
        <v>287</v>
      </c>
      <c r="B1234" s="864" t="s">
        <v>2433</v>
      </c>
      <c r="C1234" s="755"/>
      <c r="D1234" s="714"/>
      <c r="E1234" s="816">
        <f>SUM(E1235:E1236)</f>
        <v>3600</v>
      </c>
      <c r="F1234" s="816">
        <f>SUM(F1235:F1236)</f>
        <v>3600</v>
      </c>
      <c r="G1234" s="716"/>
      <c r="H1234" s="716"/>
      <c r="I1234" s="816">
        <f>SUM(I1235:I1236)</f>
        <v>3600</v>
      </c>
      <c r="J1234" s="816">
        <f>SUM(J1235:J1236)</f>
        <v>3600</v>
      </c>
      <c r="K1234" s="716"/>
      <c r="L1234" s="716"/>
      <c r="M1234" s="816">
        <f>SUM(M1235:M1236)</f>
        <v>3600</v>
      </c>
      <c r="N1234" s="816">
        <f>SUM(N1235:N1236)</f>
        <v>3600</v>
      </c>
      <c r="O1234" s="716"/>
      <c r="P1234" s="716"/>
      <c r="Q1234" s="714"/>
    </row>
    <row r="1235" spans="1:17">
      <c r="A1235" s="865" t="s">
        <v>2401</v>
      </c>
      <c r="B1235" s="862" t="s">
        <v>2820</v>
      </c>
      <c r="C1235" s="755"/>
      <c r="D1235" s="714"/>
      <c r="E1235" s="710">
        <v>1600</v>
      </c>
      <c r="F1235" s="710">
        <v>1600</v>
      </c>
      <c r="G1235" s="716"/>
      <c r="H1235" s="716"/>
      <c r="I1235" s="710">
        <v>1600</v>
      </c>
      <c r="J1235" s="710">
        <v>1600</v>
      </c>
      <c r="K1235" s="716"/>
      <c r="L1235" s="716"/>
      <c r="M1235" s="710">
        <v>1600</v>
      </c>
      <c r="N1235" s="710">
        <v>1600</v>
      </c>
      <c r="O1235" s="716"/>
      <c r="P1235" s="716"/>
      <c r="Q1235" s="714"/>
    </row>
    <row r="1236" spans="1:17" ht="31.5">
      <c r="A1236" s="865" t="s">
        <v>2403</v>
      </c>
      <c r="B1236" s="862" t="s">
        <v>2821</v>
      </c>
      <c r="C1236" s="755"/>
      <c r="D1236" s="714"/>
      <c r="E1236" s="710">
        <v>2000</v>
      </c>
      <c r="F1236" s="710">
        <v>2000</v>
      </c>
      <c r="G1236" s="716"/>
      <c r="H1236" s="716"/>
      <c r="I1236" s="710">
        <v>2000</v>
      </c>
      <c r="J1236" s="710">
        <v>2000</v>
      </c>
      <c r="K1236" s="716"/>
      <c r="L1236" s="716"/>
      <c r="M1236" s="710">
        <v>2000</v>
      </c>
      <c r="N1236" s="710">
        <v>2000</v>
      </c>
      <c r="O1236" s="716"/>
      <c r="P1236" s="716"/>
      <c r="Q1236" s="714"/>
    </row>
    <row r="1237" spans="1:17">
      <c r="A1237" s="863" t="s">
        <v>581</v>
      </c>
      <c r="B1237" s="864" t="s">
        <v>2442</v>
      </c>
      <c r="C1237" s="755"/>
      <c r="D1237" s="714"/>
      <c r="E1237" s="816">
        <f>SUM(E1239:E1240)</f>
        <v>2720</v>
      </c>
      <c r="F1237" s="816">
        <f>SUM(F1239:F1240)</f>
        <v>2720</v>
      </c>
      <c r="G1237" s="716"/>
      <c r="H1237" s="716"/>
      <c r="I1237" s="816">
        <f>SUM(I1239:I1240)</f>
        <v>2720</v>
      </c>
      <c r="J1237" s="816">
        <f>SUM(J1239:J1240)</f>
        <v>2720</v>
      </c>
      <c r="K1237" s="716"/>
      <c r="L1237" s="716"/>
      <c r="M1237" s="816">
        <f>SUM(M1239:M1240)</f>
        <v>2720</v>
      </c>
      <c r="N1237" s="816">
        <f>SUM(N1239:N1240)</f>
        <v>2720</v>
      </c>
      <c r="O1237" s="716"/>
      <c r="P1237" s="716"/>
      <c r="Q1237" s="714"/>
    </row>
    <row r="1238" spans="1:17" ht="31.5">
      <c r="A1238" s="865" t="s">
        <v>2405</v>
      </c>
      <c r="B1238" s="868" t="s">
        <v>2822</v>
      </c>
      <c r="C1238" s="755"/>
      <c r="D1238" s="714"/>
      <c r="E1238" s="710">
        <v>6000</v>
      </c>
      <c r="F1238" s="710">
        <v>6000</v>
      </c>
      <c r="G1238" s="716"/>
      <c r="H1238" s="716"/>
      <c r="I1238" s="710">
        <v>6000</v>
      </c>
      <c r="J1238" s="710">
        <v>6000</v>
      </c>
      <c r="K1238" s="716"/>
      <c r="L1238" s="716"/>
      <c r="M1238" s="710">
        <v>6000</v>
      </c>
      <c r="N1238" s="710">
        <v>6000</v>
      </c>
      <c r="O1238" s="716"/>
      <c r="P1238" s="716"/>
      <c r="Q1238" s="714"/>
    </row>
    <row r="1239" spans="1:17" ht="31.5">
      <c r="A1239" s="865" t="s">
        <v>2407</v>
      </c>
      <c r="B1239" s="868" t="s">
        <v>2823</v>
      </c>
      <c r="C1239" s="755"/>
      <c r="D1239" s="714"/>
      <c r="E1239" s="710">
        <v>1420</v>
      </c>
      <c r="F1239" s="710">
        <v>1420</v>
      </c>
      <c r="G1239" s="716"/>
      <c r="H1239" s="716"/>
      <c r="I1239" s="710">
        <v>1420</v>
      </c>
      <c r="J1239" s="710">
        <v>1420</v>
      </c>
      <c r="K1239" s="716"/>
      <c r="L1239" s="716"/>
      <c r="M1239" s="710">
        <v>1420</v>
      </c>
      <c r="N1239" s="710">
        <v>1420</v>
      </c>
      <c r="O1239" s="716"/>
      <c r="P1239" s="716"/>
      <c r="Q1239" s="714"/>
    </row>
    <row r="1240" spans="1:17" ht="31.5">
      <c r="A1240" s="865" t="s">
        <v>2409</v>
      </c>
      <c r="B1240" s="673" t="s">
        <v>2824</v>
      </c>
      <c r="C1240" s="755"/>
      <c r="D1240" s="714"/>
      <c r="E1240" s="710">
        <v>1300</v>
      </c>
      <c r="F1240" s="710">
        <v>1300</v>
      </c>
      <c r="G1240" s="716"/>
      <c r="H1240" s="716"/>
      <c r="I1240" s="710">
        <v>1300</v>
      </c>
      <c r="J1240" s="710">
        <v>1300</v>
      </c>
      <c r="K1240" s="716"/>
      <c r="L1240" s="716"/>
      <c r="M1240" s="710">
        <v>1300</v>
      </c>
      <c r="N1240" s="710">
        <v>1300</v>
      </c>
      <c r="O1240" s="716"/>
      <c r="P1240" s="716"/>
      <c r="Q1240" s="714"/>
    </row>
    <row r="1241" spans="1:17">
      <c r="A1241" s="715" t="s">
        <v>2825</v>
      </c>
      <c r="B1241" s="631" t="s">
        <v>2826</v>
      </c>
      <c r="C1241" s="711"/>
      <c r="D1241" s="714"/>
      <c r="E1241" s="714">
        <f>E1242+E1251</f>
        <v>25300</v>
      </c>
      <c r="F1241" s="714">
        <f>F1242+F1251</f>
        <v>25300</v>
      </c>
      <c r="G1241" s="714"/>
      <c r="H1241" s="714"/>
      <c r="I1241" s="714">
        <f>I1242+I1251</f>
        <v>25300</v>
      </c>
      <c r="J1241" s="714">
        <f>J1242+J1251</f>
        <v>25300</v>
      </c>
      <c r="K1241" s="714"/>
      <c r="L1241" s="714"/>
      <c r="M1241" s="714">
        <f>M1242+M1251</f>
        <v>25300</v>
      </c>
      <c r="N1241" s="714">
        <f>N1242+N1251</f>
        <v>25300</v>
      </c>
      <c r="O1241" s="716"/>
      <c r="P1241" s="716"/>
      <c r="Q1241" s="714"/>
    </row>
    <row r="1242" spans="1:17" ht="31.5">
      <c r="A1242" s="869">
        <v>1</v>
      </c>
      <c r="B1242" s="870" t="s">
        <v>2827</v>
      </c>
      <c r="C1242" s="755"/>
      <c r="D1242" s="714"/>
      <c r="E1242" s="821">
        <f>E1243+E1247</f>
        <v>10000</v>
      </c>
      <c r="F1242" s="821">
        <f t="shared" ref="F1242:N1242" si="70">F1243+F1247</f>
        <v>10000</v>
      </c>
      <c r="G1242" s="821"/>
      <c r="H1242" s="821"/>
      <c r="I1242" s="821">
        <f t="shared" si="70"/>
        <v>10000</v>
      </c>
      <c r="J1242" s="821">
        <f t="shared" si="70"/>
        <v>10000</v>
      </c>
      <c r="K1242" s="821"/>
      <c r="L1242" s="821"/>
      <c r="M1242" s="821">
        <f t="shared" si="70"/>
        <v>10000</v>
      </c>
      <c r="N1242" s="821">
        <f t="shared" si="70"/>
        <v>10000</v>
      </c>
      <c r="O1242" s="716"/>
      <c r="P1242" s="716"/>
      <c r="Q1242" s="714"/>
    </row>
    <row r="1243" spans="1:17">
      <c r="A1243" s="869"/>
      <c r="B1243" s="870" t="s">
        <v>2473</v>
      </c>
      <c r="C1243" s="711"/>
      <c r="D1243" s="710"/>
      <c r="E1243" s="821">
        <f>SUM(E1244:E1246)</f>
        <v>6000</v>
      </c>
      <c r="F1243" s="821">
        <f t="shared" ref="F1243:N1243" si="71">SUM(F1244:F1246)</f>
        <v>6000</v>
      </c>
      <c r="G1243" s="821"/>
      <c r="H1243" s="821"/>
      <c r="I1243" s="821">
        <f t="shared" si="71"/>
        <v>6000</v>
      </c>
      <c r="J1243" s="821">
        <f t="shared" si="71"/>
        <v>6000</v>
      </c>
      <c r="K1243" s="821"/>
      <c r="L1243" s="821"/>
      <c r="M1243" s="821">
        <f t="shared" si="71"/>
        <v>6000</v>
      </c>
      <c r="N1243" s="821">
        <f t="shared" si="71"/>
        <v>6000</v>
      </c>
      <c r="O1243" s="710"/>
      <c r="P1243" s="710"/>
      <c r="Q1243" s="710"/>
    </row>
    <row r="1244" spans="1:17" s="860" customFormat="1">
      <c r="A1244" s="871">
        <v>1</v>
      </c>
      <c r="B1244" s="872" t="s">
        <v>2828</v>
      </c>
      <c r="C1244" s="711"/>
      <c r="D1244" s="710"/>
      <c r="E1244" s="823">
        <v>2000</v>
      </c>
      <c r="F1244" s="823">
        <v>2000</v>
      </c>
      <c r="G1244" s="710"/>
      <c r="H1244" s="710"/>
      <c r="I1244" s="823">
        <v>2000</v>
      </c>
      <c r="J1244" s="823">
        <v>2000</v>
      </c>
      <c r="K1244" s="873"/>
      <c r="L1244" s="873"/>
      <c r="M1244" s="823">
        <v>2000</v>
      </c>
      <c r="N1244" s="823">
        <v>2000</v>
      </c>
      <c r="O1244" s="710"/>
      <c r="P1244" s="710"/>
      <c r="Q1244" s="710"/>
    </row>
    <row r="1245" spans="1:17" ht="31.5">
      <c r="A1245" s="871">
        <v>2</v>
      </c>
      <c r="B1245" s="824" t="s">
        <v>2829</v>
      </c>
      <c r="C1245" s="711"/>
      <c r="D1245" s="710"/>
      <c r="E1245" s="874">
        <v>2000</v>
      </c>
      <c r="F1245" s="823">
        <v>2000</v>
      </c>
      <c r="G1245" s="710"/>
      <c r="H1245" s="710"/>
      <c r="I1245" s="874">
        <v>2000</v>
      </c>
      <c r="J1245" s="823">
        <v>2000</v>
      </c>
      <c r="K1245" s="873"/>
      <c r="L1245" s="873"/>
      <c r="M1245" s="874">
        <v>2000</v>
      </c>
      <c r="N1245" s="823">
        <v>2000</v>
      </c>
      <c r="O1245" s="710"/>
      <c r="P1245" s="710"/>
      <c r="Q1245" s="710"/>
    </row>
    <row r="1246" spans="1:17" ht="31.5">
      <c r="A1246" s="871">
        <v>3</v>
      </c>
      <c r="B1246" s="824" t="s">
        <v>2830</v>
      </c>
      <c r="C1246" s="711"/>
      <c r="D1246" s="710"/>
      <c r="E1246" s="874">
        <v>2000</v>
      </c>
      <c r="F1246" s="823">
        <v>2000</v>
      </c>
      <c r="G1246" s="710"/>
      <c r="H1246" s="710"/>
      <c r="I1246" s="874">
        <v>2000</v>
      </c>
      <c r="J1246" s="823">
        <v>2000</v>
      </c>
      <c r="K1246" s="873"/>
      <c r="L1246" s="873"/>
      <c r="M1246" s="874">
        <v>2000</v>
      </c>
      <c r="N1246" s="823">
        <v>2000</v>
      </c>
      <c r="O1246" s="710"/>
      <c r="P1246" s="710"/>
      <c r="Q1246" s="710"/>
    </row>
    <row r="1247" spans="1:17">
      <c r="A1247" s="875"/>
      <c r="B1247" s="876" t="s">
        <v>2831</v>
      </c>
      <c r="C1247" s="711"/>
      <c r="D1247" s="710"/>
      <c r="E1247" s="877">
        <f>SUM(E1248:E1250)</f>
        <v>4000</v>
      </c>
      <c r="F1247" s="877">
        <f>SUM(F1248:F1250)</f>
        <v>4000</v>
      </c>
      <c r="G1247" s="877"/>
      <c r="H1247" s="877"/>
      <c r="I1247" s="877">
        <f t="shared" ref="I1247:N1247" si="72">SUM(I1248:I1250)</f>
        <v>4000</v>
      </c>
      <c r="J1247" s="877">
        <f t="shared" si="72"/>
        <v>4000</v>
      </c>
      <c r="K1247" s="877"/>
      <c r="L1247" s="877"/>
      <c r="M1247" s="877">
        <f t="shared" si="72"/>
        <v>4000</v>
      </c>
      <c r="N1247" s="877">
        <f t="shared" si="72"/>
        <v>4000</v>
      </c>
      <c r="O1247" s="710"/>
      <c r="P1247" s="710"/>
      <c r="Q1247" s="710"/>
    </row>
    <row r="1248" spans="1:17">
      <c r="A1248" s="871">
        <v>1</v>
      </c>
      <c r="B1248" s="824" t="s">
        <v>2832</v>
      </c>
      <c r="C1248" s="711"/>
      <c r="D1248" s="710"/>
      <c r="E1248" s="823">
        <v>1500</v>
      </c>
      <c r="F1248" s="823">
        <v>1500</v>
      </c>
      <c r="G1248" s="710"/>
      <c r="H1248" s="710"/>
      <c r="I1248" s="823">
        <v>1500</v>
      </c>
      <c r="J1248" s="823">
        <v>1500</v>
      </c>
      <c r="K1248" s="873"/>
      <c r="L1248" s="873"/>
      <c r="M1248" s="823">
        <v>1500</v>
      </c>
      <c r="N1248" s="823">
        <v>1500</v>
      </c>
      <c r="O1248" s="710"/>
      <c r="P1248" s="710"/>
      <c r="Q1248" s="710"/>
    </row>
    <row r="1249" spans="1:17">
      <c r="A1249" s="871">
        <v>2</v>
      </c>
      <c r="B1249" s="824" t="s">
        <v>2833</v>
      </c>
      <c r="C1249" s="711"/>
      <c r="D1249" s="710"/>
      <c r="E1249" s="823">
        <v>1500</v>
      </c>
      <c r="F1249" s="823">
        <v>1500</v>
      </c>
      <c r="G1249" s="710"/>
      <c r="H1249" s="710"/>
      <c r="I1249" s="823">
        <v>1500</v>
      </c>
      <c r="J1249" s="823">
        <v>1500</v>
      </c>
      <c r="K1249" s="873"/>
      <c r="L1249" s="873"/>
      <c r="M1249" s="823">
        <v>1500</v>
      </c>
      <c r="N1249" s="823">
        <v>1500</v>
      </c>
      <c r="O1249" s="710"/>
      <c r="P1249" s="710"/>
      <c r="Q1249" s="710"/>
    </row>
    <row r="1250" spans="1:17" ht="31.5">
      <c r="A1250" s="871">
        <v>3</v>
      </c>
      <c r="B1250" s="824" t="s">
        <v>2834</v>
      </c>
      <c r="C1250" s="711"/>
      <c r="D1250" s="710"/>
      <c r="E1250" s="823">
        <v>1000</v>
      </c>
      <c r="F1250" s="823">
        <v>1000</v>
      </c>
      <c r="G1250" s="710"/>
      <c r="H1250" s="710"/>
      <c r="I1250" s="823">
        <v>1000</v>
      </c>
      <c r="J1250" s="823">
        <v>1000</v>
      </c>
      <c r="K1250" s="873"/>
      <c r="L1250" s="873"/>
      <c r="M1250" s="823">
        <v>1000</v>
      </c>
      <c r="N1250" s="823">
        <v>1000</v>
      </c>
      <c r="O1250" s="710"/>
      <c r="P1250" s="710"/>
      <c r="Q1250" s="710"/>
    </row>
    <row r="1251" spans="1:17">
      <c r="A1251" s="869">
        <v>2</v>
      </c>
      <c r="B1251" s="870" t="s">
        <v>1478</v>
      </c>
      <c r="C1251" s="711"/>
      <c r="D1251" s="710"/>
      <c r="E1251" s="821">
        <f>E1252</f>
        <v>15300</v>
      </c>
      <c r="F1251" s="821">
        <f>F1252</f>
        <v>15300</v>
      </c>
      <c r="G1251" s="821"/>
      <c r="H1251" s="821"/>
      <c r="I1251" s="821">
        <f t="shared" ref="I1251:N1251" si="73">I1252</f>
        <v>15300</v>
      </c>
      <c r="J1251" s="821">
        <f t="shared" si="73"/>
        <v>15300</v>
      </c>
      <c r="K1251" s="821"/>
      <c r="L1251" s="821"/>
      <c r="M1251" s="821">
        <f t="shared" si="73"/>
        <v>15300</v>
      </c>
      <c r="N1251" s="821">
        <f t="shared" si="73"/>
        <v>15300</v>
      </c>
      <c r="O1251" s="710"/>
      <c r="P1251" s="710"/>
      <c r="Q1251" s="710"/>
    </row>
    <row r="1252" spans="1:17" ht="31.5">
      <c r="A1252" s="869" t="s">
        <v>96</v>
      </c>
      <c r="B1252" s="870" t="s">
        <v>1250</v>
      </c>
      <c r="C1252" s="711"/>
      <c r="D1252" s="710"/>
      <c r="E1252" s="821">
        <f>E1253+E1258</f>
        <v>15300</v>
      </c>
      <c r="F1252" s="821">
        <f>F1253+F1258</f>
        <v>15300</v>
      </c>
      <c r="G1252" s="821"/>
      <c r="H1252" s="821"/>
      <c r="I1252" s="821">
        <f t="shared" ref="I1252:N1252" si="74">I1253+I1258</f>
        <v>15300</v>
      </c>
      <c r="J1252" s="821">
        <f t="shared" si="74"/>
        <v>15300</v>
      </c>
      <c r="K1252" s="821"/>
      <c r="L1252" s="821"/>
      <c r="M1252" s="821">
        <f t="shared" si="74"/>
        <v>15300</v>
      </c>
      <c r="N1252" s="821">
        <f t="shared" si="74"/>
        <v>15300</v>
      </c>
      <c r="O1252" s="710"/>
      <c r="P1252" s="710"/>
      <c r="Q1252" s="710"/>
    </row>
    <row r="1253" spans="1:17">
      <c r="A1253" s="878"/>
      <c r="B1253" s="870" t="s">
        <v>2473</v>
      </c>
      <c r="C1253" s="711"/>
      <c r="D1253" s="710"/>
      <c r="E1253" s="821">
        <f>SUM(E1254:E1257)</f>
        <v>5800</v>
      </c>
      <c r="F1253" s="821">
        <f>SUM(F1254:F1257)</f>
        <v>5800</v>
      </c>
      <c r="G1253" s="821"/>
      <c r="H1253" s="821"/>
      <c r="I1253" s="821">
        <f t="shared" ref="I1253:N1253" si="75">SUM(I1254:I1257)</f>
        <v>5800</v>
      </c>
      <c r="J1253" s="821">
        <f t="shared" si="75"/>
        <v>5800</v>
      </c>
      <c r="K1253" s="821"/>
      <c r="L1253" s="821"/>
      <c r="M1253" s="821">
        <f t="shared" si="75"/>
        <v>5800</v>
      </c>
      <c r="N1253" s="821">
        <f t="shared" si="75"/>
        <v>5800</v>
      </c>
      <c r="O1253" s="710"/>
      <c r="P1253" s="710"/>
      <c r="Q1253" s="710"/>
    </row>
    <row r="1254" spans="1:17" ht="31.5">
      <c r="A1254" s="878">
        <v>1</v>
      </c>
      <c r="B1254" s="842" t="s">
        <v>2835</v>
      </c>
      <c r="C1254" s="711"/>
      <c r="D1254" s="710"/>
      <c r="E1254" s="823">
        <v>1500</v>
      </c>
      <c r="F1254" s="823">
        <v>1500</v>
      </c>
      <c r="G1254" s="710"/>
      <c r="H1254" s="710"/>
      <c r="I1254" s="823">
        <v>1500</v>
      </c>
      <c r="J1254" s="823">
        <v>1500</v>
      </c>
      <c r="K1254" s="873"/>
      <c r="L1254" s="873"/>
      <c r="M1254" s="823">
        <v>1500</v>
      </c>
      <c r="N1254" s="823">
        <v>1500</v>
      </c>
      <c r="O1254" s="710"/>
      <c r="P1254" s="710"/>
      <c r="Q1254" s="710"/>
    </row>
    <row r="1255" spans="1:17" ht="31.5">
      <c r="A1255" s="878">
        <v>2</v>
      </c>
      <c r="B1255" s="824" t="s">
        <v>2836</v>
      </c>
      <c r="C1255" s="711"/>
      <c r="D1255" s="710"/>
      <c r="E1255" s="823">
        <v>1000</v>
      </c>
      <c r="F1255" s="823">
        <v>1000</v>
      </c>
      <c r="G1255" s="710"/>
      <c r="H1255" s="710"/>
      <c r="I1255" s="823">
        <v>1000</v>
      </c>
      <c r="J1255" s="823">
        <v>1000</v>
      </c>
      <c r="K1255" s="873"/>
      <c r="L1255" s="873"/>
      <c r="M1255" s="823">
        <v>1000</v>
      </c>
      <c r="N1255" s="823">
        <v>1000</v>
      </c>
      <c r="O1255" s="710"/>
      <c r="P1255" s="710"/>
      <c r="Q1255" s="710"/>
    </row>
    <row r="1256" spans="1:17" ht="31.5">
      <c r="A1256" s="878">
        <v>3</v>
      </c>
      <c r="B1256" s="824" t="s">
        <v>2837</v>
      </c>
      <c r="C1256" s="711"/>
      <c r="D1256" s="710"/>
      <c r="E1256" s="823">
        <v>1000</v>
      </c>
      <c r="F1256" s="823">
        <v>1000</v>
      </c>
      <c r="G1256" s="710"/>
      <c r="H1256" s="710"/>
      <c r="I1256" s="823">
        <v>1000</v>
      </c>
      <c r="J1256" s="823">
        <v>1000</v>
      </c>
      <c r="K1256" s="873"/>
      <c r="L1256" s="873"/>
      <c r="M1256" s="823">
        <v>1000</v>
      </c>
      <c r="N1256" s="823">
        <v>1000</v>
      </c>
      <c r="O1256" s="710"/>
      <c r="P1256" s="710"/>
      <c r="Q1256" s="710"/>
    </row>
    <row r="1257" spans="1:17" ht="31.5">
      <c r="A1257" s="878">
        <v>4</v>
      </c>
      <c r="B1257" s="651" t="s">
        <v>2838</v>
      </c>
      <c r="C1257" s="711"/>
      <c r="D1257" s="710"/>
      <c r="E1257" s="823">
        <v>2300</v>
      </c>
      <c r="F1257" s="823">
        <v>2300</v>
      </c>
      <c r="G1257" s="710"/>
      <c r="H1257" s="710"/>
      <c r="I1257" s="823">
        <v>2300</v>
      </c>
      <c r="J1257" s="823">
        <v>2300</v>
      </c>
      <c r="K1257" s="873"/>
      <c r="L1257" s="873"/>
      <c r="M1257" s="823">
        <v>2300</v>
      </c>
      <c r="N1257" s="823">
        <v>2300</v>
      </c>
      <c r="O1257" s="710"/>
      <c r="P1257" s="710"/>
      <c r="Q1257" s="710"/>
    </row>
    <row r="1258" spans="1:17">
      <c r="A1258" s="878"/>
      <c r="B1258" s="870" t="s">
        <v>2831</v>
      </c>
      <c r="C1258" s="711"/>
      <c r="D1258" s="710"/>
      <c r="E1258" s="821">
        <f>SUM(E1259:E1266)</f>
        <v>9500</v>
      </c>
      <c r="F1258" s="821">
        <f>SUM(F1259:F1266)</f>
        <v>9500</v>
      </c>
      <c r="G1258" s="821"/>
      <c r="H1258" s="821"/>
      <c r="I1258" s="821">
        <f t="shared" ref="I1258:N1258" si="76">SUM(I1259:I1266)</f>
        <v>9500</v>
      </c>
      <c r="J1258" s="821">
        <f t="shared" si="76"/>
        <v>9500</v>
      </c>
      <c r="K1258" s="821"/>
      <c r="L1258" s="821"/>
      <c r="M1258" s="821">
        <f t="shared" si="76"/>
        <v>9500</v>
      </c>
      <c r="N1258" s="821">
        <f t="shared" si="76"/>
        <v>9500</v>
      </c>
      <c r="O1258" s="710"/>
      <c r="P1258" s="710"/>
      <c r="Q1258" s="710"/>
    </row>
    <row r="1259" spans="1:17">
      <c r="A1259" s="871">
        <v>1</v>
      </c>
      <c r="B1259" s="824" t="s">
        <v>2839</v>
      </c>
      <c r="C1259" s="711"/>
      <c r="D1259" s="710"/>
      <c r="E1259" s="823">
        <v>1000</v>
      </c>
      <c r="F1259" s="823">
        <v>1000</v>
      </c>
      <c r="G1259" s="710"/>
      <c r="H1259" s="710"/>
      <c r="I1259" s="823">
        <v>1000</v>
      </c>
      <c r="J1259" s="823">
        <v>1000</v>
      </c>
      <c r="K1259" s="873"/>
      <c r="L1259" s="873"/>
      <c r="M1259" s="823">
        <v>1000</v>
      </c>
      <c r="N1259" s="823">
        <v>1000</v>
      </c>
      <c r="O1259" s="710"/>
      <c r="P1259" s="710"/>
      <c r="Q1259" s="710"/>
    </row>
    <row r="1260" spans="1:17">
      <c r="A1260" s="871">
        <v>2</v>
      </c>
      <c r="B1260" s="824" t="s">
        <v>2840</v>
      </c>
      <c r="C1260" s="711"/>
      <c r="D1260" s="710"/>
      <c r="E1260" s="823">
        <v>1000</v>
      </c>
      <c r="F1260" s="823">
        <v>1000</v>
      </c>
      <c r="G1260" s="710"/>
      <c r="H1260" s="710"/>
      <c r="I1260" s="823">
        <v>1000</v>
      </c>
      <c r="J1260" s="823">
        <v>1000</v>
      </c>
      <c r="K1260" s="873"/>
      <c r="L1260" s="873"/>
      <c r="M1260" s="823">
        <v>1000</v>
      </c>
      <c r="N1260" s="823">
        <v>1000</v>
      </c>
      <c r="O1260" s="710"/>
      <c r="P1260" s="710"/>
      <c r="Q1260" s="710"/>
    </row>
    <row r="1261" spans="1:17">
      <c r="A1261" s="871">
        <v>3</v>
      </c>
      <c r="B1261" s="824" t="s">
        <v>2841</v>
      </c>
      <c r="C1261" s="711"/>
      <c r="D1261" s="710"/>
      <c r="E1261" s="823">
        <v>1000</v>
      </c>
      <c r="F1261" s="823">
        <v>1000</v>
      </c>
      <c r="G1261" s="710"/>
      <c r="H1261" s="710"/>
      <c r="I1261" s="823">
        <v>1000</v>
      </c>
      <c r="J1261" s="823">
        <v>1000</v>
      </c>
      <c r="K1261" s="873"/>
      <c r="L1261" s="873"/>
      <c r="M1261" s="823">
        <v>1000</v>
      </c>
      <c r="N1261" s="823">
        <v>1000</v>
      </c>
      <c r="O1261" s="710"/>
      <c r="P1261" s="710"/>
      <c r="Q1261" s="710"/>
    </row>
    <row r="1262" spans="1:17">
      <c r="A1262" s="871">
        <v>4</v>
      </c>
      <c r="B1262" s="824" t="s">
        <v>2842</v>
      </c>
      <c r="C1262" s="711"/>
      <c r="D1262" s="710"/>
      <c r="E1262" s="823">
        <v>1500</v>
      </c>
      <c r="F1262" s="823">
        <v>1500</v>
      </c>
      <c r="G1262" s="710"/>
      <c r="H1262" s="710"/>
      <c r="I1262" s="823">
        <v>1500</v>
      </c>
      <c r="J1262" s="823">
        <v>1500</v>
      </c>
      <c r="K1262" s="873"/>
      <c r="L1262" s="873"/>
      <c r="M1262" s="823">
        <v>1500</v>
      </c>
      <c r="N1262" s="823">
        <v>1500</v>
      </c>
      <c r="O1262" s="710"/>
      <c r="P1262" s="710"/>
      <c r="Q1262" s="710"/>
    </row>
    <row r="1263" spans="1:17" ht="31.5">
      <c r="A1263" s="871">
        <v>5</v>
      </c>
      <c r="B1263" s="824" t="s">
        <v>2843</v>
      </c>
      <c r="C1263" s="711"/>
      <c r="D1263" s="710"/>
      <c r="E1263" s="823">
        <v>1000</v>
      </c>
      <c r="F1263" s="823">
        <v>1000</v>
      </c>
      <c r="G1263" s="710"/>
      <c r="H1263" s="710"/>
      <c r="I1263" s="823">
        <v>1000</v>
      </c>
      <c r="J1263" s="823">
        <v>1000</v>
      </c>
      <c r="K1263" s="873"/>
      <c r="L1263" s="873"/>
      <c r="M1263" s="823">
        <v>1000</v>
      </c>
      <c r="N1263" s="823">
        <v>1000</v>
      </c>
      <c r="O1263" s="710"/>
      <c r="P1263" s="710"/>
      <c r="Q1263" s="710"/>
    </row>
    <row r="1264" spans="1:17" ht="31.5">
      <c r="A1264" s="871">
        <v>6</v>
      </c>
      <c r="B1264" s="824" t="s">
        <v>2844</v>
      </c>
      <c r="C1264" s="711"/>
      <c r="D1264" s="710"/>
      <c r="E1264" s="823">
        <v>1000</v>
      </c>
      <c r="F1264" s="823">
        <v>1000</v>
      </c>
      <c r="G1264" s="710"/>
      <c r="H1264" s="710"/>
      <c r="I1264" s="823">
        <v>1000</v>
      </c>
      <c r="J1264" s="823">
        <v>1000</v>
      </c>
      <c r="K1264" s="873"/>
      <c r="L1264" s="873"/>
      <c r="M1264" s="823">
        <v>1000</v>
      </c>
      <c r="N1264" s="823">
        <v>1000</v>
      </c>
      <c r="O1264" s="710"/>
      <c r="P1264" s="710"/>
      <c r="Q1264" s="710"/>
    </row>
    <row r="1265" spans="1:17">
      <c r="A1265" s="871">
        <v>7</v>
      </c>
      <c r="B1265" s="651" t="s">
        <v>2845</v>
      </c>
      <c r="C1265" s="779"/>
      <c r="D1265" s="779"/>
      <c r="E1265" s="823">
        <v>1500</v>
      </c>
      <c r="F1265" s="823">
        <v>1500</v>
      </c>
      <c r="G1265" s="781"/>
      <c r="H1265" s="781"/>
      <c r="I1265" s="823">
        <v>1500</v>
      </c>
      <c r="J1265" s="823">
        <v>1500</v>
      </c>
      <c r="K1265" s="781"/>
      <c r="L1265" s="781"/>
      <c r="M1265" s="823">
        <v>1500</v>
      </c>
      <c r="N1265" s="823">
        <v>1500</v>
      </c>
      <c r="O1265" s="781"/>
      <c r="P1265" s="781"/>
      <c r="Q1265" s="781"/>
    </row>
    <row r="1266" spans="1:17" ht="31.5">
      <c r="A1266" s="871">
        <v>8</v>
      </c>
      <c r="B1266" s="651" t="s">
        <v>2846</v>
      </c>
      <c r="C1266" s="779"/>
      <c r="D1266" s="779"/>
      <c r="E1266" s="823">
        <v>1500</v>
      </c>
      <c r="F1266" s="823">
        <v>1500</v>
      </c>
      <c r="G1266" s="781"/>
      <c r="H1266" s="781"/>
      <c r="I1266" s="823">
        <v>1500</v>
      </c>
      <c r="J1266" s="823">
        <v>1500</v>
      </c>
      <c r="K1266" s="781"/>
      <c r="L1266" s="781"/>
      <c r="M1266" s="823">
        <v>1500</v>
      </c>
      <c r="N1266" s="823">
        <v>1500</v>
      </c>
      <c r="O1266" s="781"/>
      <c r="P1266" s="781"/>
      <c r="Q1266" s="781"/>
    </row>
    <row r="1267" spans="1:17">
      <c r="A1267" s="871"/>
      <c r="B1267" s="651"/>
      <c r="C1267" s="779"/>
      <c r="D1267" s="779"/>
      <c r="E1267" s="823"/>
      <c r="F1267" s="823"/>
      <c r="G1267" s="781"/>
      <c r="H1267" s="781"/>
      <c r="I1267" s="823"/>
      <c r="J1267" s="823"/>
      <c r="K1267" s="781"/>
      <c r="L1267" s="781"/>
      <c r="M1267" s="823"/>
      <c r="N1267" s="823"/>
      <c r="O1267" s="781"/>
      <c r="P1267" s="781"/>
      <c r="Q1267" s="781"/>
    </row>
    <row r="1268" spans="1:17">
      <c r="A1268" s="871"/>
      <c r="B1268" s="651"/>
      <c r="C1268" s="779"/>
      <c r="D1268" s="779"/>
      <c r="E1268" s="823"/>
      <c r="F1268" s="823"/>
      <c r="G1268" s="781"/>
      <c r="H1268" s="781"/>
      <c r="I1268" s="823"/>
      <c r="J1268" s="823"/>
      <c r="K1268" s="781"/>
      <c r="L1268" s="781"/>
      <c r="M1268" s="823"/>
      <c r="N1268" s="823"/>
      <c r="O1268" s="781"/>
      <c r="P1268" s="781"/>
      <c r="Q1268" s="781"/>
    </row>
    <row r="1269" spans="1:17" hidden="1">
      <c r="A1269" s="832"/>
      <c r="B1269" s="826"/>
      <c r="C1269" s="879"/>
      <c r="D1269" s="879"/>
      <c r="E1269" s="880"/>
      <c r="F1269" s="880"/>
      <c r="G1269" s="879"/>
      <c r="H1269" s="879"/>
      <c r="I1269" s="880"/>
      <c r="J1269" s="880"/>
      <c r="K1269" s="879"/>
      <c r="L1269" s="879"/>
      <c r="M1269" s="880"/>
      <c r="N1269" s="880"/>
      <c r="O1269" s="879"/>
      <c r="P1269" s="734"/>
      <c r="Q1269" s="879"/>
    </row>
    <row r="1270" spans="1:17" hidden="1">
      <c r="A1270" s="832"/>
      <c r="B1270" s="825"/>
      <c r="C1270" s="879"/>
      <c r="D1270" s="879"/>
      <c r="E1270" s="881"/>
      <c r="F1270" s="881"/>
      <c r="G1270" s="879"/>
      <c r="H1270" s="879"/>
      <c r="I1270" s="881"/>
      <c r="J1270" s="881"/>
      <c r="K1270" s="879"/>
      <c r="L1270" s="879"/>
      <c r="M1270" s="881"/>
      <c r="N1270" s="881"/>
      <c r="O1270" s="879"/>
      <c r="P1270" s="734"/>
      <c r="Q1270" s="879"/>
    </row>
    <row r="1271" spans="1:17" hidden="1">
      <c r="A1271" s="831"/>
      <c r="B1271" s="825"/>
      <c r="C1271" s="879"/>
      <c r="D1271" s="879"/>
      <c r="E1271" s="881"/>
      <c r="F1271" s="881"/>
      <c r="G1271" s="879"/>
      <c r="H1271" s="879"/>
      <c r="I1271" s="881"/>
      <c r="J1271" s="881"/>
      <c r="K1271" s="879"/>
      <c r="L1271" s="879"/>
      <c r="M1271" s="881"/>
      <c r="N1271" s="881"/>
      <c r="O1271" s="879"/>
      <c r="P1271" s="734"/>
      <c r="Q1271" s="879"/>
    </row>
  </sheetData>
  <mergeCells count="30">
    <mergeCell ref="D5:F6"/>
    <mergeCell ref="K9:K11"/>
    <mergeCell ref="Q5:Q11"/>
    <mergeCell ref="I6:L6"/>
    <mergeCell ref="O9:O11"/>
    <mergeCell ref="P9:P11"/>
    <mergeCell ref="J8:J11"/>
    <mergeCell ref="K8:L8"/>
    <mergeCell ref="M5:P6"/>
    <mergeCell ref="M7:M11"/>
    <mergeCell ref="F8:F11"/>
    <mergeCell ref="N8:N11"/>
    <mergeCell ref="E7:F7"/>
    <mergeCell ref="L9:L11"/>
    <mergeCell ref="C5:C11"/>
    <mergeCell ref="H7:H11"/>
    <mergeCell ref="A1:Q1"/>
    <mergeCell ref="A2:Q2"/>
    <mergeCell ref="A3:Q3"/>
    <mergeCell ref="A4:Q4"/>
    <mergeCell ref="A5:A11"/>
    <mergeCell ref="I7:I11"/>
    <mergeCell ref="J7:L7"/>
    <mergeCell ref="N7:P7"/>
    <mergeCell ref="B5:B11"/>
    <mergeCell ref="O8:P8"/>
    <mergeCell ref="D7:D11"/>
    <mergeCell ref="E8:E11"/>
    <mergeCell ref="G7:G11"/>
    <mergeCell ref="G5:H6"/>
  </mergeCells>
  <pageMargins left="0" right="0" top="0" bottom="0" header="0.31496062992126" footer="0.31496062992126"/>
  <pageSetup paperSize="9" scale="8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V337"/>
  <sheetViews>
    <sheetView showZeros="0" tabSelected="1" view="pageBreakPreview" topLeftCell="A2" zoomScale="55" zoomScaleNormal="70" zoomScaleSheetLayoutView="55" workbookViewId="0">
      <selection activeCell="AI14" sqref="AI14"/>
    </sheetView>
  </sheetViews>
  <sheetFormatPr defaultColWidth="9.140625" defaultRowHeight="18.75"/>
  <cols>
    <col min="1" max="1" width="9.28515625" style="161" bestFit="1" customWidth="1"/>
    <col min="2" max="2" width="40.85546875" style="175" customWidth="1"/>
    <col min="3" max="3" width="9.28515625" style="82" bestFit="1" customWidth="1"/>
    <col min="4" max="6" width="9.28515625" style="83" bestFit="1" customWidth="1"/>
    <col min="7" max="7" width="16.7109375" style="83" customWidth="1"/>
    <col min="8" max="8" width="14.5703125" style="84" customWidth="1"/>
    <col min="9" max="9" width="12.5703125" style="84" customWidth="1"/>
    <col min="10" max="10" width="10.5703125" style="84" bestFit="1" customWidth="1"/>
    <col min="11" max="11" width="9.28515625" style="84" bestFit="1" customWidth="1"/>
    <col min="12" max="12" width="11.7109375" style="84" customWidth="1"/>
    <col min="13" max="13" width="13.85546875" style="84" customWidth="1"/>
    <col min="14" max="14" width="10.140625" style="84" bestFit="1" customWidth="1"/>
    <col min="15" max="15" width="12.28515625" style="84" customWidth="1"/>
    <col min="16" max="16" width="15.42578125" style="84" customWidth="1"/>
    <col min="17" max="17" width="10.5703125" style="84" bestFit="1" customWidth="1"/>
    <col min="18" max="18" width="9.28515625" style="84" bestFit="1" customWidth="1"/>
    <col min="19" max="20" width="10.5703125" style="84" bestFit="1" customWidth="1"/>
    <col min="21" max="21" width="13.7109375" style="84" customWidth="1"/>
    <col min="22" max="23" width="9.42578125" style="84" bestFit="1" customWidth="1"/>
    <col min="24" max="24" width="9.28515625" style="84" bestFit="1" customWidth="1"/>
    <col min="25" max="25" width="10.5703125" style="84" bestFit="1" customWidth="1"/>
    <col min="26" max="26" width="12.85546875" style="84" customWidth="1"/>
    <col min="27" max="27" width="11.42578125" style="84" hidden="1" customWidth="1"/>
    <col min="28" max="28" width="11" style="84" hidden="1" customWidth="1"/>
    <col min="29" max="29" width="11.140625" style="84" hidden="1" customWidth="1"/>
    <col min="30" max="30" width="14.42578125" style="84" hidden="1" customWidth="1"/>
    <col min="31" max="31" width="10.7109375" style="84" hidden="1" customWidth="1"/>
    <col min="32" max="32" width="11" style="84" hidden="1" customWidth="1"/>
    <col min="33" max="33" width="13.28515625" style="84" customWidth="1"/>
    <col min="34" max="34" width="16.28515625" style="84" customWidth="1"/>
    <col min="35" max="35" width="12.5703125" style="84" customWidth="1"/>
    <col min="36" max="36" width="15.5703125" style="84" customWidth="1"/>
    <col min="37" max="38" width="17" style="84" customWidth="1"/>
    <col min="39" max="39" width="17.7109375" style="84" customWidth="1"/>
    <col min="40" max="16384" width="9.140625" style="61"/>
  </cols>
  <sheetData>
    <row r="1" spans="1:256" ht="20.25" hidden="1">
      <c r="A1" s="377"/>
      <c r="B1" s="377"/>
      <c r="C1" s="378"/>
      <c r="D1" s="378"/>
      <c r="E1" s="378"/>
      <c r="F1" s="378"/>
      <c r="G1" s="378"/>
      <c r="H1" s="378"/>
      <c r="I1" s="378"/>
      <c r="J1" s="378"/>
      <c r="K1" s="378"/>
      <c r="L1" s="378"/>
      <c r="M1" s="378"/>
      <c r="N1" s="378"/>
      <c r="O1" s="378"/>
      <c r="P1" s="378"/>
      <c r="Q1" s="446"/>
      <c r="R1" s="446"/>
      <c r="S1" s="446"/>
      <c r="T1" s="446"/>
      <c r="U1" s="446"/>
      <c r="V1" s="446"/>
      <c r="W1" s="446"/>
      <c r="X1" s="446"/>
      <c r="Y1" s="446"/>
      <c r="Z1" s="446"/>
      <c r="AA1" s="446"/>
      <c r="AB1" s="61"/>
      <c r="AC1" s="61"/>
      <c r="AD1" s="61"/>
      <c r="AE1" s="61"/>
      <c r="AF1" s="1140" t="s">
        <v>1793</v>
      </c>
      <c r="AG1" s="1140"/>
      <c r="AH1" s="1140"/>
      <c r="AI1" s="1140"/>
      <c r="AJ1" s="1140"/>
      <c r="AK1" s="1140"/>
      <c r="AL1" s="1140"/>
      <c r="AM1" s="1140"/>
    </row>
    <row r="2" spans="1:256">
      <c r="A2" s="1141" t="s">
        <v>2906</v>
      </c>
      <c r="B2" s="1141"/>
      <c r="C2" s="1141"/>
      <c r="D2" s="1141"/>
      <c r="E2" s="1141"/>
      <c r="F2" s="1141"/>
      <c r="G2" s="1141"/>
      <c r="H2" s="1141"/>
      <c r="I2" s="1141"/>
      <c r="J2" s="1141"/>
      <c r="K2" s="1141"/>
      <c r="L2" s="1141"/>
      <c r="M2" s="1141"/>
      <c r="N2" s="1141"/>
      <c r="O2" s="1141"/>
      <c r="P2" s="1141"/>
      <c r="Q2" s="1141"/>
      <c r="R2" s="1141"/>
      <c r="S2" s="1141"/>
      <c r="T2" s="1141"/>
      <c r="U2" s="1141"/>
      <c r="V2" s="1141"/>
      <c r="W2" s="1141"/>
      <c r="X2" s="1141"/>
      <c r="Y2" s="1141"/>
      <c r="Z2" s="1141"/>
      <c r="AA2" s="1141"/>
      <c r="AB2" s="1141"/>
      <c r="AC2" s="1141"/>
      <c r="AD2" s="1141"/>
      <c r="AE2" s="1141"/>
      <c r="AF2" s="1141"/>
      <c r="AG2" s="1141"/>
      <c r="AH2" s="1141"/>
      <c r="AI2" s="1141"/>
      <c r="AJ2" s="1141"/>
      <c r="AK2" s="1141"/>
      <c r="AL2" s="1141"/>
      <c r="AM2" s="1141"/>
    </row>
    <row r="3" spans="1:256">
      <c r="A3" s="991" t="s">
        <v>2907</v>
      </c>
      <c r="B3" s="991"/>
      <c r="C3" s="991"/>
      <c r="D3" s="991"/>
      <c r="E3" s="991"/>
      <c r="F3" s="991"/>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c r="AH3" s="991"/>
      <c r="AI3" s="991"/>
      <c r="AJ3" s="991"/>
      <c r="AK3" s="991"/>
      <c r="AL3" s="991"/>
      <c r="AM3" s="991"/>
    </row>
    <row r="4" spans="1:256" ht="30.75">
      <c r="A4" s="1142" t="str">
        <f>'BM19'!A6:P6</f>
        <v>(Kèm theo Báo cáo số                     /BC-UBND  ngày             tháng 7 năm 2020 của UBND tỉnh Điện Biên )</v>
      </c>
      <c r="B4" s="1142"/>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c r="AD4" s="1142"/>
      <c r="AE4" s="1142"/>
      <c r="AF4" s="1142"/>
      <c r="AG4" s="1142"/>
      <c r="AH4" s="1142"/>
      <c r="AI4" s="1142"/>
      <c r="AJ4" s="1142"/>
      <c r="AK4" s="1142"/>
      <c r="AL4" s="1142"/>
      <c r="AM4" s="1142"/>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row>
    <row r="5" spans="1:256" s="57" customFormat="1" ht="27.75" customHeight="1">
      <c r="A5" s="1133" t="s">
        <v>117</v>
      </c>
      <c r="B5" s="1133" t="s">
        <v>86</v>
      </c>
      <c r="C5" s="1133" t="s">
        <v>341</v>
      </c>
      <c r="D5" s="1133" t="s">
        <v>206</v>
      </c>
      <c r="E5" s="1133" t="s">
        <v>207</v>
      </c>
      <c r="F5" s="1133" t="s">
        <v>441</v>
      </c>
      <c r="G5" s="1130" t="s">
        <v>118</v>
      </c>
      <c r="H5" s="1131"/>
      <c r="I5" s="1131"/>
      <c r="J5" s="1131"/>
      <c r="K5" s="1131"/>
      <c r="L5" s="1131"/>
      <c r="M5" s="1131"/>
      <c r="N5" s="1132"/>
      <c r="O5" s="1130" t="s">
        <v>449</v>
      </c>
      <c r="P5" s="1131"/>
      <c r="Q5" s="1131"/>
      <c r="R5" s="1131"/>
      <c r="S5" s="1131"/>
      <c r="T5" s="1132"/>
      <c r="U5" s="1130" t="s">
        <v>2847</v>
      </c>
      <c r="V5" s="1131"/>
      <c r="W5" s="1131"/>
      <c r="X5" s="1131"/>
      <c r="Y5" s="1131"/>
      <c r="Z5" s="1132"/>
      <c r="AA5" s="1129" t="s">
        <v>2848</v>
      </c>
      <c r="AB5" s="1129"/>
      <c r="AC5" s="1129"/>
      <c r="AD5" s="1129"/>
      <c r="AE5" s="1129"/>
      <c r="AF5" s="1129"/>
      <c r="AG5" s="1129" t="s">
        <v>2849</v>
      </c>
      <c r="AH5" s="1129"/>
      <c r="AI5" s="1129"/>
      <c r="AJ5" s="1129"/>
      <c r="AK5" s="1129"/>
      <c r="AL5" s="1129"/>
      <c r="AM5" s="1129" t="s">
        <v>9</v>
      </c>
      <c r="AN5" s="885"/>
      <c r="AO5" s="885"/>
      <c r="AP5" s="885"/>
      <c r="AQ5" s="885"/>
      <c r="AR5" s="885"/>
      <c r="AS5" s="885"/>
      <c r="AT5" s="885"/>
      <c r="AU5" s="885"/>
      <c r="AV5" s="885"/>
      <c r="AW5" s="885"/>
      <c r="AX5" s="885"/>
      <c r="AY5" s="885"/>
      <c r="AZ5" s="885"/>
      <c r="BA5" s="885"/>
      <c r="BB5" s="885"/>
      <c r="BC5" s="885"/>
      <c r="BD5" s="885"/>
      <c r="BE5" s="885"/>
      <c r="BF5" s="885"/>
      <c r="BG5" s="885"/>
      <c r="BH5" s="885"/>
      <c r="BI5" s="885"/>
      <c r="BJ5" s="885"/>
      <c r="BK5" s="885"/>
      <c r="BL5" s="885"/>
      <c r="BM5" s="885"/>
      <c r="BN5" s="885"/>
      <c r="BO5" s="885"/>
      <c r="BP5" s="885"/>
      <c r="BQ5" s="885"/>
      <c r="BR5" s="885"/>
      <c r="BS5" s="885"/>
      <c r="BT5" s="885"/>
      <c r="BU5" s="885"/>
      <c r="BV5" s="885"/>
      <c r="BW5" s="885"/>
      <c r="BX5" s="885"/>
      <c r="BY5" s="885"/>
      <c r="BZ5" s="885"/>
      <c r="CA5" s="885"/>
      <c r="CB5" s="885"/>
      <c r="CC5" s="885"/>
      <c r="CD5" s="885"/>
      <c r="CE5" s="885"/>
      <c r="CF5" s="885"/>
      <c r="CG5" s="885"/>
      <c r="CH5" s="885"/>
      <c r="CI5" s="885"/>
      <c r="CJ5" s="885"/>
      <c r="CK5" s="885"/>
      <c r="CL5" s="885"/>
      <c r="CM5" s="885"/>
      <c r="CN5" s="885"/>
      <c r="CO5" s="885"/>
      <c r="CP5" s="885"/>
      <c r="CQ5" s="885"/>
      <c r="CR5" s="885"/>
      <c r="CS5" s="885"/>
      <c r="CT5" s="885"/>
      <c r="CU5" s="885"/>
      <c r="CV5" s="885"/>
      <c r="CW5" s="885"/>
      <c r="CX5" s="885"/>
      <c r="CY5" s="885"/>
      <c r="CZ5" s="885"/>
      <c r="DA5" s="885"/>
      <c r="DB5" s="885"/>
      <c r="DC5" s="885"/>
      <c r="DD5" s="885"/>
      <c r="DE5" s="885"/>
      <c r="DF5" s="885"/>
      <c r="DG5" s="885"/>
      <c r="DH5" s="885"/>
      <c r="DI5" s="885"/>
      <c r="DJ5" s="885"/>
      <c r="DK5" s="885"/>
      <c r="DL5" s="885"/>
      <c r="DM5" s="885"/>
      <c r="DN5" s="885"/>
      <c r="DO5" s="885"/>
      <c r="DP5" s="885"/>
      <c r="DQ5" s="885"/>
      <c r="DR5" s="885"/>
      <c r="DS5" s="885"/>
      <c r="DT5" s="885"/>
      <c r="DU5" s="885"/>
      <c r="DV5" s="885"/>
      <c r="DW5" s="885"/>
      <c r="DX5" s="885"/>
      <c r="DY5" s="885"/>
      <c r="DZ5" s="885"/>
      <c r="EA5" s="885"/>
      <c r="EB5" s="885"/>
      <c r="EC5" s="885"/>
      <c r="ED5" s="885"/>
      <c r="EE5" s="885"/>
      <c r="EF5" s="885"/>
      <c r="EG5" s="885"/>
      <c r="EH5" s="885"/>
      <c r="EI5" s="885"/>
      <c r="EJ5" s="885"/>
      <c r="EK5" s="885"/>
      <c r="EL5" s="885"/>
      <c r="EM5" s="885"/>
      <c r="EN5" s="885"/>
      <c r="EO5" s="885"/>
      <c r="EP5" s="885"/>
      <c r="EQ5" s="885"/>
      <c r="ER5" s="885"/>
      <c r="ES5" s="885"/>
      <c r="ET5" s="885"/>
      <c r="EU5" s="885"/>
      <c r="EV5" s="885"/>
      <c r="EW5" s="885"/>
      <c r="EX5" s="885"/>
      <c r="EY5" s="885"/>
      <c r="EZ5" s="885"/>
      <c r="FA5" s="885"/>
      <c r="FB5" s="885"/>
      <c r="FC5" s="885"/>
      <c r="FD5" s="885"/>
      <c r="FE5" s="885"/>
      <c r="FF5" s="885"/>
      <c r="FG5" s="885"/>
      <c r="FH5" s="885"/>
      <c r="FI5" s="885"/>
      <c r="FJ5" s="885"/>
      <c r="FK5" s="885"/>
      <c r="FL5" s="885"/>
      <c r="FM5" s="885"/>
      <c r="FN5" s="885"/>
      <c r="FO5" s="885"/>
      <c r="FP5" s="885"/>
      <c r="FQ5" s="885"/>
      <c r="FR5" s="885"/>
      <c r="FS5" s="885"/>
      <c r="FT5" s="885"/>
      <c r="FU5" s="885"/>
      <c r="FV5" s="885"/>
      <c r="FW5" s="885"/>
      <c r="FX5" s="885"/>
      <c r="FY5" s="885"/>
      <c r="FZ5" s="885"/>
      <c r="GA5" s="885"/>
      <c r="GB5" s="885"/>
      <c r="GC5" s="885"/>
      <c r="GD5" s="885"/>
      <c r="GE5" s="885"/>
      <c r="GF5" s="885"/>
      <c r="GG5" s="885"/>
      <c r="GH5" s="885"/>
      <c r="GI5" s="885"/>
      <c r="GJ5" s="885"/>
      <c r="GK5" s="885"/>
      <c r="GL5" s="885"/>
      <c r="GM5" s="885"/>
      <c r="GN5" s="885"/>
      <c r="GO5" s="885"/>
      <c r="GP5" s="885"/>
      <c r="GQ5" s="885"/>
      <c r="GR5" s="885"/>
      <c r="GS5" s="885"/>
      <c r="GT5" s="885"/>
      <c r="GU5" s="885"/>
      <c r="GV5" s="885"/>
      <c r="GW5" s="885"/>
      <c r="GX5" s="885"/>
      <c r="GY5" s="885"/>
      <c r="GZ5" s="885"/>
      <c r="HA5" s="885"/>
      <c r="HB5" s="885"/>
      <c r="HC5" s="885"/>
      <c r="HD5" s="885"/>
      <c r="HE5" s="885"/>
      <c r="HF5" s="885"/>
      <c r="HG5" s="885"/>
      <c r="HH5" s="885"/>
      <c r="HI5" s="885"/>
      <c r="HJ5" s="885"/>
      <c r="HK5" s="885"/>
      <c r="HL5" s="885"/>
      <c r="HM5" s="885"/>
      <c r="HN5" s="885"/>
      <c r="HO5" s="885"/>
      <c r="HP5" s="885"/>
      <c r="HQ5" s="885"/>
      <c r="HR5" s="885"/>
      <c r="HS5" s="885"/>
      <c r="HT5" s="885"/>
      <c r="HU5" s="885"/>
      <c r="HV5" s="885"/>
      <c r="HW5" s="885"/>
      <c r="HX5" s="885"/>
      <c r="HY5" s="885"/>
      <c r="HZ5" s="885"/>
      <c r="IA5" s="885"/>
      <c r="IB5" s="885"/>
      <c r="IC5" s="885"/>
      <c r="ID5" s="885"/>
      <c r="IE5" s="885"/>
      <c r="IF5" s="885"/>
      <c r="IG5" s="885"/>
      <c r="IH5" s="885"/>
      <c r="II5" s="885"/>
      <c r="IJ5" s="885"/>
      <c r="IK5" s="885"/>
      <c r="IL5" s="885"/>
      <c r="IM5" s="885"/>
      <c r="IN5" s="885"/>
      <c r="IO5" s="885"/>
      <c r="IP5" s="885"/>
      <c r="IQ5" s="885"/>
      <c r="IR5" s="885"/>
      <c r="IS5" s="885"/>
      <c r="IT5" s="885"/>
      <c r="IU5" s="885"/>
      <c r="IV5" s="885"/>
    </row>
    <row r="6" spans="1:256" s="57" customFormat="1">
      <c r="A6" s="1134"/>
      <c r="B6" s="1134"/>
      <c r="C6" s="1134"/>
      <c r="D6" s="1134"/>
      <c r="E6" s="1134"/>
      <c r="F6" s="1134"/>
      <c r="G6" s="1129" t="s">
        <v>193</v>
      </c>
      <c r="H6" s="1129" t="s">
        <v>92</v>
      </c>
      <c r="I6" s="1129"/>
      <c r="J6" s="1129"/>
      <c r="K6" s="1129"/>
      <c r="L6" s="1129"/>
      <c r="M6" s="1129"/>
      <c r="N6" s="1129"/>
      <c r="O6" s="1133" t="s">
        <v>3031</v>
      </c>
      <c r="P6" s="1130" t="s">
        <v>94</v>
      </c>
      <c r="Q6" s="1131"/>
      <c r="R6" s="1131"/>
      <c r="S6" s="1131"/>
      <c r="T6" s="1132"/>
      <c r="U6" s="1133" t="s">
        <v>3031</v>
      </c>
      <c r="V6" s="1130" t="s">
        <v>94</v>
      </c>
      <c r="W6" s="1131"/>
      <c r="X6" s="1131"/>
      <c r="Y6" s="1131"/>
      <c r="Z6" s="1132"/>
      <c r="AA6" s="1129" t="s">
        <v>93</v>
      </c>
      <c r="AB6" s="1129" t="s">
        <v>21</v>
      </c>
      <c r="AC6" s="1129"/>
      <c r="AD6" s="1129"/>
      <c r="AE6" s="1129"/>
      <c r="AF6" s="1129"/>
      <c r="AG6" s="1129" t="s">
        <v>339</v>
      </c>
      <c r="AH6" s="1129" t="s">
        <v>21</v>
      </c>
      <c r="AI6" s="1129"/>
      <c r="AJ6" s="1129"/>
      <c r="AK6" s="1129"/>
      <c r="AL6" s="1129"/>
      <c r="AM6" s="1129"/>
      <c r="AN6" s="885"/>
      <c r="AO6" s="885"/>
      <c r="AP6" s="885"/>
      <c r="AQ6" s="885"/>
      <c r="AR6" s="885"/>
      <c r="AS6" s="885"/>
      <c r="AT6" s="885"/>
      <c r="AU6" s="885"/>
      <c r="AV6" s="885"/>
      <c r="AW6" s="885"/>
      <c r="AX6" s="885"/>
      <c r="AY6" s="885"/>
      <c r="AZ6" s="885"/>
      <c r="BA6" s="885"/>
      <c r="BB6" s="885"/>
      <c r="BC6" s="885"/>
      <c r="BD6" s="885"/>
      <c r="BE6" s="885"/>
      <c r="BF6" s="885"/>
      <c r="BG6" s="885"/>
      <c r="BH6" s="885"/>
      <c r="BI6" s="885"/>
      <c r="BJ6" s="885"/>
      <c r="BK6" s="885"/>
      <c r="BL6" s="885"/>
      <c r="BM6" s="885"/>
      <c r="BN6" s="885"/>
      <c r="BO6" s="885"/>
      <c r="BP6" s="885"/>
      <c r="BQ6" s="885"/>
      <c r="BR6" s="885"/>
      <c r="BS6" s="885"/>
      <c r="BT6" s="885"/>
      <c r="BU6" s="885"/>
      <c r="BV6" s="885"/>
      <c r="BW6" s="885"/>
      <c r="BX6" s="885"/>
      <c r="BY6" s="885"/>
      <c r="BZ6" s="885"/>
      <c r="CA6" s="885"/>
      <c r="CB6" s="885"/>
      <c r="CC6" s="885"/>
      <c r="CD6" s="885"/>
      <c r="CE6" s="885"/>
      <c r="CF6" s="885"/>
      <c r="CG6" s="885"/>
      <c r="CH6" s="885"/>
      <c r="CI6" s="885"/>
      <c r="CJ6" s="885"/>
      <c r="CK6" s="885"/>
      <c r="CL6" s="885"/>
      <c r="CM6" s="885"/>
      <c r="CN6" s="885"/>
      <c r="CO6" s="885"/>
      <c r="CP6" s="885"/>
      <c r="CQ6" s="885"/>
      <c r="CR6" s="885"/>
      <c r="CS6" s="885"/>
      <c r="CT6" s="885"/>
      <c r="CU6" s="885"/>
      <c r="CV6" s="885"/>
      <c r="CW6" s="885"/>
      <c r="CX6" s="885"/>
      <c r="CY6" s="885"/>
      <c r="CZ6" s="885"/>
      <c r="DA6" s="885"/>
      <c r="DB6" s="885"/>
      <c r="DC6" s="885"/>
      <c r="DD6" s="885"/>
      <c r="DE6" s="885"/>
      <c r="DF6" s="885"/>
      <c r="DG6" s="885"/>
      <c r="DH6" s="885"/>
      <c r="DI6" s="885"/>
      <c r="DJ6" s="885"/>
      <c r="DK6" s="885"/>
      <c r="DL6" s="885"/>
      <c r="DM6" s="885"/>
      <c r="DN6" s="885"/>
      <c r="DO6" s="885"/>
      <c r="DP6" s="885"/>
      <c r="DQ6" s="885"/>
      <c r="DR6" s="885"/>
      <c r="DS6" s="885"/>
      <c r="DT6" s="885"/>
      <c r="DU6" s="885"/>
      <c r="DV6" s="885"/>
      <c r="DW6" s="885"/>
      <c r="DX6" s="885"/>
      <c r="DY6" s="885"/>
      <c r="DZ6" s="885"/>
      <c r="EA6" s="885"/>
      <c r="EB6" s="885"/>
      <c r="EC6" s="885"/>
      <c r="ED6" s="885"/>
      <c r="EE6" s="885"/>
      <c r="EF6" s="885"/>
      <c r="EG6" s="885"/>
      <c r="EH6" s="885"/>
      <c r="EI6" s="885"/>
      <c r="EJ6" s="885"/>
      <c r="EK6" s="885"/>
      <c r="EL6" s="885"/>
      <c r="EM6" s="885"/>
      <c r="EN6" s="885"/>
      <c r="EO6" s="885"/>
      <c r="EP6" s="885"/>
      <c r="EQ6" s="885"/>
      <c r="ER6" s="885"/>
      <c r="ES6" s="885"/>
      <c r="ET6" s="885"/>
      <c r="EU6" s="885"/>
      <c r="EV6" s="885"/>
      <c r="EW6" s="885"/>
      <c r="EX6" s="885"/>
      <c r="EY6" s="885"/>
      <c r="EZ6" s="885"/>
      <c r="FA6" s="885"/>
      <c r="FB6" s="885"/>
      <c r="FC6" s="885"/>
      <c r="FD6" s="885"/>
      <c r="FE6" s="885"/>
      <c r="FF6" s="885"/>
      <c r="FG6" s="885"/>
      <c r="FH6" s="885"/>
      <c r="FI6" s="885"/>
      <c r="FJ6" s="885"/>
      <c r="FK6" s="885"/>
      <c r="FL6" s="885"/>
      <c r="FM6" s="885"/>
      <c r="FN6" s="885"/>
      <c r="FO6" s="885"/>
      <c r="FP6" s="885"/>
      <c r="FQ6" s="885"/>
      <c r="FR6" s="885"/>
      <c r="FS6" s="885"/>
      <c r="FT6" s="885"/>
      <c r="FU6" s="885"/>
      <c r="FV6" s="885"/>
      <c r="FW6" s="885"/>
      <c r="FX6" s="885"/>
      <c r="FY6" s="885"/>
      <c r="FZ6" s="885"/>
      <c r="GA6" s="885"/>
      <c r="GB6" s="885"/>
      <c r="GC6" s="885"/>
      <c r="GD6" s="885"/>
      <c r="GE6" s="885"/>
      <c r="GF6" s="885"/>
      <c r="GG6" s="885"/>
      <c r="GH6" s="885"/>
      <c r="GI6" s="885"/>
      <c r="GJ6" s="885"/>
      <c r="GK6" s="885"/>
      <c r="GL6" s="885"/>
      <c r="GM6" s="885"/>
      <c r="GN6" s="885"/>
      <c r="GO6" s="885"/>
      <c r="GP6" s="885"/>
      <c r="GQ6" s="885"/>
      <c r="GR6" s="885"/>
      <c r="GS6" s="885"/>
      <c r="GT6" s="885"/>
      <c r="GU6" s="885"/>
      <c r="GV6" s="885"/>
      <c r="GW6" s="885"/>
      <c r="GX6" s="885"/>
      <c r="GY6" s="885"/>
      <c r="GZ6" s="885"/>
      <c r="HA6" s="885"/>
      <c r="HB6" s="885"/>
      <c r="HC6" s="885"/>
      <c r="HD6" s="885"/>
      <c r="HE6" s="885"/>
      <c r="HF6" s="885"/>
      <c r="HG6" s="885"/>
      <c r="HH6" s="885"/>
      <c r="HI6" s="885"/>
      <c r="HJ6" s="885"/>
      <c r="HK6" s="885"/>
      <c r="HL6" s="885"/>
      <c r="HM6" s="885"/>
      <c r="HN6" s="885"/>
      <c r="HO6" s="885"/>
      <c r="HP6" s="885"/>
      <c r="HQ6" s="885"/>
      <c r="HR6" s="885"/>
      <c r="HS6" s="885"/>
      <c r="HT6" s="885"/>
      <c r="HU6" s="885"/>
      <c r="HV6" s="885"/>
      <c r="HW6" s="885"/>
      <c r="HX6" s="885"/>
      <c r="HY6" s="885"/>
      <c r="HZ6" s="885"/>
      <c r="IA6" s="885"/>
      <c r="IB6" s="885"/>
      <c r="IC6" s="885"/>
      <c r="ID6" s="885"/>
      <c r="IE6" s="885"/>
      <c r="IF6" s="885"/>
      <c r="IG6" s="885"/>
      <c r="IH6" s="885"/>
      <c r="II6" s="885"/>
      <c r="IJ6" s="885"/>
      <c r="IK6" s="885"/>
      <c r="IL6" s="885"/>
      <c r="IM6" s="885"/>
      <c r="IN6" s="885"/>
      <c r="IO6" s="885"/>
      <c r="IP6" s="885"/>
      <c r="IQ6" s="885"/>
      <c r="IR6" s="885"/>
      <c r="IS6" s="885"/>
      <c r="IT6" s="885"/>
      <c r="IU6" s="885"/>
      <c r="IV6" s="885"/>
    </row>
    <row r="7" spans="1:256" s="57" customFormat="1" ht="40.5" customHeight="1">
      <c r="A7" s="1134"/>
      <c r="B7" s="1134"/>
      <c r="C7" s="1134"/>
      <c r="D7" s="1134"/>
      <c r="E7" s="1134"/>
      <c r="F7" s="1134"/>
      <c r="G7" s="1129"/>
      <c r="H7" s="1129" t="s">
        <v>3032</v>
      </c>
      <c r="I7" s="1129" t="s">
        <v>21</v>
      </c>
      <c r="J7" s="1129"/>
      <c r="K7" s="1129"/>
      <c r="L7" s="1129"/>
      <c r="M7" s="1129"/>
      <c r="N7" s="1129"/>
      <c r="O7" s="1134"/>
      <c r="P7" s="1129" t="s">
        <v>335</v>
      </c>
      <c r="Q7" s="1129"/>
      <c r="R7" s="1129" t="s">
        <v>3033</v>
      </c>
      <c r="S7" s="1129"/>
      <c r="T7" s="1129"/>
      <c r="U7" s="1134"/>
      <c r="V7" s="1129" t="s">
        <v>335</v>
      </c>
      <c r="W7" s="1129"/>
      <c r="X7" s="1129" t="s">
        <v>3033</v>
      </c>
      <c r="Y7" s="1129"/>
      <c r="Z7" s="1129"/>
      <c r="AA7" s="1129"/>
      <c r="AB7" s="1129" t="s">
        <v>335</v>
      </c>
      <c r="AC7" s="1129"/>
      <c r="AD7" s="1129" t="s">
        <v>336</v>
      </c>
      <c r="AE7" s="1129"/>
      <c r="AF7" s="1129"/>
      <c r="AG7" s="1129"/>
      <c r="AH7" s="1129" t="s">
        <v>335</v>
      </c>
      <c r="AI7" s="1129"/>
      <c r="AJ7" s="1129" t="s">
        <v>337</v>
      </c>
      <c r="AK7" s="1129"/>
      <c r="AL7" s="1129"/>
      <c r="AM7" s="1129"/>
      <c r="AN7" s="885"/>
      <c r="AO7" s="885"/>
      <c r="AP7" s="885"/>
      <c r="AQ7" s="885"/>
      <c r="AR7" s="885"/>
      <c r="AS7" s="885"/>
      <c r="AT7" s="885"/>
      <c r="AU7" s="885"/>
      <c r="AV7" s="885"/>
      <c r="AW7" s="885"/>
      <c r="AX7" s="885"/>
      <c r="AY7" s="885"/>
      <c r="AZ7" s="885"/>
      <c r="BA7" s="885"/>
      <c r="BB7" s="885"/>
      <c r="BC7" s="885"/>
      <c r="BD7" s="885"/>
      <c r="BE7" s="885"/>
      <c r="BF7" s="885"/>
      <c r="BG7" s="885"/>
      <c r="BH7" s="885"/>
      <c r="BI7" s="885"/>
      <c r="BJ7" s="885"/>
      <c r="BK7" s="885"/>
      <c r="BL7" s="885"/>
      <c r="BM7" s="885"/>
      <c r="BN7" s="885"/>
      <c r="BO7" s="885"/>
      <c r="BP7" s="885"/>
      <c r="BQ7" s="885"/>
      <c r="BR7" s="885"/>
      <c r="BS7" s="885"/>
      <c r="BT7" s="885"/>
      <c r="BU7" s="885"/>
      <c r="BV7" s="885"/>
      <c r="BW7" s="885"/>
      <c r="BX7" s="885"/>
      <c r="BY7" s="885"/>
      <c r="BZ7" s="885"/>
      <c r="CA7" s="885"/>
      <c r="CB7" s="885"/>
      <c r="CC7" s="885"/>
      <c r="CD7" s="885"/>
      <c r="CE7" s="885"/>
      <c r="CF7" s="885"/>
      <c r="CG7" s="885"/>
      <c r="CH7" s="885"/>
      <c r="CI7" s="885"/>
      <c r="CJ7" s="885"/>
      <c r="CK7" s="885"/>
      <c r="CL7" s="885"/>
      <c r="CM7" s="885"/>
      <c r="CN7" s="885"/>
      <c r="CO7" s="885"/>
      <c r="CP7" s="885"/>
      <c r="CQ7" s="885"/>
      <c r="CR7" s="885"/>
      <c r="CS7" s="885"/>
      <c r="CT7" s="885"/>
      <c r="CU7" s="885"/>
      <c r="CV7" s="885"/>
      <c r="CW7" s="885"/>
      <c r="CX7" s="885"/>
      <c r="CY7" s="885"/>
      <c r="CZ7" s="885"/>
      <c r="DA7" s="885"/>
      <c r="DB7" s="885"/>
      <c r="DC7" s="885"/>
      <c r="DD7" s="885"/>
      <c r="DE7" s="885"/>
      <c r="DF7" s="885"/>
      <c r="DG7" s="885"/>
      <c r="DH7" s="885"/>
      <c r="DI7" s="885"/>
      <c r="DJ7" s="885"/>
      <c r="DK7" s="885"/>
      <c r="DL7" s="885"/>
      <c r="DM7" s="885"/>
      <c r="DN7" s="885"/>
      <c r="DO7" s="885"/>
      <c r="DP7" s="885"/>
      <c r="DQ7" s="885"/>
      <c r="DR7" s="885"/>
      <c r="DS7" s="885"/>
      <c r="DT7" s="885"/>
      <c r="DU7" s="885"/>
      <c r="DV7" s="885"/>
      <c r="DW7" s="885"/>
      <c r="DX7" s="885"/>
      <c r="DY7" s="885"/>
      <c r="DZ7" s="885"/>
      <c r="EA7" s="885"/>
      <c r="EB7" s="885"/>
      <c r="EC7" s="885"/>
      <c r="ED7" s="885"/>
      <c r="EE7" s="885"/>
      <c r="EF7" s="885"/>
      <c r="EG7" s="885"/>
      <c r="EH7" s="885"/>
      <c r="EI7" s="885"/>
      <c r="EJ7" s="885"/>
      <c r="EK7" s="885"/>
      <c r="EL7" s="885"/>
      <c r="EM7" s="885"/>
      <c r="EN7" s="885"/>
      <c r="EO7" s="885"/>
      <c r="EP7" s="885"/>
      <c r="EQ7" s="885"/>
      <c r="ER7" s="885"/>
      <c r="ES7" s="885"/>
      <c r="ET7" s="885"/>
      <c r="EU7" s="885"/>
      <c r="EV7" s="885"/>
      <c r="EW7" s="885"/>
      <c r="EX7" s="885"/>
      <c r="EY7" s="885"/>
      <c r="EZ7" s="885"/>
      <c r="FA7" s="885"/>
      <c r="FB7" s="885"/>
      <c r="FC7" s="885"/>
      <c r="FD7" s="885"/>
      <c r="FE7" s="885"/>
      <c r="FF7" s="885"/>
      <c r="FG7" s="885"/>
      <c r="FH7" s="885"/>
      <c r="FI7" s="885"/>
      <c r="FJ7" s="885"/>
      <c r="FK7" s="885"/>
      <c r="FL7" s="885"/>
      <c r="FM7" s="885"/>
      <c r="FN7" s="885"/>
      <c r="FO7" s="885"/>
      <c r="FP7" s="885"/>
      <c r="FQ7" s="885"/>
      <c r="FR7" s="885"/>
      <c r="FS7" s="885"/>
      <c r="FT7" s="885"/>
      <c r="FU7" s="885"/>
      <c r="FV7" s="885"/>
      <c r="FW7" s="885"/>
      <c r="FX7" s="885"/>
      <c r="FY7" s="885"/>
      <c r="FZ7" s="885"/>
      <c r="GA7" s="885"/>
      <c r="GB7" s="885"/>
      <c r="GC7" s="885"/>
      <c r="GD7" s="885"/>
      <c r="GE7" s="885"/>
      <c r="GF7" s="885"/>
      <c r="GG7" s="885"/>
      <c r="GH7" s="885"/>
      <c r="GI7" s="885"/>
      <c r="GJ7" s="885"/>
      <c r="GK7" s="885"/>
      <c r="GL7" s="885"/>
      <c r="GM7" s="885"/>
      <c r="GN7" s="885"/>
      <c r="GO7" s="885"/>
      <c r="GP7" s="885"/>
      <c r="GQ7" s="885"/>
      <c r="GR7" s="885"/>
      <c r="GS7" s="885"/>
      <c r="GT7" s="885"/>
      <c r="GU7" s="885"/>
      <c r="GV7" s="885"/>
      <c r="GW7" s="885"/>
      <c r="GX7" s="885"/>
      <c r="GY7" s="885"/>
      <c r="GZ7" s="885"/>
      <c r="HA7" s="885"/>
      <c r="HB7" s="885"/>
      <c r="HC7" s="885"/>
      <c r="HD7" s="885"/>
      <c r="HE7" s="885"/>
      <c r="HF7" s="885"/>
      <c r="HG7" s="885"/>
      <c r="HH7" s="885"/>
      <c r="HI7" s="885"/>
      <c r="HJ7" s="885"/>
      <c r="HK7" s="885"/>
      <c r="HL7" s="885"/>
      <c r="HM7" s="885"/>
      <c r="HN7" s="885"/>
      <c r="HO7" s="885"/>
      <c r="HP7" s="885"/>
      <c r="HQ7" s="885"/>
      <c r="HR7" s="885"/>
      <c r="HS7" s="885"/>
      <c r="HT7" s="885"/>
      <c r="HU7" s="885"/>
      <c r="HV7" s="885"/>
      <c r="HW7" s="885"/>
      <c r="HX7" s="885"/>
      <c r="HY7" s="885"/>
      <c r="HZ7" s="885"/>
      <c r="IA7" s="885"/>
      <c r="IB7" s="885"/>
      <c r="IC7" s="885"/>
      <c r="ID7" s="885"/>
      <c r="IE7" s="885"/>
      <c r="IF7" s="885"/>
      <c r="IG7" s="885"/>
      <c r="IH7" s="885"/>
      <c r="II7" s="885"/>
      <c r="IJ7" s="885"/>
      <c r="IK7" s="885"/>
      <c r="IL7" s="885"/>
      <c r="IM7" s="885"/>
      <c r="IN7" s="885"/>
      <c r="IO7" s="885"/>
      <c r="IP7" s="885"/>
      <c r="IQ7" s="885"/>
      <c r="IR7" s="885"/>
      <c r="IS7" s="885"/>
      <c r="IT7" s="885"/>
      <c r="IU7" s="885"/>
      <c r="IV7" s="885"/>
    </row>
    <row r="8" spans="1:256" s="57" customFormat="1" ht="25.5" customHeight="1">
      <c r="A8" s="1134"/>
      <c r="B8" s="1134"/>
      <c r="C8" s="1134"/>
      <c r="D8" s="1134"/>
      <c r="E8" s="1134"/>
      <c r="F8" s="1134"/>
      <c r="G8" s="1129"/>
      <c r="H8" s="1129"/>
      <c r="I8" s="1129" t="s">
        <v>335</v>
      </c>
      <c r="J8" s="1129"/>
      <c r="K8" s="1129" t="s">
        <v>3033</v>
      </c>
      <c r="L8" s="1129"/>
      <c r="M8" s="1129"/>
      <c r="N8" s="1129"/>
      <c r="O8" s="1134"/>
      <c r="P8" s="1129" t="s">
        <v>3034</v>
      </c>
      <c r="Q8" s="1129" t="s">
        <v>862</v>
      </c>
      <c r="R8" s="1129" t="s">
        <v>199</v>
      </c>
      <c r="S8" s="1136" t="s">
        <v>200</v>
      </c>
      <c r="T8" s="1137"/>
      <c r="U8" s="1134"/>
      <c r="V8" s="1129" t="s">
        <v>3034</v>
      </c>
      <c r="W8" s="1129" t="s">
        <v>862</v>
      </c>
      <c r="X8" s="1129" t="s">
        <v>199</v>
      </c>
      <c r="Y8" s="1136" t="s">
        <v>200</v>
      </c>
      <c r="Z8" s="1137"/>
      <c r="AA8" s="1129"/>
      <c r="AB8" s="1129" t="s">
        <v>338</v>
      </c>
      <c r="AC8" s="1129" t="s">
        <v>862</v>
      </c>
      <c r="AD8" s="1129" t="s">
        <v>12</v>
      </c>
      <c r="AE8" s="1129" t="s">
        <v>94</v>
      </c>
      <c r="AF8" s="1129"/>
      <c r="AG8" s="1129"/>
      <c r="AH8" s="1129" t="s">
        <v>12</v>
      </c>
      <c r="AI8" s="1129" t="s">
        <v>862</v>
      </c>
      <c r="AJ8" s="1129" t="s">
        <v>12</v>
      </c>
      <c r="AK8" s="1129" t="s">
        <v>94</v>
      </c>
      <c r="AL8" s="1129"/>
      <c r="AM8" s="1129"/>
      <c r="AN8" s="885"/>
      <c r="AO8" s="885"/>
      <c r="AP8" s="885"/>
      <c r="AQ8" s="885"/>
      <c r="AR8" s="885"/>
      <c r="AS8" s="885"/>
      <c r="AT8" s="885"/>
      <c r="AU8" s="885"/>
      <c r="AV8" s="885"/>
      <c r="AW8" s="885"/>
      <c r="AX8" s="885"/>
      <c r="AY8" s="885"/>
      <c r="AZ8" s="885"/>
      <c r="BA8" s="885"/>
      <c r="BB8" s="885"/>
      <c r="BC8" s="885"/>
      <c r="BD8" s="885"/>
      <c r="BE8" s="885"/>
      <c r="BF8" s="885"/>
      <c r="BG8" s="885"/>
      <c r="BH8" s="885"/>
      <c r="BI8" s="885"/>
      <c r="BJ8" s="885"/>
      <c r="BK8" s="885"/>
      <c r="BL8" s="885"/>
      <c r="BM8" s="885"/>
      <c r="BN8" s="885"/>
      <c r="BO8" s="885"/>
      <c r="BP8" s="885"/>
      <c r="BQ8" s="885"/>
      <c r="BR8" s="885"/>
      <c r="BS8" s="885"/>
      <c r="BT8" s="885"/>
      <c r="BU8" s="885"/>
      <c r="BV8" s="885"/>
      <c r="BW8" s="885"/>
      <c r="BX8" s="885"/>
      <c r="BY8" s="885"/>
      <c r="BZ8" s="885"/>
      <c r="CA8" s="885"/>
      <c r="CB8" s="885"/>
      <c r="CC8" s="885"/>
      <c r="CD8" s="885"/>
      <c r="CE8" s="885"/>
      <c r="CF8" s="885"/>
      <c r="CG8" s="885"/>
      <c r="CH8" s="885"/>
      <c r="CI8" s="885"/>
      <c r="CJ8" s="885"/>
      <c r="CK8" s="885"/>
      <c r="CL8" s="885"/>
      <c r="CM8" s="885"/>
      <c r="CN8" s="885"/>
      <c r="CO8" s="885"/>
      <c r="CP8" s="885"/>
      <c r="CQ8" s="885"/>
      <c r="CR8" s="885"/>
      <c r="CS8" s="885"/>
      <c r="CT8" s="885"/>
      <c r="CU8" s="885"/>
      <c r="CV8" s="885"/>
      <c r="CW8" s="885"/>
      <c r="CX8" s="885"/>
      <c r="CY8" s="885"/>
      <c r="CZ8" s="885"/>
      <c r="DA8" s="885"/>
      <c r="DB8" s="885"/>
      <c r="DC8" s="885"/>
      <c r="DD8" s="885"/>
      <c r="DE8" s="885"/>
      <c r="DF8" s="885"/>
      <c r="DG8" s="885"/>
      <c r="DH8" s="885"/>
      <c r="DI8" s="885"/>
      <c r="DJ8" s="885"/>
      <c r="DK8" s="885"/>
      <c r="DL8" s="885"/>
      <c r="DM8" s="885"/>
      <c r="DN8" s="885"/>
      <c r="DO8" s="885"/>
      <c r="DP8" s="885"/>
      <c r="DQ8" s="885"/>
      <c r="DR8" s="885"/>
      <c r="DS8" s="885"/>
      <c r="DT8" s="885"/>
      <c r="DU8" s="885"/>
      <c r="DV8" s="885"/>
      <c r="DW8" s="885"/>
      <c r="DX8" s="885"/>
      <c r="DY8" s="885"/>
      <c r="DZ8" s="885"/>
      <c r="EA8" s="885"/>
      <c r="EB8" s="885"/>
      <c r="EC8" s="885"/>
      <c r="ED8" s="885"/>
      <c r="EE8" s="885"/>
      <c r="EF8" s="885"/>
      <c r="EG8" s="885"/>
      <c r="EH8" s="885"/>
      <c r="EI8" s="885"/>
      <c r="EJ8" s="885"/>
      <c r="EK8" s="885"/>
      <c r="EL8" s="885"/>
      <c r="EM8" s="885"/>
      <c r="EN8" s="885"/>
      <c r="EO8" s="885"/>
      <c r="EP8" s="885"/>
      <c r="EQ8" s="885"/>
      <c r="ER8" s="885"/>
      <c r="ES8" s="885"/>
      <c r="ET8" s="885"/>
      <c r="EU8" s="885"/>
      <c r="EV8" s="885"/>
      <c r="EW8" s="885"/>
      <c r="EX8" s="885"/>
      <c r="EY8" s="885"/>
      <c r="EZ8" s="885"/>
      <c r="FA8" s="885"/>
      <c r="FB8" s="885"/>
      <c r="FC8" s="885"/>
      <c r="FD8" s="885"/>
      <c r="FE8" s="885"/>
      <c r="FF8" s="885"/>
      <c r="FG8" s="885"/>
      <c r="FH8" s="885"/>
      <c r="FI8" s="885"/>
      <c r="FJ8" s="885"/>
      <c r="FK8" s="885"/>
      <c r="FL8" s="885"/>
      <c r="FM8" s="885"/>
      <c r="FN8" s="885"/>
      <c r="FO8" s="885"/>
      <c r="FP8" s="885"/>
      <c r="FQ8" s="885"/>
      <c r="FR8" s="885"/>
      <c r="FS8" s="885"/>
      <c r="FT8" s="885"/>
      <c r="FU8" s="885"/>
      <c r="FV8" s="885"/>
      <c r="FW8" s="885"/>
      <c r="FX8" s="885"/>
      <c r="FY8" s="885"/>
      <c r="FZ8" s="885"/>
      <c r="GA8" s="885"/>
      <c r="GB8" s="885"/>
      <c r="GC8" s="885"/>
      <c r="GD8" s="885"/>
      <c r="GE8" s="885"/>
      <c r="GF8" s="885"/>
      <c r="GG8" s="885"/>
      <c r="GH8" s="885"/>
      <c r="GI8" s="885"/>
      <c r="GJ8" s="885"/>
      <c r="GK8" s="885"/>
      <c r="GL8" s="885"/>
      <c r="GM8" s="885"/>
      <c r="GN8" s="885"/>
      <c r="GO8" s="885"/>
      <c r="GP8" s="885"/>
      <c r="GQ8" s="885"/>
      <c r="GR8" s="885"/>
      <c r="GS8" s="885"/>
      <c r="GT8" s="885"/>
      <c r="GU8" s="885"/>
      <c r="GV8" s="885"/>
      <c r="GW8" s="885"/>
      <c r="GX8" s="885"/>
      <c r="GY8" s="885"/>
      <c r="GZ8" s="885"/>
      <c r="HA8" s="885"/>
      <c r="HB8" s="885"/>
      <c r="HC8" s="885"/>
      <c r="HD8" s="885"/>
      <c r="HE8" s="885"/>
      <c r="HF8" s="885"/>
      <c r="HG8" s="885"/>
      <c r="HH8" s="885"/>
      <c r="HI8" s="885"/>
      <c r="HJ8" s="885"/>
      <c r="HK8" s="885"/>
      <c r="HL8" s="885"/>
      <c r="HM8" s="885"/>
      <c r="HN8" s="885"/>
      <c r="HO8" s="885"/>
      <c r="HP8" s="885"/>
      <c r="HQ8" s="885"/>
      <c r="HR8" s="885"/>
      <c r="HS8" s="885"/>
      <c r="HT8" s="885"/>
      <c r="HU8" s="885"/>
      <c r="HV8" s="885"/>
      <c r="HW8" s="885"/>
      <c r="HX8" s="885"/>
      <c r="HY8" s="885"/>
      <c r="HZ8" s="885"/>
      <c r="IA8" s="885"/>
      <c r="IB8" s="885"/>
      <c r="IC8" s="885"/>
      <c r="ID8" s="885"/>
      <c r="IE8" s="885"/>
      <c r="IF8" s="885"/>
      <c r="IG8" s="885"/>
      <c r="IH8" s="885"/>
      <c r="II8" s="885"/>
      <c r="IJ8" s="885"/>
      <c r="IK8" s="885"/>
      <c r="IL8" s="885"/>
      <c r="IM8" s="885"/>
      <c r="IN8" s="885"/>
      <c r="IO8" s="885"/>
      <c r="IP8" s="885"/>
      <c r="IQ8" s="885"/>
      <c r="IR8" s="885"/>
      <c r="IS8" s="885"/>
      <c r="IT8" s="885"/>
      <c r="IU8" s="885"/>
      <c r="IV8" s="885"/>
    </row>
    <row r="9" spans="1:256" s="57" customFormat="1">
      <c r="A9" s="1134"/>
      <c r="B9" s="1134"/>
      <c r="C9" s="1134"/>
      <c r="D9" s="1134"/>
      <c r="E9" s="1134"/>
      <c r="F9" s="1134"/>
      <c r="G9" s="1129"/>
      <c r="H9" s="1129"/>
      <c r="I9" s="1129" t="s">
        <v>3035</v>
      </c>
      <c r="J9" s="1129" t="s">
        <v>862</v>
      </c>
      <c r="K9" s="1129" t="s">
        <v>199</v>
      </c>
      <c r="L9" s="1129" t="s">
        <v>200</v>
      </c>
      <c r="M9" s="1129"/>
      <c r="N9" s="1129"/>
      <c r="O9" s="1134"/>
      <c r="P9" s="1129"/>
      <c r="Q9" s="1129"/>
      <c r="R9" s="1129"/>
      <c r="S9" s="1138"/>
      <c r="T9" s="1139"/>
      <c r="U9" s="1134"/>
      <c r="V9" s="1129"/>
      <c r="W9" s="1129"/>
      <c r="X9" s="1129"/>
      <c r="Y9" s="1138"/>
      <c r="Z9" s="1139"/>
      <c r="AA9" s="1129"/>
      <c r="AB9" s="1129"/>
      <c r="AC9" s="1129"/>
      <c r="AD9" s="1129"/>
      <c r="AE9" s="1129" t="s">
        <v>197</v>
      </c>
      <c r="AF9" s="1129" t="s">
        <v>198</v>
      </c>
      <c r="AG9" s="1129"/>
      <c r="AH9" s="1129"/>
      <c r="AI9" s="1129"/>
      <c r="AJ9" s="1129"/>
      <c r="AK9" s="1129" t="s">
        <v>197</v>
      </c>
      <c r="AL9" s="1129" t="s">
        <v>198</v>
      </c>
      <c r="AM9" s="1129"/>
      <c r="AN9" s="885"/>
      <c r="AO9" s="885"/>
      <c r="AP9" s="885"/>
      <c r="AQ9" s="885"/>
      <c r="AR9" s="885"/>
      <c r="AS9" s="885"/>
      <c r="AT9" s="885"/>
      <c r="AU9" s="885"/>
      <c r="AV9" s="885"/>
      <c r="AW9" s="885"/>
      <c r="AX9" s="885"/>
      <c r="AY9" s="885"/>
      <c r="AZ9" s="885"/>
      <c r="BA9" s="885"/>
      <c r="BB9" s="885"/>
      <c r="BC9" s="885"/>
      <c r="BD9" s="885"/>
      <c r="BE9" s="885"/>
      <c r="BF9" s="885"/>
      <c r="BG9" s="885"/>
      <c r="BH9" s="885"/>
      <c r="BI9" s="885"/>
      <c r="BJ9" s="885"/>
      <c r="BK9" s="885"/>
      <c r="BL9" s="885"/>
      <c r="BM9" s="885"/>
      <c r="BN9" s="885"/>
      <c r="BO9" s="885"/>
      <c r="BP9" s="885"/>
      <c r="BQ9" s="885"/>
      <c r="BR9" s="885"/>
      <c r="BS9" s="885"/>
      <c r="BT9" s="885"/>
      <c r="BU9" s="885"/>
      <c r="BV9" s="885"/>
      <c r="BW9" s="885"/>
      <c r="BX9" s="885"/>
      <c r="BY9" s="885"/>
      <c r="BZ9" s="885"/>
      <c r="CA9" s="885"/>
      <c r="CB9" s="885"/>
      <c r="CC9" s="885"/>
      <c r="CD9" s="885"/>
      <c r="CE9" s="885"/>
      <c r="CF9" s="885"/>
      <c r="CG9" s="885"/>
      <c r="CH9" s="885"/>
      <c r="CI9" s="885"/>
      <c r="CJ9" s="885"/>
      <c r="CK9" s="885"/>
      <c r="CL9" s="885"/>
      <c r="CM9" s="885"/>
      <c r="CN9" s="885"/>
      <c r="CO9" s="885"/>
      <c r="CP9" s="885"/>
      <c r="CQ9" s="885"/>
      <c r="CR9" s="885"/>
      <c r="CS9" s="885"/>
      <c r="CT9" s="885"/>
      <c r="CU9" s="885"/>
      <c r="CV9" s="885"/>
      <c r="CW9" s="885"/>
      <c r="CX9" s="885"/>
      <c r="CY9" s="885"/>
      <c r="CZ9" s="885"/>
      <c r="DA9" s="885"/>
      <c r="DB9" s="885"/>
      <c r="DC9" s="885"/>
      <c r="DD9" s="885"/>
      <c r="DE9" s="885"/>
      <c r="DF9" s="885"/>
      <c r="DG9" s="885"/>
      <c r="DH9" s="885"/>
      <c r="DI9" s="885"/>
      <c r="DJ9" s="885"/>
      <c r="DK9" s="885"/>
      <c r="DL9" s="885"/>
      <c r="DM9" s="885"/>
      <c r="DN9" s="885"/>
      <c r="DO9" s="885"/>
      <c r="DP9" s="885"/>
      <c r="DQ9" s="885"/>
      <c r="DR9" s="885"/>
      <c r="DS9" s="885"/>
      <c r="DT9" s="885"/>
      <c r="DU9" s="885"/>
      <c r="DV9" s="885"/>
      <c r="DW9" s="885"/>
      <c r="DX9" s="885"/>
      <c r="DY9" s="885"/>
      <c r="DZ9" s="885"/>
      <c r="EA9" s="885"/>
      <c r="EB9" s="885"/>
      <c r="EC9" s="885"/>
      <c r="ED9" s="885"/>
      <c r="EE9" s="885"/>
      <c r="EF9" s="885"/>
      <c r="EG9" s="885"/>
      <c r="EH9" s="885"/>
      <c r="EI9" s="885"/>
      <c r="EJ9" s="885"/>
      <c r="EK9" s="885"/>
      <c r="EL9" s="885"/>
      <c r="EM9" s="885"/>
      <c r="EN9" s="885"/>
      <c r="EO9" s="885"/>
      <c r="EP9" s="885"/>
      <c r="EQ9" s="885"/>
      <c r="ER9" s="885"/>
      <c r="ES9" s="885"/>
      <c r="ET9" s="885"/>
      <c r="EU9" s="885"/>
      <c r="EV9" s="885"/>
      <c r="EW9" s="885"/>
      <c r="EX9" s="885"/>
      <c r="EY9" s="885"/>
      <c r="EZ9" s="885"/>
      <c r="FA9" s="885"/>
      <c r="FB9" s="885"/>
      <c r="FC9" s="885"/>
      <c r="FD9" s="885"/>
      <c r="FE9" s="885"/>
      <c r="FF9" s="885"/>
      <c r="FG9" s="885"/>
      <c r="FH9" s="885"/>
      <c r="FI9" s="885"/>
      <c r="FJ9" s="885"/>
      <c r="FK9" s="885"/>
      <c r="FL9" s="885"/>
      <c r="FM9" s="885"/>
      <c r="FN9" s="885"/>
      <c r="FO9" s="885"/>
      <c r="FP9" s="885"/>
      <c r="FQ9" s="885"/>
      <c r="FR9" s="885"/>
      <c r="FS9" s="885"/>
      <c r="FT9" s="885"/>
      <c r="FU9" s="885"/>
      <c r="FV9" s="885"/>
      <c r="FW9" s="885"/>
      <c r="FX9" s="885"/>
      <c r="FY9" s="885"/>
      <c r="FZ9" s="885"/>
      <c r="GA9" s="885"/>
      <c r="GB9" s="885"/>
      <c r="GC9" s="885"/>
      <c r="GD9" s="885"/>
      <c r="GE9" s="885"/>
      <c r="GF9" s="885"/>
      <c r="GG9" s="885"/>
      <c r="GH9" s="885"/>
      <c r="GI9" s="885"/>
      <c r="GJ9" s="885"/>
      <c r="GK9" s="885"/>
      <c r="GL9" s="885"/>
      <c r="GM9" s="885"/>
      <c r="GN9" s="885"/>
      <c r="GO9" s="885"/>
      <c r="GP9" s="885"/>
      <c r="GQ9" s="885"/>
      <c r="GR9" s="885"/>
      <c r="GS9" s="885"/>
      <c r="GT9" s="885"/>
      <c r="GU9" s="885"/>
      <c r="GV9" s="885"/>
      <c r="GW9" s="885"/>
      <c r="GX9" s="885"/>
      <c r="GY9" s="885"/>
      <c r="GZ9" s="885"/>
      <c r="HA9" s="885"/>
      <c r="HB9" s="885"/>
      <c r="HC9" s="885"/>
      <c r="HD9" s="885"/>
      <c r="HE9" s="885"/>
      <c r="HF9" s="885"/>
      <c r="HG9" s="885"/>
      <c r="HH9" s="885"/>
      <c r="HI9" s="885"/>
      <c r="HJ9" s="885"/>
      <c r="HK9" s="885"/>
      <c r="HL9" s="885"/>
      <c r="HM9" s="885"/>
      <c r="HN9" s="885"/>
      <c r="HO9" s="885"/>
      <c r="HP9" s="885"/>
      <c r="HQ9" s="885"/>
      <c r="HR9" s="885"/>
      <c r="HS9" s="885"/>
      <c r="HT9" s="885"/>
      <c r="HU9" s="885"/>
      <c r="HV9" s="885"/>
      <c r="HW9" s="885"/>
      <c r="HX9" s="885"/>
      <c r="HY9" s="885"/>
      <c r="HZ9" s="885"/>
      <c r="IA9" s="885"/>
      <c r="IB9" s="885"/>
      <c r="IC9" s="885"/>
      <c r="ID9" s="885"/>
      <c r="IE9" s="885"/>
      <c r="IF9" s="885"/>
      <c r="IG9" s="885"/>
      <c r="IH9" s="885"/>
      <c r="II9" s="885"/>
      <c r="IJ9" s="885"/>
      <c r="IK9" s="885"/>
      <c r="IL9" s="885"/>
      <c r="IM9" s="885"/>
      <c r="IN9" s="885"/>
      <c r="IO9" s="885"/>
      <c r="IP9" s="885"/>
      <c r="IQ9" s="885"/>
      <c r="IR9" s="885"/>
      <c r="IS9" s="885"/>
      <c r="IT9" s="885"/>
      <c r="IU9" s="885"/>
      <c r="IV9" s="885"/>
    </row>
    <row r="10" spans="1:256" s="57" customFormat="1">
      <c r="A10" s="1134"/>
      <c r="B10" s="1134"/>
      <c r="C10" s="1134"/>
      <c r="D10" s="1134"/>
      <c r="E10" s="1134"/>
      <c r="F10" s="1134"/>
      <c r="G10" s="1129"/>
      <c r="H10" s="1129"/>
      <c r="I10" s="1129"/>
      <c r="J10" s="1129"/>
      <c r="K10" s="1129"/>
      <c r="L10" s="1129" t="s">
        <v>12</v>
      </c>
      <c r="M10" s="1129" t="s">
        <v>13</v>
      </c>
      <c r="N10" s="1129"/>
      <c r="O10" s="1134"/>
      <c r="P10" s="1129"/>
      <c r="Q10" s="1129"/>
      <c r="R10" s="1129"/>
      <c r="S10" s="1133" t="s">
        <v>12</v>
      </c>
      <c r="T10" s="1133" t="s">
        <v>446</v>
      </c>
      <c r="U10" s="1134"/>
      <c r="V10" s="1129"/>
      <c r="W10" s="1129"/>
      <c r="X10" s="1129"/>
      <c r="Y10" s="1133" t="s">
        <v>12</v>
      </c>
      <c r="Z10" s="1133" t="s">
        <v>446</v>
      </c>
      <c r="AA10" s="1129"/>
      <c r="AB10" s="1129"/>
      <c r="AC10" s="1129"/>
      <c r="AD10" s="1129"/>
      <c r="AE10" s="1129"/>
      <c r="AF10" s="1129"/>
      <c r="AG10" s="1129"/>
      <c r="AH10" s="1129"/>
      <c r="AI10" s="1129"/>
      <c r="AJ10" s="1129"/>
      <c r="AK10" s="1129"/>
      <c r="AL10" s="1129"/>
      <c r="AM10" s="1129"/>
      <c r="AN10" s="885"/>
      <c r="AO10" s="885"/>
      <c r="AP10" s="885"/>
      <c r="AQ10" s="885"/>
      <c r="AR10" s="885"/>
      <c r="AS10" s="885"/>
      <c r="AT10" s="885"/>
      <c r="AU10" s="885"/>
      <c r="AV10" s="885"/>
      <c r="AW10" s="885"/>
      <c r="AX10" s="885"/>
      <c r="AY10" s="885"/>
      <c r="AZ10" s="885"/>
      <c r="BA10" s="885"/>
      <c r="BB10" s="885"/>
      <c r="BC10" s="885"/>
      <c r="BD10" s="885"/>
      <c r="BE10" s="885"/>
      <c r="BF10" s="885"/>
      <c r="BG10" s="885"/>
      <c r="BH10" s="885"/>
      <c r="BI10" s="885"/>
      <c r="BJ10" s="885"/>
      <c r="BK10" s="885"/>
      <c r="BL10" s="885"/>
      <c r="BM10" s="885"/>
      <c r="BN10" s="885"/>
      <c r="BO10" s="885"/>
      <c r="BP10" s="885"/>
      <c r="BQ10" s="885"/>
      <c r="BR10" s="885"/>
      <c r="BS10" s="885"/>
      <c r="BT10" s="885"/>
      <c r="BU10" s="885"/>
      <c r="BV10" s="885"/>
      <c r="BW10" s="885"/>
      <c r="BX10" s="885"/>
      <c r="BY10" s="885"/>
      <c r="BZ10" s="885"/>
      <c r="CA10" s="885"/>
      <c r="CB10" s="885"/>
      <c r="CC10" s="885"/>
      <c r="CD10" s="885"/>
      <c r="CE10" s="885"/>
      <c r="CF10" s="885"/>
      <c r="CG10" s="885"/>
      <c r="CH10" s="885"/>
      <c r="CI10" s="885"/>
      <c r="CJ10" s="885"/>
      <c r="CK10" s="885"/>
      <c r="CL10" s="885"/>
      <c r="CM10" s="885"/>
      <c r="CN10" s="885"/>
      <c r="CO10" s="885"/>
      <c r="CP10" s="885"/>
      <c r="CQ10" s="885"/>
      <c r="CR10" s="885"/>
      <c r="CS10" s="885"/>
      <c r="CT10" s="885"/>
      <c r="CU10" s="885"/>
      <c r="CV10" s="885"/>
      <c r="CW10" s="885"/>
      <c r="CX10" s="885"/>
      <c r="CY10" s="885"/>
      <c r="CZ10" s="885"/>
      <c r="DA10" s="885"/>
      <c r="DB10" s="885"/>
      <c r="DC10" s="885"/>
      <c r="DD10" s="885"/>
      <c r="DE10" s="885"/>
      <c r="DF10" s="885"/>
      <c r="DG10" s="885"/>
      <c r="DH10" s="885"/>
      <c r="DI10" s="885"/>
      <c r="DJ10" s="885"/>
      <c r="DK10" s="885"/>
      <c r="DL10" s="885"/>
      <c r="DM10" s="885"/>
      <c r="DN10" s="885"/>
      <c r="DO10" s="885"/>
      <c r="DP10" s="885"/>
      <c r="DQ10" s="885"/>
      <c r="DR10" s="885"/>
      <c r="DS10" s="885"/>
      <c r="DT10" s="885"/>
      <c r="DU10" s="885"/>
      <c r="DV10" s="885"/>
      <c r="DW10" s="885"/>
      <c r="DX10" s="885"/>
      <c r="DY10" s="885"/>
      <c r="DZ10" s="885"/>
      <c r="EA10" s="885"/>
      <c r="EB10" s="885"/>
      <c r="EC10" s="885"/>
      <c r="ED10" s="885"/>
      <c r="EE10" s="885"/>
      <c r="EF10" s="885"/>
      <c r="EG10" s="885"/>
      <c r="EH10" s="885"/>
      <c r="EI10" s="885"/>
      <c r="EJ10" s="885"/>
      <c r="EK10" s="885"/>
      <c r="EL10" s="885"/>
      <c r="EM10" s="885"/>
      <c r="EN10" s="885"/>
      <c r="EO10" s="885"/>
      <c r="EP10" s="885"/>
      <c r="EQ10" s="885"/>
      <c r="ER10" s="885"/>
      <c r="ES10" s="885"/>
      <c r="ET10" s="885"/>
      <c r="EU10" s="885"/>
      <c r="EV10" s="885"/>
      <c r="EW10" s="885"/>
      <c r="EX10" s="885"/>
      <c r="EY10" s="885"/>
      <c r="EZ10" s="885"/>
      <c r="FA10" s="885"/>
      <c r="FB10" s="885"/>
      <c r="FC10" s="885"/>
      <c r="FD10" s="885"/>
      <c r="FE10" s="885"/>
      <c r="FF10" s="885"/>
      <c r="FG10" s="885"/>
      <c r="FH10" s="885"/>
      <c r="FI10" s="885"/>
      <c r="FJ10" s="885"/>
      <c r="FK10" s="885"/>
      <c r="FL10" s="885"/>
      <c r="FM10" s="885"/>
      <c r="FN10" s="885"/>
      <c r="FO10" s="885"/>
      <c r="FP10" s="885"/>
      <c r="FQ10" s="885"/>
      <c r="FR10" s="885"/>
      <c r="FS10" s="885"/>
      <c r="FT10" s="885"/>
      <c r="FU10" s="885"/>
      <c r="FV10" s="885"/>
      <c r="FW10" s="885"/>
      <c r="FX10" s="885"/>
      <c r="FY10" s="885"/>
      <c r="FZ10" s="885"/>
      <c r="GA10" s="885"/>
      <c r="GB10" s="885"/>
      <c r="GC10" s="885"/>
      <c r="GD10" s="885"/>
      <c r="GE10" s="885"/>
      <c r="GF10" s="885"/>
      <c r="GG10" s="885"/>
      <c r="GH10" s="885"/>
      <c r="GI10" s="885"/>
      <c r="GJ10" s="885"/>
      <c r="GK10" s="885"/>
      <c r="GL10" s="885"/>
      <c r="GM10" s="885"/>
      <c r="GN10" s="885"/>
      <c r="GO10" s="885"/>
      <c r="GP10" s="885"/>
      <c r="GQ10" s="885"/>
      <c r="GR10" s="885"/>
      <c r="GS10" s="885"/>
      <c r="GT10" s="885"/>
      <c r="GU10" s="885"/>
      <c r="GV10" s="885"/>
      <c r="GW10" s="885"/>
      <c r="GX10" s="885"/>
      <c r="GY10" s="885"/>
      <c r="GZ10" s="885"/>
      <c r="HA10" s="885"/>
      <c r="HB10" s="885"/>
      <c r="HC10" s="885"/>
      <c r="HD10" s="885"/>
      <c r="HE10" s="885"/>
      <c r="HF10" s="885"/>
      <c r="HG10" s="885"/>
      <c r="HH10" s="885"/>
      <c r="HI10" s="885"/>
      <c r="HJ10" s="885"/>
      <c r="HK10" s="885"/>
      <c r="HL10" s="885"/>
      <c r="HM10" s="885"/>
      <c r="HN10" s="885"/>
      <c r="HO10" s="885"/>
      <c r="HP10" s="885"/>
      <c r="HQ10" s="885"/>
      <c r="HR10" s="885"/>
      <c r="HS10" s="885"/>
      <c r="HT10" s="885"/>
      <c r="HU10" s="885"/>
      <c r="HV10" s="885"/>
      <c r="HW10" s="885"/>
      <c r="HX10" s="885"/>
      <c r="HY10" s="885"/>
      <c r="HZ10" s="885"/>
      <c r="IA10" s="885"/>
      <c r="IB10" s="885"/>
      <c r="IC10" s="885"/>
      <c r="ID10" s="885"/>
      <c r="IE10" s="885"/>
      <c r="IF10" s="885"/>
      <c r="IG10" s="885"/>
      <c r="IH10" s="885"/>
      <c r="II10" s="885"/>
      <c r="IJ10" s="885"/>
      <c r="IK10" s="885"/>
      <c r="IL10" s="885"/>
      <c r="IM10" s="885"/>
      <c r="IN10" s="885"/>
      <c r="IO10" s="885"/>
      <c r="IP10" s="885"/>
      <c r="IQ10" s="885"/>
      <c r="IR10" s="885"/>
      <c r="IS10" s="885"/>
      <c r="IT10" s="885"/>
      <c r="IU10" s="885"/>
      <c r="IV10" s="885"/>
    </row>
    <row r="11" spans="1:256" s="57" customFormat="1">
      <c r="A11" s="1134"/>
      <c r="B11" s="1134"/>
      <c r="C11" s="1134"/>
      <c r="D11" s="1134"/>
      <c r="E11" s="1134"/>
      <c r="F11" s="1134"/>
      <c r="G11" s="1129"/>
      <c r="H11" s="1129"/>
      <c r="I11" s="1129"/>
      <c r="J11" s="1129"/>
      <c r="K11" s="1129"/>
      <c r="L11" s="1129"/>
      <c r="M11" s="1129" t="s">
        <v>197</v>
      </c>
      <c r="N11" s="1129" t="s">
        <v>198</v>
      </c>
      <c r="O11" s="1134"/>
      <c r="P11" s="1129"/>
      <c r="Q11" s="1129"/>
      <c r="R11" s="1129"/>
      <c r="S11" s="1134"/>
      <c r="T11" s="1134"/>
      <c r="U11" s="1134"/>
      <c r="V11" s="1129"/>
      <c r="W11" s="1129"/>
      <c r="X11" s="1129"/>
      <c r="Y11" s="1134"/>
      <c r="Z11" s="1134"/>
      <c r="AA11" s="1129"/>
      <c r="AB11" s="1129"/>
      <c r="AC11" s="1129"/>
      <c r="AD11" s="1129"/>
      <c r="AE11" s="1129"/>
      <c r="AF11" s="1129"/>
      <c r="AG11" s="1129"/>
      <c r="AH11" s="1129"/>
      <c r="AI11" s="1129"/>
      <c r="AJ11" s="1129"/>
      <c r="AK11" s="1129"/>
      <c r="AL11" s="1129"/>
      <c r="AM11" s="1129"/>
      <c r="AN11" s="885"/>
      <c r="AO11" s="885"/>
      <c r="AP11" s="885"/>
      <c r="AQ11" s="885"/>
      <c r="AR11" s="885"/>
      <c r="AS11" s="885"/>
      <c r="AT11" s="885"/>
      <c r="AU11" s="885"/>
      <c r="AV11" s="885"/>
      <c r="AW11" s="885"/>
      <c r="AX11" s="885"/>
      <c r="AY11" s="885"/>
      <c r="AZ11" s="885"/>
      <c r="BA11" s="885"/>
      <c r="BB11" s="885"/>
      <c r="BC11" s="885"/>
      <c r="BD11" s="885"/>
      <c r="BE11" s="885"/>
      <c r="BF11" s="885"/>
      <c r="BG11" s="885"/>
      <c r="BH11" s="885"/>
      <c r="BI11" s="885"/>
      <c r="BJ11" s="885"/>
      <c r="BK11" s="885"/>
      <c r="BL11" s="885"/>
      <c r="BM11" s="885"/>
      <c r="BN11" s="885"/>
      <c r="BO11" s="885"/>
      <c r="BP11" s="885"/>
      <c r="BQ11" s="885"/>
      <c r="BR11" s="885"/>
      <c r="BS11" s="885"/>
      <c r="BT11" s="885"/>
      <c r="BU11" s="885"/>
      <c r="BV11" s="885"/>
      <c r="BW11" s="885"/>
      <c r="BX11" s="885"/>
      <c r="BY11" s="885"/>
      <c r="BZ11" s="885"/>
      <c r="CA11" s="885"/>
      <c r="CB11" s="885"/>
      <c r="CC11" s="885"/>
      <c r="CD11" s="885"/>
      <c r="CE11" s="885"/>
      <c r="CF11" s="885"/>
      <c r="CG11" s="885"/>
      <c r="CH11" s="885"/>
      <c r="CI11" s="885"/>
      <c r="CJ11" s="885"/>
      <c r="CK11" s="885"/>
      <c r="CL11" s="885"/>
      <c r="CM11" s="885"/>
      <c r="CN11" s="885"/>
      <c r="CO11" s="885"/>
      <c r="CP11" s="885"/>
      <c r="CQ11" s="885"/>
      <c r="CR11" s="885"/>
      <c r="CS11" s="885"/>
      <c r="CT11" s="885"/>
      <c r="CU11" s="885"/>
      <c r="CV11" s="885"/>
      <c r="CW11" s="885"/>
      <c r="CX11" s="885"/>
      <c r="CY11" s="885"/>
      <c r="CZ11" s="885"/>
      <c r="DA11" s="885"/>
      <c r="DB11" s="885"/>
      <c r="DC11" s="885"/>
      <c r="DD11" s="885"/>
      <c r="DE11" s="885"/>
      <c r="DF11" s="885"/>
      <c r="DG11" s="885"/>
      <c r="DH11" s="885"/>
      <c r="DI11" s="885"/>
      <c r="DJ11" s="885"/>
      <c r="DK11" s="885"/>
      <c r="DL11" s="885"/>
      <c r="DM11" s="885"/>
      <c r="DN11" s="885"/>
      <c r="DO11" s="885"/>
      <c r="DP11" s="885"/>
      <c r="DQ11" s="885"/>
      <c r="DR11" s="885"/>
      <c r="DS11" s="885"/>
      <c r="DT11" s="885"/>
      <c r="DU11" s="885"/>
      <c r="DV11" s="885"/>
      <c r="DW11" s="885"/>
      <c r="DX11" s="885"/>
      <c r="DY11" s="885"/>
      <c r="DZ11" s="885"/>
      <c r="EA11" s="885"/>
      <c r="EB11" s="885"/>
      <c r="EC11" s="885"/>
      <c r="ED11" s="885"/>
      <c r="EE11" s="885"/>
      <c r="EF11" s="885"/>
      <c r="EG11" s="885"/>
      <c r="EH11" s="885"/>
      <c r="EI11" s="885"/>
      <c r="EJ11" s="885"/>
      <c r="EK11" s="885"/>
      <c r="EL11" s="885"/>
      <c r="EM11" s="885"/>
      <c r="EN11" s="885"/>
      <c r="EO11" s="885"/>
      <c r="EP11" s="885"/>
      <c r="EQ11" s="885"/>
      <c r="ER11" s="885"/>
      <c r="ES11" s="885"/>
      <c r="ET11" s="885"/>
      <c r="EU11" s="885"/>
      <c r="EV11" s="885"/>
      <c r="EW11" s="885"/>
      <c r="EX11" s="885"/>
      <c r="EY11" s="885"/>
      <c r="EZ11" s="885"/>
      <c r="FA11" s="885"/>
      <c r="FB11" s="885"/>
      <c r="FC11" s="885"/>
      <c r="FD11" s="885"/>
      <c r="FE11" s="885"/>
      <c r="FF11" s="885"/>
      <c r="FG11" s="885"/>
      <c r="FH11" s="885"/>
      <c r="FI11" s="885"/>
      <c r="FJ11" s="885"/>
      <c r="FK11" s="885"/>
      <c r="FL11" s="885"/>
      <c r="FM11" s="885"/>
      <c r="FN11" s="885"/>
      <c r="FO11" s="885"/>
      <c r="FP11" s="885"/>
      <c r="FQ11" s="885"/>
      <c r="FR11" s="885"/>
      <c r="FS11" s="885"/>
      <c r="FT11" s="885"/>
      <c r="FU11" s="885"/>
      <c r="FV11" s="885"/>
      <c r="FW11" s="885"/>
      <c r="FX11" s="885"/>
      <c r="FY11" s="885"/>
      <c r="FZ11" s="885"/>
      <c r="GA11" s="885"/>
      <c r="GB11" s="885"/>
      <c r="GC11" s="885"/>
      <c r="GD11" s="885"/>
      <c r="GE11" s="885"/>
      <c r="GF11" s="885"/>
      <c r="GG11" s="885"/>
      <c r="GH11" s="885"/>
      <c r="GI11" s="885"/>
      <c r="GJ11" s="885"/>
      <c r="GK11" s="885"/>
      <c r="GL11" s="885"/>
      <c r="GM11" s="885"/>
      <c r="GN11" s="885"/>
      <c r="GO11" s="885"/>
      <c r="GP11" s="885"/>
      <c r="GQ11" s="885"/>
      <c r="GR11" s="885"/>
      <c r="GS11" s="885"/>
      <c r="GT11" s="885"/>
      <c r="GU11" s="885"/>
      <c r="GV11" s="885"/>
      <c r="GW11" s="885"/>
      <c r="GX11" s="885"/>
      <c r="GY11" s="885"/>
      <c r="GZ11" s="885"/>
      <c r="HA11" s="885"/>
      <c r="HB11" s="885"/>
      <c r="HC11" s="885"/>
      <c r="HD11" s="885"/>
      <c r="HE11" s="885"/>
      <c r="HF11" s="885"/>
      <c r="HG11" s="885"/>
      <c r="HH11" s="885"/>
      <c r="HI11" s="885"/>
      <c r="HJ11" s="885"/>
      <c r="HK11" s="885"/>
      <c r="HL11" s="885"/>
      <c r="HM11" s="885"/>
      <c r="HN11" s="885"/>
      <c r="HO11" s="885"/>
      <c r="HP11" s="885"/>
      <c r="HQ11" s="885"/>
      <c r="HR11" s="885"/>
      <c r="HS11" s="885"/>
      <c r="HT11" s="885"/>
      <c r="HU11" s="885"/>
      <c r="HV11" s="885"/>
      <c r="HW11" s="885"/>
      <c r="HX11" s="885"/>
      <c r="HY11" s="885"/>
      <c r="HZ11" s="885"/>
      <c r="IA11" s="885"/>
      <c r="IB11" s="885"/>
      <c r="IC11" s="885"/>
      <c r="ID11" s="885"/>
      <c r="IE11" s="885"/>
      <c r="IF11" s="885"/>
      <c r="IG11" s="885"/>
      <c r="IH11" s="885"/>
      <c r="II11" s="885"/>
      <c r="IJ11" s="885"/>
      <c r="IK11" s="885"/>
      <c r="IL11" s="885"/>
      <c r="IM11" s="885"/>
      <c r="IN11" s="885"/>
      <c r="IO11" s="885"/>
      <c r="IP11" s="885"/>
      <c r="IQ11" s="885"/>
      <c r="IR11" s="885"/>
      <c r="IS11" s="885"/>
      <c r="IT11" s="885"/>
      <c r="IU11" s="885"/>
      <c r="IV11" s="885"/>
    </row>
    <row r="12" spans="1:256" s="57" customFormat="1" ht="43.5" customHeight="1">
      <c r="A12" s="1135"/>
      <c r="B12" s="1135"/>
      <c r="C12" s="1135"/>
      <c r="D12" s="1135"/>
      <c r="E12" s="1135"/>
      <c r="F12" s="1135"/>
      <c r="G12" s="1129"/>
      <c r="H12" s="1129"/>
      <c r="I12" s="1129"/>
      <c r="J12" s="1129"/>
      <c r="K12" s="1129"/>
      <c r="L12" s="1129"/>
      <c r="M12" s="1129"/>
      <c r="N12" s="1129"/>
      <c r="O12" s="1135"/>
      <c r="P12" s="1129"/>
      <c r="Q12" s="1129"/>
      <c r="R12" s="1129"/>
      <c r="S12" s="1135"/>
      <c r="T12" s="1135"/>
      <c r="U12" s="1135"/>
      <c r="V12" s="1129"/>
      <c r="W12" s="1129"/>
      <c r="X12" s="1129"/>
      <c r="Y12" s="1135"/>
      <c r="Z12" s="1135"/>
      <c r="AA12" s="1129"/>
      <c r="AB12" s="1129"/>
      <c r="AC12" s="1129"/>
      <c r="AD12" s="1129"/>
      <c r="AE12" s="1129"/>
      <c r="AF12" s="1129"/>
      <c r="AG12" s="1129"/>
      <c r="AH12" s="1129"/>
      <c r="AI12" s="1129"/>
      <c r="AJ12" s="1129"/>
      <c r="AK12" s="1129"/>
      <c r="AL12" s="1129"/>
      <c r="AM12" s="1129"/>
      <c r="AN12" s="885"/>
      <c r="AO12" s="885"/>
      <c r="AP12" s="885"/>
      <c r="AQ12" s="885"/>
      <c r="AR12" s="885"/>
      <c r="AS12" s="885"/>
      <c r="AT12" s="885"/>
      <c r="AU12" s="885"/>
      <c r="AV12" s="885"/>
      <c r="AW12" s="885"/>
      <c r="AX12" s="885"/>
      <c r="AY12" s="885"/>
      <c r="AZ12" s="885"/>
      <c r="BA12" s="885"/>
      <c r="BB12" s="885"/>
      <c r="BC12" s="885"/>
      <c r="BD12" s="885"/>
      <c r="BE12" s="885"/>
      <c r="BF12" s="885"/>
      <c r="BG12" s="885"/>
      <c r="BH12" s="885"/>
      <c r="BI12" s="885"/>
      <c r="BJ12" s="885"/>
      <c r="BK12" s="885"/>
      <c r="BL12" s="885"/>
      <c r="BM12" s="885"/>
      <c r="BN12" s="885"/>
      <c r="BO12" s="885"/>
      <c r="BP12" s="885"/>
      <c r="BQ12" s="885"/>
      <c r="BR12" s="885"/>
      <c r="BS12" s="885"/>
      <c r="BT12" s="885"/>
      <c r="BU12" s="885"/>
      <c r="BV12" s="885"/>
      <c r="BW12" s="885"/>
      <c r="BX12" s="885"/>
      <c r="BY12" s="885"/>
      <c r="BZ12" s="885"/>
      <c r="CA12" s="885"/>
      <c r="CB12" s="885"/>
      <c r="CC12" s="885"/>
      <c r="CD12" s="885"/>
      <c r="CE12" s="885"/>
      <c r="CF12" s="885"/>
      <c r="CG12" s="885"/>
      <c r="CH12" s="885"/>
      <c r="CI12" s="885"/>
      <c r="CJ12" s="885"/>
      <c r="CK12" s="885"/>
      <c r="CL12" s="885"/>
      <c r="CM12" s="885"/>
      <c r="CN12" s="885"/>
      <c r="CO12" s="885"/>
      <c r="CP12" s="885"/>
      <c r="CQ12" s="885"/>
      <c r="CR12" s="885"/>
      <c r="CS12" s="885"/>
      <c r="CT12" s="885"/>
      <c r="CU12" s="885"/>
      <c r="CV12" s="885"/>
      <c r="CW12" s="885"/>
      <c r="CX12" s="885"/>
      <c r="CY12" s="885"/>
      <c r="CZ12" s="885"/>
      <c r="DA12" s="885"/>
      <c r="DB12" s="885"/>
      <c r="DC12" s="885"/>
      <c r="DD12" s="885"/>
      <c r="DE12" s="885"/>
      <c r="DF12" s="885"/>
      <c r="DG12" s="885"/>
      <c r="DH12" s="885"/>
      <c r="DI12" s="885"/>
      <c r="DJ12" s="885"/>
      <c r="DK12" s="885"/>
      <c r="DL12" s="885"/>
      <c r="DM12" s="885"/>
      <c r="DN12" s="885"/>
      <c r="DO12" s="885"/>
      <c r="DP12" s="885"/>
      <c r="DQ12" s="885"/>
      <c r="DR12" s="885"/>
      <c r="DS12" s="885"/>
      <c r="DT12" s="885"/>
      <c r="DU12" s="885"/>
      <c r="DV12" s="885"/>
      <c r="DW12" s="885"/>
      <c r="DX12" s="885"/>
      <c r="DY12" s="885"/>
      <c r="DZ12" s="885"/>
      <c r="EA12" s="885"/>
      <c r="EB12" s="885"/>
      <c r="EC12" s="885"/>
      <c r="ED12" s="885"/>
      <c r="EE12" s="885"/>
      <c r="EF12" s="885"/>
      <c r="EG12" s="885"/>
      <c r="EH12" s="885"/>
      <c r="EI12" s="885"/>
      <c r="EJ12" s="885"/>
      <c r="EK12" s="885"/>
      <c r="EL12" s="885"/>
      <c r="EM12" s="885"/>
      <c r="EN12" s="885"/>
      <c r="EO12" s="885"/>
      <c r="EP12" s="885"/>
      <c r="EQ12" s="885"/>
      <c r="ER12" s="885"/>
      <c r="ES12" s="885"/>
      <c r="ET12" s="885"/>
      <c r="EU12" s="885"/>
      <c r="EV12" s="885"/>
      <c r="EW12" s="885"/>
      <c r="EX12" s="885"/>
      <c r="EY12" s="885"/>
      <c r="EZ12" s="885"/>
      <c r="FA12" s="885"/>
      <c r="FB12" s="885"/>
      <c r="FC12" s="885"/>
      <c r="FD12" s="885"/>
      <c r="FE12" s="885"/>
      <c r="FF12" s="885"/>
      <c r="FG12" s="885"/>
      <c r="FH12" s="885"/>
      <c r="FI12" s="885"/>
      <c r="FJ12" s="885"/>
      <c r="FK12" s="885"/>
      <c r="FL12" s="885"/>
      <c r="FM12" s="885"/>
      <c r="FN12" s="885"/>
      <c r="FO12" s="885"/>
      <c r="FP12" s="885"/>
      <c r="FQ12" s="885"/>
      <c r="FR12" s="885"/>
      <c r="FS12" s="885"/>
      <c r="FT12" s="885"/>
      <c r="FU12" s="885"/>
      <c r="FV12" s="885"/>
      <c r="FW12" s="885"/>
      <c r="FX12" s="885"/>
      <c r="FY12" s="885"/>
      <c r="FZ12" s="885"/>
      <c r="GA12" s="885"/>
      <c r="GB12" s="885"/>
      <c r="GC12" s="885"/>
      <c r="GD12" s="885"/>
      <c r="GE12" s="885"/>
      <c r="GF12" s="885"/>
      <c r="GG12" s="885"/>
      <c r="GH12" s="885"/>
      <c r="GI12" s="885"/>
      <c r="GJ12" s="885"/>
      <c r="GK12" s="885"/>
      <c r="GL12" s="885"/>
      <c r="GM12" s="885"/>
      <c r="GN12" s="885"/>
      <c r="GO12" s="885"/>
      <c r="GP12" s="885"/>
      <c r="GQ12" s="885"/>
      <c r="GR12" s="885"/>
      <c r="GS12" s="885"/>
      <c r="GT12" s="885"/>
      <c r="GU12" s="885"/>
      <c r="GV12" s="885"/>
      <c r="GW12" s="885"/>
      <c r="GX12" s="885"/>
      <c r="GY12" s="885"/>
      <c r="GZ12" s="885"/>
      <c r="HA12" s="885"/>
      <c r="HB12" s="885"/>
      <c r="HC12" s="885"/>
      <c r="HD12" s="885"/>
      <c r="HE12" s="885"/>
      <c r="HF12" s="885"/>
      <c r="HG12" s="885"/>
      <c r="HH12" s="885"/>
      <c r="HI12" s="885"/>
      <c r="HJ12" s="885"/>
      <c r="HK12" s="885"/>
      <c r="HL12" s="885"/>
      <c r="HM12" s="885"/>
      <c r="HN12" s="885"/>
      <c r="HO12" s="885"/>
      <c r="HP12" s="885"/>
      <c r="HQ12" s="885"/>
      <c r="HR12" s="885"/>
      <c r="HS12" s="885"/>
      <c r="HT12" s="885"/>
      <c r="HU12" s="885"/>
      <c r="HV12" s="885"/>
      <c r="HW12" s="885"/>
      <c r="HX12" s="885"/>
      <c r="HY12" s="885"/>
      <c r="HZ12" s="885"/>
      <c r="IA12" s="885"/>
      <c r="IB12" s="885"/>
      <c r="IC12" s="885"/>
      <c r="ID12" s="885"/>
      <c r="IE12" s="885"/>
      <c r="IF12" s="885"/>
      <c r="IG12" s="885"/>
      <c r="IH12" s="885"/>
      <c r="II12" s="885"/>
      <c r="IJ12" s="885"/>
      <c r="IK12" s="885"/>
      <c r="IL12" s="885"/>
      <c r="IM12" s="885"/>
      <c r="IN12" s="885"/>
      <c r="IO12" s="885"/>
      <c r="IP12" s="885"/>
      <c r="IQ12" s="885"/>
      <c r="IR12" s="885"/>
      <c r="IS12" s="885"/>
      <c r="IT12" s="885"/>
      <c r="IU12" s="885"/>
      <c r="IV12" s="885"/>
    </row>
    <row r="13" spans="1:256">
      <c r="A13" s="340">
        <v>1</v>
      </c>
      <c r="B13" s="340">
        <f>A13+1</f>
        <v>2</v>
      </c>
      <c r="C13" s="340">
        <v>3</v>
      </c>
      <c r="D13" s="340">
        <v>4</v>
      </c>
      <c r="E13" s="340">
        <v>5</v>
      </c>
      <c r="F13" s="340">
        <v>6</v>
      </c>
      <c r="G13" s="340">
        <v>7</v>
      </c>
      <c r="H13" s="340">
        <v>8</v>
      </c>
      <c r="I13" s="340">
        <v>9</v>
      </c>
      <c r="J13" s="340">
        <v>10</v>
      </c>
      <c r="K13" s="340">
        <v>11</v>
      </c>
      <c r="L13" s="340">
        <v>12</v>
      </c>
      <c r="M13" s="340">
        <v>13</v>
      </c>
      <c r="N13" s="340">
        <v>14</v>
      </c>
      <c r="O13" s="340">
        <v>15</v>
      </c>
      <c r="P13" s="340">
        <v>16</v>
      </c>
      <c r="Q13" s="340">
        <v>17</v>
      </c>
      <c r="R13" s="340">
        <v>18</v>
      </c>
      <c r="S13" s="340">
        <v>19</v>
      </c>
      <c r="T13" s="340">
        <v>20</v>
      </c>
      <c r="U13" s="340">
        <v>21</v>
      </c>
      <c r="V13" s="340">
        <v>22</v>
      </c>
      <c r="W13" s="340">
        <v>23</v>
      </c>
      <c r="X13" s="340">
        <v>24</v>
      </c>
      <c r="Y13" s="340">
        <v>25</v>
      </c>
      <c r="Z13" s="340">
        <v>26</v>
      </c>
      <c r="AA13" s="340">
        <v>27</v>
      </c>
      <c r="AB13" s="340">
        <v>28</v>
      </c>
      <c r="AC13" s="340">
        <v>29</v>
      </c>
      <c r="AD13" s="340">
        <v>30</v>
      </c>
      <c r="AE13" s="340">
        <v>31</v>
      </c>
      <c r="AF13" s="340">
        <v>32</v>
      </c>
      <c r="AG13" s="340">
        <v>33</v>
      </c>
      <c r="AH13" s="340">
        <v>34</v>
      </c>
      <c r="AI13" s="340">
        <v>35</v>
      </c>
      <c r="AJ13" s="340">
        <v>36</v>
      </c>
      <c r="AK13" s="340">
        <v>37</v>
      </c>
      <c r="AL13" s="340">
        <v>38</v>
      </c>
      <c r="AM13" s="340">
        <v>39</v>
      </c>
      <c r="AN13" s="379"/>
      <c r="AO13" s="379"/>
      <c r="AP13" s="379"/>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c r="BT13" s="379"/>
      <c r="BU13" s="379"/>
      <c r="BV13" s="379"/>
      <c r="BW13" s="379"/>
      <c r="BX13" s="379"/>
      <c r="BY13" s="379"/>
      <c r="BZ13" s="379"/>
      <c r="CA13" s="379"/>
      <c r="CB13" s="379"/>
      <c r="CC13" s="379"/>
      <c r="CD13" s="379"/>
      <c r="CE13" s="379"/>
      <c r="CF13" s="379"/>
      <c r="CG13" s="379"/>
      <c r="CH13" s="379"/>
      <c r="CI13" s="379"/>
      <c r="CJ13" s="379"/>
      <c r="CK13" s="379"/>
      <c r="CL13" s="379"/>
      <c r="CM13" s="379"/>
      <c r="CN13" s="379"/>
      <c r="CO13" s="379"/>
      <c r="CP13" s="379"/>
      <c r="CQ13" s="379"/>
      <c r="CR13" s="379"/>
      <c r="CS13" s="379"/>
      <c r="CT13" s="379"/>
      <c r="CU13" s="379"/>
      <c r="CV13" s="379"/>
      <c r="CW13" s="379"/>
      <c r="CX13" s="379"/>
      <c r="CY13" s="379"/>
      <c r="CZ13" s="379"/>
      <c r="DA13" s="379"/>
      <c r="DB13" s="379"/>
      <c r="DC13" s="379"/>
      <c r="DD13" s="379"/>
      <c r="DE13" s="379"/>
      <c r="DF13" s="379"/>
      <c r="DG13" s="379"/>
      <c r="DH13" s="379"/>
      <c r="DI13" s="379"/>
      <c r="DJ13" s="379"/>
      <c r="DK13" s="379"/>
      <c r="DL13" s="379"/>
      <c r="DM13" s="379"/>
      <c r="DN13" s="379"/>
      <c r="DO13" s="379"/>
      <c r="DP13" s="379"/>
      <c r="DQ13" s="379"/>
      <c r="DR13" s="379"/>
      <c r="DS13" s="379"/>
      <c r="DT13" s="379"/>
      <c r="DU13" s="379"/>
      <c r="DV13" s="379"/>
      <c r="DW13" s="379"/>
      <c r="DX13" s="379"/>
      <c r="DY13" s="379"/>
      <c r="DZ13" s="379"/>
      <c r="EA13" s="379"/>
      <c r="EB13" s="379"/>
      <c r="EC13" s="379"/>
      <c r="ED13" s="379"/>
      <c r="EE13" s="379"/>
      <c r="EF13" s="379"/>
      <c r="EG13" s="379"/>
      <c r="EH13" s="379"/>
      <c r="EI13" s="379"/>
      <c r="EJ13" s="379"/>
      <c r="EK13" s="379"/>
      <c r="EL13" s="379"/>
      <c r="EM13" s="379"/>
      <c r="EN13" s="379"/>
      <c r="EO13" s="379"/>
      <c r="EP13" s="379"/>
      <c r="EQ13" s="379"/>
      <c r="ER13" s="379"/>
      <c r="ES13" s="379"/>
      <c r="ET13" s="379"/>
      <c r="EU13" s="379"/>
      <c r="EV13" s="379"/>
      <c r="EW13" s="379"/>
      <c r="EX13" s="379"/>
      <c r="EY13" s="379"/>
      <c r="EZ13" s="379"/>
      <c r="FA13" s="379"/>
      <c r="FB13" s="379"/>
      <c r="FC13" s="379"/>
      <c r="FD13" s="379"/>
      <c r="FE13" s="379"/>
      <c r="FF13" s="379"/>
      <c r="FG13" s="379"/>
      <c r="FH13" s="379"/>
      <c r="FI13" s="379"/>
      <c r="FJ13" s="379"/>
      <c r="FK13" s="379"/>
      <c r="FL13" s="379"/>
      <c r="FM13" s="379"/>
      <c r="FN13" s="379"/>
      <c r="FO13" s="379"/>
      <c r="FP13" s="379"/>
      <c r="FQ13" s="379"/>
      <c r="FR13" s="379"/>
      <c r="FS13" s="379"/>
      <c r="FT13" s="379"/>
      <c r="FU13" s="379"/>
      <c r="FV13" s="379"/>
      <c r="FW13" s="379"/>
      <c r="FX13" s="379"/>
      <c r="FY13" s="379"/>
      <c r="FZ13" s="379"/>
      <c r="GA13" s="379"/>
      <c r="GB13" s="379"/>
      <c r="GC13" s="379"/>
      <c r="GD13" s="379"/>
      <c r="GE13" s="379"/>
      <c r="GF13" s="379"/>
      <c r="GG13" s="379"/>
      <c r="GH13" s="379"/>
      <c r="GI13" s="379"/>
      <c r="GJ13" s="379"/>
      <c r="GK13" s="379"/>
      <c r="GL13" s="379"/>
      <c r="GM13" s="379"/>
      <c r="GN13" s="379"/>
      <c r="GO13" s="379"/>
      <c r="GP13" s="379"/>
      <c r="GQ13" s="379"/>
      <c r="GR13" s="379"/>
      <c r="GS13" s="379"/>
      <c r="GT13" s="379"/>
      <c r="GU13" s="379"/>
      <c r="GV13" s="379"/>
      <c r="GW13" s="379"/>
      <c r="GX13" s="379"/>
      <c r="GY13" s="379"/>
      <c r="GZ13" s="379"/>
      <c r="HA13" s="379"/>
      <c r="HB13" s="379"/>
      <c r="HC13" s="379"/>
      <c r="HD13" s="379"/>
      <c r="HE13" s="379"/>
      <c r="HF13" s="379"/>
      <c r="HG13" s="379"/>
      <c r="HH13" s="379"/>
      <c r="HI13" s="379"/>
      <c r="HJ13" s="379"/>
      <c r="HK13" s="379"/>
      <c r="HL13" s="379"/>
      <c r="HM13" s="379"/>
      <c r="HN13" s="379"/>
      <c r="HO13" s="379"/>
      <c r="HP13" s="379"/>
      <c r="HQ13" s="379"/>
      <c r="HR13" s="379"/>
      <c r="HS13" s="379"/>
      <c r="HT13" s="379"/>
      <c r="HU13" s="379"/>
      <c r="HV13" s="379"/>
      <c r="HW13" s="379"/>
      <c r="HX13" s="379"/>
      <c r="HY13" s="379"/>
      <c r="HZ13" s="379"/>
      <c r="IA13" s="379"/>
      <c r="IB13" s="379"/>
      <c r="IC13" s="379"/>
      <c r="ID13" s="379"/>
      <c r="IE13" s="379"/>
      <c r="IF13" s="379"/>
      <c r="IG13" s="379"/>
      <c r="IH13" s="379"/>
      <c r="II13" s="379"/>
      <c r="IJ13" s="379"/>
      <c r="IK13" s="379"/>
      <c r="IL13" s="379"/>
      <c r="IM13" s="379"/>
      <c r="IN13" s="379"/>
      <c r="IO13" s="379"/>
      <c r="IP13" s="379"/>
      <c r="IQ13" s="379"/>
      <c r="IR13" s="379"/>
      <c r="IS13" s="379"/>
      <c r="IT13" s="379"/>
      <c r="IU13" s="379"/>
      <c r="IV13" s="379"/>
    </row>
    <row r="14" spans="1:256" s="172" customFormat="1" ht="15.75">
      <c r="A14" s="296"/>
      <c r="B14" s="296" t="s">
        <v>12</v>
      </c>
      <c r="C14" s="296"/>
      <c r="D14" s="296"/>
      <c r="E14" s="296"/>
      <c r="F14" s="296"/>
      <c r="G14" s="296"/>
      <c r="H14" s="296">
        <f>H15+H39</f>
        <v>4658759.6217400003</v>
      </c>
      <c r="I14" s="296">
        <f t="shared" ref="I14:AL14" si="0">I15+I39</f>
        <v>885523.8</v>
      </c>
      <c r="J14" s="296">
        <f t="shared" si="0"/>
        <v>537191.80000000005</v>
      </c>
      <c r="K14" s="296">
        <f t="shared" si="0"/>
        <v>0</v>
      </c>
      <c r="L14" s="296">
        <f t="shared" si="0"/>
        <v>3773050.82174</v>
      </c>
      <c r="M14" s="296">
        <f t="shared" si="0"/>
        <v>3122396.2820000001</v>
      </c>
      <c r="N14" s="296">
        <f t="shared" si="0"/>
        <v>650654.53974000004</v>
      </c>
      <c r="O14" s="296">
        <f t="shared" si="0"/>
        <v>796052</v>
      </c>
      <c r="P14" s="296">
        <f t="shared" si="0"/>
        <v>225022</v>
      </c>
      <c r="Q14" s="296">
        <f t="shared" si="0"/>
        <v>172522</v>
      </c>
      <c r="R14" s="296">
        <f t="shared" si="0"/>
        <v>0</v>
      </c>
      <c r="S14" s="296">
        <f t="shared" si="0"/>
        <v>571030</v>
      </c>
      <c r="T14" s="296">
        <f t="shared" si="0"/>
        <v>565654</v>
      </c>
      <c r="U14" s="296">
        <f t="shared" si="0"/>
        <v>470124</v>
      </c>
      <c r="V14" s="296">
        <f t="shared" si="0"/>
        <v>36198</v>
      </c>
      <c r="W14" s="296">
        <f t="shared" si="0"/>
        <v>33698</v>
      </c>
      <c r="X14" s="296">
        <f t="shared" si="0"/>
        <v>0</v>
      </c>
      <c r="Y14" s="296">
        <f t="shared" si="0"/>
        <v>433926</v>
      </c>
      <c r="Z14" s="296">
        <f t="shared" si="0"/>
        <v>433926</v>
      </c>
      <c r="AA14" s="296">
        <f t="shared" si="0"/>
        <v>4437630.3558999998</v>
      </c>
      <c r="AB14" s="296">
        <f t="shared" si="0"/>
        <v>815464</v>
      </c>
      <c r="AC14" s="296">
        <f t="shared" si="0"/>
        <v>469632</v>
      </c>
      <c r="AD14" s="296">
        <f t="shared" si="0"/>
        <v>3622166.3558999998</v>
      </c>
      <c r="AE14" s="296">
        <f t="shared" si="0"/>
        <v>3003383.37</v>
      </c>
      <c r="AF14" s="296">
        <f t="shared" si="0"/>
        <v>618782.98589999997</v>
      </c>
      <c r="AG14" s="296">
        <f t="shared" si="0"/>
        <v>4437630.3558999998</v>
      </c>
      <c r="AH14" s="296">
        <f t="shared" si="0"/>
        <v>815464</v>
      </c>
      <c r="AI14" s="296">
        <f t="shared" si="0"/>
        <v>469632</v>
      </c>
      <c r="AJ14" s="296">
        <f t="shared" si="0"/>
        <v>3622166.3558999998</v>
      </c>
      <c r="AK14" s="296">
        <f t="shared" si="0"/>
        <v>3003383.37</v>
      </c>
      <c r="AL14" s="296">
        <f t="shared" si="0"/>
        <v>618782.98589999997</v>
      </c>
      <c r="AM14" s="296"/>
      <c r="AN14" s="593"/>
      <c r="AO14" s="593"/>
      <c r="AP14" s="593"/>
      <c r="AQ14" s="593"/>
      <c r="AR14" s="593"/>
      <c r="AS14" s="593"/>
      <c r="AT14" s="593"/>
      <c r="AU14" s="593"/>
      <c r="AV14" s="593"/>
      <c r="AW14" s="593"/>
      <c r="AX14" s="593"/>
      <c r="AY14" s="593"/>
      <c r="AZ14" s="593"/>
      <c r="BA14" s="593"/>
      <c r="BB14" s="593"/>
      <c r="BC14" s="593"/>
      <c r="BD14" s="593"/>
      <c r="BE14" s="593"/>
      <c r="BF14" s="593"/>
      <c r="BG14" s="593"/>
      <c r="BH14" s="593"/>
      <c r="BI14" s="593"/>
      <c r="BJ14" s="593"/>
      <c r="BK14" s="593"/>
      <c r="BL14" s="593"/>
      <c r="BM14" s="593"/>
      <c r="BN14" s="593"/>
      <c r="BO14" s="593"/>
      <c r="BP14" s="593"/>
      <c r="BQ14" s="593"/>
      <c r="BR14" s="593"/>
      <c r="BS14" s="593"/>
      <c r="BT14" s="593"/>
      <c r="BU14" s="593"/>
      <c r="BV14" s="593"/>
      <c r="BW14" s="593"/>
      <c r="BX14" s="593"/>
      <c r="BY14" s="593"/>
      <c r="BZ14" s="593"/>
      <c r="CA14" s="593"/>
      <c r="CB14" s="593"/>
      <c r="CC14" s="593"/>
      <c r="CD14" s="593"/>
      <c r="CE14" s="593"/>
      <c r="CF14" s="593"/>
      <c r="CG14" s="593"/>
      <c r="CH14" s="593"/>
      <c r="CI14" s="593"/>
      <c r="CJ14" s="593"/>
      <c r="CK14" s="593"/>
      <c r="CL14" s="593"/>
      <c r="CM14" s="593"/>
      <c r="CN14" s="593"/>
      <c r="CO14" s="593"/>
      <c r="CP14" s="593"/>
      <c r="CQ14" s="593"/>
      <c r="CR14" s="593"/>
      <c r="CS14" s="593"/>
      <c r="CT14" s="593"/>
      <c r="CU14" s="593"/>
      <c r="CV14" s="593"/>
      <c r="CW14" s="593"/>
      <c r="CX14" s="593"/>
      <c r="CY14" s="593"/>
      <c r="CZ14" s="593"/>
      <c r="DA14" s="593"/>
      <c r="DB14" s="593"/>
      <c r="DC14" s="593"/>
      <c r="DD14" s="593"/>
      <c r="DE14" s="593"/>
      <c r="DF14" s="593"/>
      <c r="DG14" s="593"/>
      <c r="DH14" s="593"/>
      <c r="DI14" s="593"/>
      <c r="DJ14" s="593"/>
      <c r="DK14" s="593"/>
      <c r="DL14" s="593"/>
      <c r="DM14" s="593"/>
      <c r="DN14" s="593"/>
      <c r="DO14" s="593"/>
      <c r="DP14" s="593"/>
      <c r="DQ14" s="593"/>
      <c r="DR14" s="593"/>
      <c r="DS14" s="593"/>
      <c r="DT14" s="593"/>
      <c r="DU14" s="593"/>
      <c r="DV14" s="593"/>
      <c r="DW14" s="593"/>
      <c r="DX14" s="593"/>
      <c r="DY14" s="593"/>
      <c r="DZ14" s="593"/>
      <c r="EA14" s="593"/>
      <c r="EB14" s="593"/>
      <c r="EC14" s="593"/>
      <c r="ED14" s="593"/>
      <c r="EE14" s="593"/>
      <c r="EF14" s="593"/>
      <c r="EG14" s="593"/>
      <c r="EH14" s="593"/>
      <c r="EI14" s="593"/>
      <c r="EJ14" s="593"/>
      <c r="EK14" s="593"/>
      <c r="EL14" s="593"/>
      <c r="EM14" s="593"/>
      <c r="EN14" s="593"/>
      <c r="EO14" s="593"/>
      <c r="EP14" s="593"/>
      <c r="EQ14" s="593"/>
      <c r="ER14" s="593"/>
      <c r="ES14" s="593"/>
      <c r="ET14" s="593"/>
      <c r="EU14" s="593"/>
      <c r="EV14" s="593"/>
      <c r="EW14" s="593"/>
      <c r="EX14" s="593"/>
      <c r="EY14" s="593"/>
      <c r="EZ14" s="593"/>
      <c r="FA14" s="593"/>
      <c r="FB14" s="593"/>
      <c r="FC14" s="593"/>
      <c r="FD14" s="593"/>
      <c r="FE14" s="593"/>
      <c r="FF14" s="593"/>
      <c r="FG14" s="593"/>
      <c r="FH14" s="593"/>
      <c r="FI14" s="593"/>
      <c r="FJ14" s="593"/>
      <c r="FK14" s="593"/>
      <c r="FL14" s="593"/>
      <c r="FM14" s="593"/>
      <c r="FN14" s="593"/>
      <c r="FO14" s="593"/>
      <c r="FP14" s="593"/>
      <c r="FQ14" s="593"/>
      <c r="FR14" s="593"/>
      <c r="FS14" s="593"/>
      <c r="FT14" s="593"/>
      <c r="FU14" s="593"/>
      <c r="FV14" s="593"/>
      <c r="FW14" s="593"/>
      <c r="FX14" s="593"/>
      <c r="FY14" s="593"/>
      <c r="FZ14" s="593"/>
      <c r="GA14" s="593"/>
      <c r="GB14" s="593"/>
      <c r="GC14" s="593"/>
      <c r="GD14" s="593"/>
      <c r="GE14" s="593"/>
      <c r="GF14" s="593"/>
      <c r="GG14" s="593"/>
      <c r="GH14" s="593"/>
      <c r="GI14" s="593"/>
      <c r="GJ14" s="593"/>
      <c r="GK14" s="593"/>
      <c r="GL14" s="593"/>
      <c r="GM14" s="593"/>
      <c r="GN14" s="593"/>
      <c r="GO14" s="593"/>
      <c r="GP14" s="593"/>
      <c r="GQ14" s="593"/>
      <c r="GR14" s="593"/>
      <c r="GS14" s="593"/>
      <c r="GT14" s="593"/>
      <c r="GU14" s="593"/>
      <c r="GV14" s="593"/>
      <c r="GW14" s="593"/>
      <c r="GX14" s="593"/>
      <c r="GY14" s="593"/>
      <c r="GZ14" s="593"/>
      <c r="HA14" s="593"/>
      <c r="HB14" s="593"/>
      <c r="HC14" s="593"/>
      <c r="HD14" s="593"/>
      <c r="HE14" s="593"/>
      <c r="HF14" s="593"/>
      <c r="HG14" s="593"/>
      <c r="HH14" s="593"/>
      <c r="HI14" s="593"/>
      <c r="HJ14" s="593"/>
      <c r="HK14" s="593"/>
      <c r="HL14" s="593"/>
      <c r="HM14" s="593"/>
      <c r="HN14" s="593"/>
      <c r="HO14" s="593"/>
      <c r="HP14" s="593"/>
      <c r="HQ14" s="593"/>
      <c r="HR14" s="593"/>
      <c r="HS14" s="593"/>
      <c r="HT14" s="593"/>
      <c r="HU14" s="593"/>
      <c r="HV14" s="593"/>
      <c r="HW14" s="593"/>
      <c r="HX14" s="593"/>
      <c r="HY14" s="593"/>
      <c r="HZ14" s="593"/>
      <c r="IA14" s="593"/>
      <c r="IB14" s="593"/>
      <c r="IC14" s="593"/>
      <c r="ID14" s="593"/>
      <c r="IE14" s="593"/>
      <c r="IF14" s="593"/>
      <c r="IG14" s="593"/>
      <c r="IH14" s="593"/>
      <c r="II14" s="593"/>
      <c r="IJ14" s="593"/>
      <c r="IK14" s="593"/>
      <c r="IL14" s="593"/>
      <c r="IM14" s="593"/>
      <c r="IN14" s="593"/>
      <c r="IO14" s="593"/>
      <c r="IP14" s="593"/>
      <c r="IQ14" s="593"/>
      <c r="IR14" s="593"/>
      <c r="IS14" s="593"/>
      <c r="IT14" s="593"/>
      <c r="IU14" s="593"/>
      <c r="IV14" s="593"/>
    </row>
    <row r="15" spans="1:256" ht="42.75">
      <c r="A15" s="380" t="s">
        <v>301</v>
      </c>
      <c r="B15" s="381" t="s">
        <v>444</v>
      </c>
      <c r="C15" s="382"/>
      <c r="D15" s="383"/>
      <c r="E15" s="383"/>
      <c r="F15" s="383"/>
      <c r="G15" s="383"/>
      <c r="H15" s="383">
        <f>H16+H17</f>
        <v>4464497.6217400003</v>
      </c>
      <c r="I15" s="383">
        <f t="shared" ref="I15:AM15" si="1">I16+I17</f>
        <v>871678.8</v>
      </c>
      <c r="J15" s="383">
        <f t="shared" si="1"/>
        <v>537191.80000000005</v>
      </c>
      <c r="K15" s="383">
        <f t="shared" si="1"/>
        <v>0</v>
      </c>
      <c r="L15" s="383">
        <f t="shared" si="1"/>
        <v>3592818.82174</v>
      </c>
      <c r="M15" s="383">
        <f t="shared" si="1"/>
        <v>2942164.2820000001</v>
      </c>
      <c r="N15" s="383">
        <f t="shared" si="1"/>
        <v>650654.53974000004</v>
      </c>
      <c r="O15" s="383">
        <f t="shared" si="1"/>
        <v>793552</v>
      </c>
      <c r="P15" s="383">
        <f t="shared" si="1"/>
        <v>222522</v>
      </c>
      <c r="Q15" s="383">
        <f t="shared" si="1"/>
        <v>172522</v>
      </c>
      <c r="R15" s="383">
        <f t="shared" si="1"/>
        <v>0</v>
      </c>
      <c r="S15" s="383">
        <f t="shared" si="1"/>
        <v>571030</v>
      </c>
      <c r="T15" s="383">
        <f t="shared" si="1"/>
        <v>565654</v>
      </c>
      <c r="U15" s="383">
        <f t="shared" si="1"/>
        <v>467624</v>
      </c>
      <c r="V15" s="383">
        <f t="shared" si="1"/>
        <v>33698</v>
      </c>
      <c r="W15" s="383">
        <f t="shared" si="1"/>
        <v>33698</v>
      </c>
      <c r="X15" s="383">
        <f t="shared" si="1"/>
        <v>0</v>
      </c>
      <c r="Y15" s="383">
        <f t="shared" si="1"/>
        <v>433926</v>
      </c>
      <c r="Z15" s="383">
        <f t="shared" si="1"/>
        <v>433926</v>
      </c>
      <c r="AA15" s="383">
        <f t="shared" si="1"/>
        <v>4246053.3558999998</v>
      </c>
      <c r="AB15" s="383">
        <f t="shared" si="1"/>
        <v>804119</v>
      </c>
      <c r="AC15" s="383">
        <f t="shared" si="1"/>
        <v>469632</v>
      </c>
      <c r="AD15" s="383">
        <f t="shared" si="1"/>
        <v>3441934.3558999998</v>
      </c>
      <c r="AE15" s="383">
        <f t="shared" si="1"/>
        <v>2823151.37</v>
      </c>
      <c r="AF15" s="383">
        <f t="shared" si="1"/>
        <v>618782.98589999997</v>
      </c>
      <c r="AG15" s="383">
        <f t="shared" si="1"/>
        <v>4246053.3558999998</v>
      </c>
      <c r="AH15" s="383">
        <f t="shared" si="1"/>
        <v>804119</v>
      </c>
      <c r="AI15" s="383">
        <f t="shared" si="1"/>
        <v>469632</v>
      </c>
      <c r="AJ15" s="383">
        <f t="shared" si="1"/>
        <v>3441934.3558999998</v>
      </c>
      <c r="AK15" s="383">
        <f t="shared" si="1"/>
        <v>2823151.37</v>
      </c>
      <c r="AL15" s="383">
        <f t="shared" si="1"/>
        <v>618782.98589999997</v>
      </c>
      <c r="AM15" s="383">
        <f t="shared" si="1"/>
        <v>0</v>
      </c>
      <c r="AN15" s="384"/>
      <c r="AO15" s="384"/>
      <c r="AP15" s="384"/>
      <c r="AQ15" s="384"/>
      <c r="AR15" s="384"/>
      <c r="AS15" s="384"/>
      <c r="AT15" s="384"/>
      <c r="AU15" s="384"/>
      <c r="AV15" s="384"/>
      <c r="AW15" s="384"/>
      <c r="AX15" s="384"/>
      <c r="AY15" s="384"/>
      <c r="AZ15" s="384"/>
      <c r="BA15" s="384"/>
      <c r="BB15" s="384"/>
      <c r="BC15" s="384"/>
      <c r="BD15" s="384"/>
      <c r="BE15" s="384"/>
      <c r="BF15" s="384"/>
      <c r="BG15" s="384"/>
      <c r="BH15" s="384"/>
      <c r="BI15" s="384"/>
      <c r="BJ15" s="384"/>
      <c r="BK15" s="384"/>
      <c r="BL15" s="384"/>
      <c r="BM15" s="384"/>
      <c r="BN15" s="384"/>
      <c r="BO15" s="384"/>
      <c r="BP15" s="384"/>
      <c r="BQ15" s="384"/>
      <c r="BR15" s="384"/>
      <c r="BS15" s="384"/>
      <c r="BT15" s="384"/>
      <c r="BU15" s="384"/>
      <c r="BV15" s="384"/>
      <c r="BW15" s="384"/>
      <c r="BX15" s="384"/>
      <c r="BY15" s="384"/>
      <c r="BZ15" s="384"/>
      <c r="CA15" s="384"/>
      <c r="CB15" s="384"/>
      <c r="CC15" s="384"/>
      <c r="CD15" s="384"/>
      <c r="CE15" s="384"/>
      <c r="CF15" s="384"/>
      <c r="CG15" s="384"/>
      <c r="CH15" s="384"/>
      <c r="CI15" s="384"/>
      <c r="CJ15" s="384"/>
      <c r="CK15" s="384"/>
      <c r="CL15" s="384"/>
      <c r="CM15" s="384"/>
      <c r="CN15" s="384"/>
      <c r="CO15" s="384"/>
      <c r="CP15" s="384"/>
      <c r="CQ15" s="384"/>
      <c r="CR15" s="384"/>
      <c r="CS15" s="384"/>
      <c r="CT15" s="384"/>
      <c r="CU15" s="384"/>
      <c r="CV15" s="384"/>
      <c r="CW15" s="384"/>
      <c r="CX15" s="384"/>
      <c r="CY15" s="384"/>
      <c r="CZ15" s="384"/>
      <c r="DA15" s="384"/>
      <c r="DB15" s="384"/>
      <c r="DC15" s="384"/>
      <c r="DD15" s="384"/>
      <c r="DE15" s="384"/>
      <c r="DF15" s="384"/>
      <c r="DG15" s="384"/>
      <c r="DH15" s="384"/>
      <c r="DI15" s="384"/>
      <c r="DJ15" s="384"/>
      <c r="DK15" s="384"/>
      <c r="DL15" s="384"/>
      <c r="DM15" s="384"/>
      <c r="DN15" s="384"/>
      <c r="DO15" s="384"/>
      <c r="DP15" s="384"/>
      <c r="DQ15" s="384"/>
      <c r="DR15" s="384"/>
      <c r="DS15" s="384"/>
      <c r="DT15" s="384"/>
      <c r="DU15" s="384"/>
      <c r="DV15" s="384"/>
      <c r="DW15" s="384"/>
      <c r="DX15" s="384"/>
      <c r="DY15" s="384"/>
      <c r="DZ15" s="384"/>
      <c r="EA15" s="384"/>
      <c r="EB15" s="384"/>
      <c r="EC15" s="384"/>
      <c r="ED15" s="384"/>
      <c r="EE15" s="384"/>
      <c r="EF15" s="384"/>
      <c r="EG15" s="384"/>
      <c r="EH15" s="384"/>
      <c r="EI15" s="384"/>
      <c r="EJ15" s="384"/>
      <c r="EK15" s="384"/>
      <c r="EL15" s="384"/>
      <c r="EM15" s="384"/>
      <c r="EN15" s="384"/>
      <c r="EO15" s="384"/>
      <c r="EP15" s="384"/>
      <c r="EQ15" s="384"/>
      <c r="ER15" s="384"/>
      <c r="ES15" s="384"/>
      <c r="ET15" s="384"/>
      <c r="EU15" s="384"/>
      <c r="EV15" s="384"/>
      <c r="EW15" s="384"/>
      <c r="EX15" s="384"/>
      <c r="EY15" s="384"/>
      <c r="EZ15" s="384"/>
      <c r="FA15" s="384"/>
      <c r="FB15" s="384"/>
      <c r="FC15" s="384"/>
      <c r="FD15" s="384"/>
      <c r="FE15" s="384"/>
      <c r="FF15" s="384"/>
      <c r="FG15" s="384"/>
      <c r="FH15" s="384"/>
      <c r="FI15" s="384"/>
      <c r="FJ15" s="384"/>
      <c r="FK15" s="384"/>
      <c r="FL15" s="384"/>
      <c r="FM15" s="384"/>
      <c r="FN15" s="384"/>
      <c r="FO15" s="384"/>
      <c r="FP15" s="384"/>
      <c r="FQ15" s="384"/>
      <c r="FR15" s="384"/>
      <c r="FS15" s="384"/>
      <c r="FT15" s="384"/>
      <c r="FU15" s="384"/>
      <c r="FV15" s="384"/>
      <c r="FW15" s="384"/>
      <c r="FX15" s="384"/>
      <c r="FY15" s="384"/>
      <c r="FZ15" s="384"/>
      <c r="GA15" s="384"/>
      <c r="GB15" s="384"/>
      <c r="GC15" s="384"/>
      <c r="GD15" s="384"/>
      <c r="GE15" s="384"/>
      <c r="GF15" s="384"/>
      <c r="GG15" s="384"/>
      <c r="GH15" s="384"/>
      <c r="GI15" s="384"/>
      <c r="GJ15" s="384"/>
      <c r="GK15" s="384"/>
      <c r="GL15" s="384"/>
      <c r="GM15" s="384"/>
      <c r="GN15" s="384"/>
      <c r="GO15" s="384"/>
      <c r="GP15" s="384"/>
      <c r="GQ15" s="384"/>
      <c r="GR15" s="384"/>
      <c r="GS15" s="384"/>
      <c r="GT15" s="384"/>
      <c r="GU15" s="384"/>
      <c r="GV15" s="384"/>
      <c r="GW15" s="384"/>
      <c r="GX15" s="384"/>
      <c r="GY15" s="384"/>
      <c r="GZ15" s="384"/>
      <c r="HA15" s="384"/>
      <c r="HB15" s="384"/>
      <c r="HC15" s="384"/>
      <c r="HD15" s="384"/>
      <c r="HE15" s="384"/>
      <c r="HF15" s="384"/>
      <c r="HG15" s="384"/>
      <c r="HH15" s="384"/>
      <c r="HI15" s="384"/>
      <c r="HJ15" s="384"/>
      <c r="HK15" s="384"/>
      <c r="HL15" s="384"/>
      <c r="HM15" s="384"/>
      <c r="HN15" s="384"/>
      <c r="HO15" s="384"/>
      <c r="HP15" s="384"/>
      <c r="HQ15" s="384"/>
      <c r="HR15" s="384"/>
      <c r="HS15" s="384"/>
      <c r="HT15" s="384"/>
      <c r="HU15" s="384"/>
      <c r="HV15" s="384"/>
      <c r="HW15" s="384"/>
      <c r="HX15" s="384"/>
      <c r="HY15" s="384"/>
      <c r="HZ15" s="384"/>
      <c r="IA15" s="384"/>
      <c r="IB15" s="384"/>
      <c r="IC15" s="384"/>
      <c r="ID15" s="384"/>
      <c r="IE15" s="384"/>
      <c r="IF15" s="384"/>
      <c r="IG15" s="384"/>
      <c r="IH15" s="384"/>
      <c r="II15" s="384"/>
      <c r="IJ15" s="384"/>
      <c r="IK15" s="384"/>
      <c r="IL15" s="384"/>
      <c r="IM15" s="384"/>
      <c r="IN15" s="384"/>
      <c r="IO15" s="384"/>
      <c r="IP15" s="384"/>
      <c r="IQ15" s="384"/>
      <c r="IR15" s="384"/>
      <c r="IS15" s="384"/>
      <c r="IT15" s="384"/>
      <c r="IU15" s="384"/>
      <c r="IV15" s="384"/>
    </row>
    <row r="16" spans="1:256">
      <c r="A16" s="385" t="s">
        <v>464</v>
      </c>
      <c r="B16" s="381" t="s">
        <v>271</v>
      </c>
      <c r="C16" s="381"/>
      <c r="D16" s="383"/>
      <c r="E16" s="383"/>
      <c r="F16" s="383"/>
      <c r="G16" s="383"/>
      <c r="H16" s="383"/>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383"/>
      <c r="AL16" s="383"/>
      <c r="AM16" s="383"/>
      <c r="AN16" s="384"/>
      <c r="AO16" s="384"/>
      <c r="AP16" s="384"/>
      <c r="AQ16" s="384"/>
      <c r="AR16" s="384"/>
      <c r="AS16" s="384"/>
      <c r="AT16" s="384"/>
      <c r="AU16" s="384"/>
      <c r="AV16" s="384"/>
      <c r="AW16" s="384"/>
      <c r="AX16" s="384"/>
      <c r="AY16" s="384"/>
      <c r="AZ16" s="384"/>
      <c r="BA16" s="384"/>
      <c r="BB16" s="384"/>
      <c r="BC16" s="384"/>
      <c r="BD16" s="384"/>
      <c r="BE16" s="384"/>
      <c r="BF16" s="384"/>
      <c r="BG16" s="384"/>
      <c r="BH16" s="384"/>
      <c r="BI16" s="384"/>
      <c r="BJ16" s="384"/>
      <c r="BK16" s="384"/>
      <c r="BL16" s="384"/>
      <c r="BM16" s="384"/>
      <c r="BN16" s="384"/>
      <c r="BO16" s="384"/>
      <c r="BP16" s="384"/>
      <c r="BQ16" s="384"/>
      <c r="BR16" s="384"/>
      <c r="BS16" s="384"/>
      <c r="BT16" s="384"/>
      <c r="BU16" s="384"/>
      <c r="BV16" s="384"/>
      <c r="BW16" s="384"/>
      <c r="BX16" s="384"/>
      <c r="BY16" s="384"/>
      <c r="BZ16" s="384"/>
      <c r="CA16" s="384"/>
      <c r="CB16" s="384"/>
      <c r="CC16" s="384"/>
      <c r="CD16" s="384"/>
      <c r="CE16" s="384"/>
      <c r="CF16" s="384"/>
      <c r="CG16" s="384"/>
      <c r="CH16" s="384"/>
      <c r="CI16" s="384"/>
      <c r="CJ16" s="384"/>
      <c r="CK16" s="384"/>
      <c r="CL16" s="384"/>
      <c r="CM16" s="384"/>
      <c r="CN16" s="384"/>
      <c r="CO16" s="384"/>
      <c r="CP16" s="384"/>
      <c r="CQ16" s="384"/>
      <c r="CR16" s="384"/>
      <c r="CS16" s="384"/>
      <c r="CT16" s="384"/>
      <c r="CU16" s="384"/>
      <c r="CV16" s="384"/>
      <c r="CW16" s="384"/>
      <c r="CX16" s="384"/>
      <c r="CY16" s="384"/>
      <c r="CZ16" s="384"/>
      <c r="DA16" s="384"/>
      <c r="DB16" s="384"/>
      <c r="DC16" s="384"/>
      <c r="DD16" s="384"/>
      <c r="DE16" s="384"/>
      <c r="DF16" s="384"/>
      <c r="DG16" s="384"/>
      <c r="DH16" s="384"/>
      <c r="DI16" s="384"/>
      <c r="DJ16" s="384"/>
      <c r="DK16" s="384"/>
      <c r="DL16" s="384"/>
      <c r="DM16" s="384"/>
      <c r="DN16" s="384"/>
      <c r="DO16" s="384"/>
      <c r="DP16" s="384"/>
      <c r="DQ16" s="384"/>
      <c r="DR16" s="384"/>
      <c r="DS16" s="384"/>
      <c r="DT16" s="384"/>
      <c r="DU16" s="384"/>
      <c r="DV16" s="384"/>
      <c r="DW16" s="384"/>
      <c r="DX16" s="384"/>
      <c r="DY16" s="384"/>
      <c r="DZ16" s="384"/>
      <c r="EA16" s="384"/>
      <c r="EB16" s="384"/>
      <c r="EC16" s="384"/>
      <c r="ED16" s="384"/>
      <c r="EE16" s="384"/>
      <c r="EF16" s="384"/>
      <c r="EG16" s="384"/>
      <c r="EH16" s="384"/>
      <c r="EI16" s="384"/>
      <c r="EJ16" s="384"/>
      <c r="EK16" s="384"/>
      <c r="EL16" s="384"/>
      <c r="EM16" s="384"/>
      <c r="EN16" s="384"/>
      <c r="EO16" s="384"/>
      <c r="EP16" s="384"/>
      <c r="EQ16" s="384"/>
      <c r="ER16" s="384"/>
      <c r="ES16" s="384"/>
      <c r="ET16" s="384"/>
      <c r="EU16" s="384"/>
      <c r="EV16" s="384"/>
      <c r="EW16" s="384"/>
      <c r="EX16" s="384"/>
      <c r="EY16" s="384"/>
      <c r="EZ16" s="384"/>
      <c r="FA16" s="384"/>
      <c r="FB16" s="384"/>
      <c r="FC16" s="384"/>
      <c r="FD16" s="384"/>
      <c r="FE16" s="384"/>
      <c r="FF16" s="384"/>
      <c r="FG16" s="384"/>
      <c r="FH16" s="384"/>
      <c r="FI16" s="384"/>
      <c r="FJ16" s="384"/>
      <c r="FK16" s="384"/>
      <c r="FL16" s="384"/>
      <c r="FM16" s="384"/>
      <c r="FN16" s="384"/>
      <c r="FO16" s="384"/>
      <c r="FP16" s="384"/>
      <c r="FQ16" s="384"/>
      <c r="FR16" s="384"/>
      <c r="FS16" s="384"/>
      <c r="FT16" s="384"/>
      <c r="FU16" s="384"/>
      <c r="FV16" s="384"/>
      <c r="FW16" s="384"/>
      <c r="FX16" s="384"/>
      <c r="FY16" s="384"/>
      <c r="FZ16" s="384"/>
      <c r="GA16" s="384"/>
      <c r="GB16" s="384"/>
      <c r="GC16" s="384"/>
      <c r="GD16" s="384"/>
      <c r="GE16" s="384"/>
      <c r="GF16" s="384"/>
      <c r="GG16" s="384"/>
      <c r="GH16" s="384"/>
      <c r="GI16" s="384"/>
      <c r="GJ16" s="384"/>
      <c r="GK16" s="384"/>
      <c r="GL16" s="384"/>
      <c r="GM16" s="384"/>
      <c r="GN16" s="384"/>
      <c r="GO16" s="384"/>
      <c r="GP16" s="384"/>
      <c r="GQ16" s="384"/>
      <c r="GR16" s="384"/>
      <c r="GS16" s="384"/>
      <c r="GT16" s="384"/>
      <c r="GU16" s="384"/>
      <c r="GV16" s="384"/>
      <c r="GW16" s="384"/>
      <c r="GX16" s="384"/>
      <c r="GY16" s="384"/>
      <c r="GZ16" s="384"/>
      <c r="HA16" s="384"/>
      <c r="HB16" s="384"/>
      <c r="HC16" s="384"/>
      <c r="HD16" s="384"/>
      <c r="HE16" s="384"/>
      <c r="HF16" s="384"/>
      <c r="HG16" s="384"/>
      <c r="HH16" s="384"/>
      <c r="HI16" s="384"/>
      <c r="HJ16" s="384"/>
      <c r="HK16" s="384"/>
      <c r="HL16" s="384"/>
      <c r="HM16" s="384"/>
      <c r="HN16" s="384"/>
      <c r="HO16" s="384"/>
      <c r="HP16" s="384"/>
      <c r="HQ16" s="384"/>
      <c r="HR16" s="384"/>
      <c r="HS16" s="384"/>
      <c r="HT16" s="384"/>
      <c r="HU16" s="384"/>
      <c r="HV16" s="384"/>
      <c r="HW16" s="384"/>
      <c r="HX16" s="384"/>
      <c r="HY16" s="384"/>
      <c r="HZ16" s="384"/>
      <c r="IA16" s="384"/>
      <c r="IB16" s="384"/>
      <c r="IC16" s="384"/>
      <c r="ID16" s="384"/>
      <c r="IE16" s="384"/>
      <c r="IF16" s="384"/>
      <c r="IG16" s="384"/>
      <c r="IH16" s="384"/>
      <c r="II16" s="384"/>
      <c r="IJ16" s="384"/>
      <c r="IK16" s="384"/>
      <c r="IL16" s="384"/>
      <c r="IM16" s="384"/>
      <c r="IN16" s="384"/>
      <c r="IO16" s="384"/>
      <c r="IP16" s="384"/>
      <c r="IQ16" s="384"/>
      <c r="IR16" s="384"/>
      <c r="IS16" s="384"/>
      <c r="IT16" s="384"/>
      <c r="IU16" s="384"/>
      <c r="IV16" s="384"/>
    </row>
    <row r="17" spans="1:256">
      <c r="A17" s="385" t="s">
        <v>465</v>
      </c>
      <c r="B17" s="381" t="s">
        <v>272</v>
      </c>
      <c r="C17" s="381"/>
      <c r="D17" s="383"/>
      <c r="E17" s="383"/>
      <c r="F17" s="383"/>
      <c r="G17" s="383"/>
      <c r="H17" s="383">
        <f>+H18+H21</f>
        <v>4464497.6217400003</v>
      </c>
      <c r="I17" s="383">
        <f t="shared" ref="I17:AL17" si="2">+I18+I21</f>
        <v>871678.8</v>
      </c>
      <c r="J17" s="383">
        <f t="shared" si="2"/>
        <v>537191.80000000005</v>
      </c>
      <c r="K17" s="383"/>
      <c r="L17" s="383">
        <f t="shared" si="2"/>
        <v>3592818.82174</v>
      </c>
      <c r="M17" s="383">
        <f t="shared" si="2"/>
        <v>2942164.2820000001</v>
      </c>
      <c r="N17" s="383">
        <f t="shared" si="2"/>
        <v>650654.53974000004</v>
      </c>
      <c r="O17" s="383">
        <f t="shared" si="2"/>
        <v>793552</v>
      </c>
      <c r="P17" s="383">
        <f t="shared" si="2"/>
        <v>222522</v>
      </c>
      <c r="Q17" s="383">
        <f t="shared" si="2"/>
        <v>172522</v>
      </c>
      <c r="R17" s="383">
        <f t="shared" si="2"/>
        <v>0</v>
      </c>
      <c r="S17" s="383">
        <f t="shared" si="2"/>
        <v>571030</v>
      </c>
      <c r="T17" s="383">
        <f t="shared" si="2"/>
        <v>565654</v>
      </c>
      <c r="U17" s="383">
        <f t="shared" si="2"/>
        <v>467624</v>
      </c>
      <c r="V17" s="383">
        <f t="shared" si="2"/>
        <v>33698</v>
      </c>
      <c r="W17" s="383">
        <f t="shared" si="2"/>
        <v>33698</v>
      </c>
      <c r="X17" s="383">
        <f t="shared" si="2"/>
        <v>0</v>
      </c>
      <c r="Y17" s="383">
        <f t="shared" si="2"/>
        <v>433926</v>
      </c>
      <c r="Z17" s="383">
        <f t="shared" si="2"/>
        <v>433926</v>
      </c>
      <c r="AA17" s="383">
        <f t="shared" si="2"/>
        <v>4246053.3558999998</v>
      </c>
      <c r="AB17" s="383">
        <f t="shared" si="2"/>
        <v>804119</v>
      </c>
      <c r="AC17" s="383">
        <f t="shared" si="2"/>
        <v>469632</v>
      </c>
      <c r="AD17" s="383">
        <f t="shared" si="2"/>
        <v>3441934.3558999998</v>
      </c>
      <c r="AE17" s="383">
        <f t="shared" si="2"/>
        <v>2823151.37</v>
      </c>
      <c r="AF17" s="383">
        <f t="shared" si="2"/>
        <v>618782.98589999997</v>
      </c>
      <c r="AG17" s="383">
        <f t="shared" si="2"/>
        <v>4246053.3558999998</v>
      </c>
      <c r="AH17" s="383">
        <f t="shared" si="2"/>
        <v>804119</v>
      </c>
      <c r="AI17" s="383">
        <f t="shared" si="2"/>
        <v>469632</v>
      </c>
      <c r="AJ17" s="383">
        <f t="shared" si="2"/>
        <v>3441934.3558999998</v>
      </c>
      <c r="AK17" s="383">
        <f t="shared" si="2"/>
        <v>2823151.37</v>
      </c>
      <c r="AL17" s="383">
        <f t="shared" si="2"/>
        <v>618782.98589999997</v>
      </c>
      <c r="AM17" s="383">
        <f>AM18+AM21</f>
        <v>0</v>
      </c>
      <c r="AN17" s="384"/>
      <c r="AO17" s="384"/>
      <c r="AP17" s="384"/>
      <c r="AQ17" s="384"/>
      <c r="AR17" s="384"/>
      <c r="AS17" s="384"/>
      <c r="AT17" s="384"/>
      <c r="AU17" s="384"/>
      <c r="AV17" s="384"/>
      <c r="AW17" s="384"/>
      <c r="AX17" s="384"/>
      <c r="AY17" s="384"/>
      <c r="AZ17" s="384"/>
      <c r="BA17" s="384"/>
      <c r="BB17" s="384"/>
      <c r="BC17" s="384"/>
      <c r="BD17" s="384"/>
      <c r="BE17" s="384"/>
      <c r="BF17" s="384"/>
      <c r="BG17" s="384"/>
      <c r="BH17" s="384"/>
      <c r="BI17" s="384"/>
      <c r="BJ17" s="384"/>
      <c r="BK17" s="384"/>
      <c r="BL17" s="384"/>
      <c r="BM17" s="384"/>
      <c r="BN17" s="384"/>
      <c r="BO17" s="384"/>
      <c r="BP17" s="384"/>
      <c r="BQ17" s="384"/>
      <c r="BR17" s="384"/>
      <c r="BS17" s="384"/>
      <c r="BT17" s="384"/>
      <c r="BU17" s="384"/>
      <c r="BV17" s="384"/>
      <c r="BW17" s="384"/>
      <c r="BX17" s="384"/>
      <c r="BY17" s="384"/>
      <c r="BZ17" s="384"/>
      <c r="CA17" s="384"/>
      <c r="CB17" s="384"/>
      <c r="CC17" s="384"/>
      <c r="CD17" s="384"/>
      <c r="CE17" s="384"/>
      <c r="CF17" s="384"/>
      <c r="CG17" s="384"/>
      <c r="CH17" s="384"/>
      <c r="CI17" s="384"/>
      <c r="CJ17" s="384"/>
      <c r="CK17" s="384"/>
      <c r="CL17" s="384"/>
      <c r="CM17" s="384"/>
      <c r="CN17" s="384"/>
      <c r="CO17" s="384"/>
      <c r="CP17" s="384"/>
      <c r="CQ17" s="384"/>
      <c r="CR17" s="384"/>
      <c r="CS17" s="384"/>
      <c r="CT17" s="384"/>
      <c r="CU17" s="384"/>
      <c r="CV17" s="384"/>
      <c r="CW17" s="384"/>
      <c r="CX17" s="384"/>
      <c r="CY17" s="384"/>
      <c r="CZ17" s="384"/>
      <c r="DA17" s="384"/>
      <c r="DB17" s="384"/>
      <c r="DC17" s="384"/>
      <c r="DD17" s="384"/>
      <c r="DE17" s="384"/>
      <c r="DF17" s="384"/>
      <c r="DG17" s="384"/>
      <c r="DH17" s="384"/>
      <c r="DI17" s="384"/>
      <c r="DJ17" s="384"/>
      <c r="DK17" s="384"/>
      <c r="DL17" s="384"/>
      <c r="DM17" s="384"/>
      <c r="DN17" s="384"/>
      <c r="DO17" s="384"/>
      <c r="DP17" s="384"/>
      <c r="DQ17" s="384"/>
      <c r="DR17" s="384"/>
      <c r="DS17" s="384"/>
      <c r="DT17" s="384"/>
      <c r="DU17" s="384"/>
      <c r="DV17" s="384"/>
      <c r="DW17" s="384"/>
      <c r="DX17" s="384"/>
      <c r="DY17" s="384"/>
      <c r="DZ17" s="384"/>
      <c r="EA17" s="384"/>
      <c r="EB17" s="384"/>
      <c r="EC17" s="384"/>
      <c r="ED17" s="384"/>
      <c r="EE17" s="384"/>
      <c r="EF17" s="384"/>
      <c r="EG17" s="384"/>
      <c r="EH17" s="384"/>
      <c r="EI17" s="384"/>
      <c r="EJ17" s="384"/>
      <c r="EK17" s="384"/>
      <c r="EL17" s="384"/>
      <c r="EM17" s="384"/>
      <c r="EN17" s="384"/>
      <c r="EO17" s="384"/>
      <c r="EP17" s="384"/>
      <c r="EQ17" s="384"/>
      <c r="ER17" s="384"/>
      <c r="ES17" s="384"/>
      <c r="ET17" s="384"/>
      <c r="EU17" s="384"/>
      <c r="EV17" s="384"/>
      <c r="EW17" s="384"/>
      <c r="EX17" s="384"/>
      <c r="EY17" s="384"/>
      <c r="EZ17" s="384"/>
      <c r="FA17" s="384"/>
      <c r="FB17" s="384"/>
      <c r="FC17" s="384"/>
      <c r="FD17" s="384"/>
      <c r="FE17" s="384"/>
      <c r="FF17" s="384"/>
      <c r="FG17" s="384"/>
      <c r="FH17" s="384"/>
      <c r="FI17" s="384"/>
      <c r="FJ17" s="384"/>
      <c r="FK17" s="384"/>
      <c r="FL17" s="384"/>
      <c r="FM17" s="384"/>
      <c r="FN17" s="384"/>
      <c r="FO17" s="384"/>
      <c r="FP17" s="384"/>
      <c r="FQ17" s="384"/>
      <c r="FR17" s="384"/>
      <c r="FS17" s="384"/>
      <c r="FT17" s="384"/>
      <c r="FU17" s="384"/>
      <c r="FV17" s="384"/>
      <c r="FW17" s="384"/>
      <c r="FX17" s="384"/>
      <c r="FY17" s="384"/>
      <c r="FZ17" s="384"/>
      <c r="GA17" s="384"/>
      <c r="GB17" s="384"/>
      <c r="GC17" s="384"/>
      <c r="GD17" s="384"/>
      <c r="GE17" s="384"/>
      <c r="GF17" s="384"/>
      <c r="GG17" s="384"/>
      <c r="GH17" s="384"/>
      <c r="GI17" s="384"/>
      <c r="GJ17" s="384"/>
      <c r="GK17" s="384"/>
      <c r="GL17" s="384"/>
      <c r="GM17" s="384"/>
      <c r="GN17" s="384"/>
      <c r="GO17" s="384"/>
      <c r="GP17" s="384"/>
      <c r="GQ17" s="384"/>
      <c r="GR17" s="384"/>
      <c r="GS17" s="384"/>
      <c r="GT17" s="384"/>
      <c r="GU17" s="384"/>
      <c r="GV17" s="384"/>
      <c r="GW17" s="384"/>
      <c r="GX17" s="384"/>
      <c r="GY17" s="384"/>
      <c r="GZ17" s="384"/>
      <c r="HA17" s="384"/>
      <c r="HB17" s="384"/>
      <c r="HC17" s="384"/>
      <c r="HD17" s="384"/>
      <c r="HE17" s="384"/>
      <c r="HF17" s="384"/>
      <c r="HG17" s="384"/>
      <c r="HH17" s="384"/>
      <c r="HI17" s="384"/>
      <c r="HJ17" s="384"/>
      <c r="HK17" s="384"/>
      <c r="HL17" s="384"/>
      <c r="HM17" s="384"/>
      <c r="HN17" s="384"/>
      <c r="HO17" s="384"/>
      <c r="HP17" s="384"/>
      <c r="HQ17" s="384"/>
      <c r="HR17" s="384"/>
      <c r="HS17" s="384"/>
      <c r="HT17" s="384"/>
      <c r="HU17" s="384"/>
      <c r="HV17" s="384"/>
      <c r="HW17" s="384"/>
      <c r="HX17" s="384"/>
      <c r="HY17" s="384"/>
      <c r="HZ17" s="384"/>
      <c r="IA17" s="384"/>
      <c r="IB17" s="384"/>
      <c r="IC17" s="384"/>
      <c r="ID17" s="384"/>
      <c r="IE17" s="384"/>
      <c r="IF17" s="384"/>
      <c r="IG17" s="384"/>
      <c r="IH17" s="384"/>
      <c r="II17" s="384"/>
      <c r="IJ17" s="384"/>
      <c r="IK17" s="384"/>
      <c r="IL17" s="384"/>
      <c r="IM17" s="384"/>
      <c r="IN17" s="384"/>
      <c r="IO17" s="384"/>
      <c r="IP17" s="384"/>
      <c r="IQ17" s="384"/>
      <c r="IR17" s="384"/>
      <c r="IS17" s="384"/>
      <c r="IT17" s="384"/>
      <c r="IU17" s="384"/>
      <c r="IV17" s="384"/>
    </row>
    <row r="18" spans="1:256" ht="30">
      <c r="A18" s="299" t="s">
        <v>347</v>
      </c>
      <c r="B18" s="300" t="s">
        <v>456</v>
      </c>
      <c r="C18" s="300"/>
      <c r="D18" s="386"/>
      <c r="E18" s="386"/>
      <c r="F18" s="386"/>
      <c r="G18" s="387"/>
      <c r="H18" s="386">
        <f>+H19+H20</f>
        <v>1900560.6217400001</v>
      </c>
      <c r="I18" s="386">
        <f t="shared" ref="I18:AL18" si="3">+I19+I20</f>
        <v>418832.8</v>
      </c>
      <c r="J18" s="386">
        <f t="shared" si="3"/>
        <v>238832.8</v>
      </c>
      <c r="K18" s="386"/>
      <c r="L18" s="386">
        <f t="shared" si="3"/>
        <v>1481727.82174</v>
      </c>
      <c r="M18" s="386">
        <f t="shared" si="3"/>
        <v>1443736.2820000001</v>
      </c>
      <c r="N18" s="386">
        <f t="shared" si="3"/>
        <v>37991.53974</v>
      </c>
      <c r="O18" s="386">
        <f t="shared" si="3"/>
        <v>793552</v>
      </c>
      <c r="P18" s="386">
        <f t="shared" si="3"/>
        <v>222522</v>
      </c>
      <c r="Q18" s="386">
        <f t="shared" si="3"/>
        <v>172522</v>
      </c>
      <c r="R18" s="386">
        <f t="shared" si="3"/>
        <v>0</v>
      </c>
      <c r="S18" s="386">
        <f t="shared" si="3"/>
        <v>571030</v>
      </c>
      <c r="T18" s="386">
        <f t="shared" si="3"/>
        <v>565654</v>
      </c>
      <c r="U18" s="386">
        <f t="shared" si="3"/>
        <v>467624</v>
      </c>
      <c r="V18" s="386">
        <f t="shared" si="3"/>
        <v>33698</v>
      </c>
      <c r="W18" s="386">
        <f t="shared" si="3"/>
        <v>33698</v>
      </c>
      <c r="X18" s="386">
        <f t="shared" si="3"/>
        <v>0</v>
      </c>
      <c r="Y18" s="386">
        <f t="shared" si="3"/>
        <v>433926</v>
      </c>
      <c r="Z18" s="386">
        <f t="shared" si="3"/>
        <v>433926</v>
      </c>
      <c r="AA18" s="386">
        <f t="shared" si="3"/>
        <v>1195821.3559000001</v>
      </c>
      <c r="AB18" s="386">
        <f t="shared" si="3"/>
        <v>321273</v>
      </c>
      <c r="AC18" s="386">
        <f t="shared" si="3"/>
        <v>141273</v>
      </c>
      <c r="AD18" s="386">
        <f t="shared" si="3"/>
        <v>874548.35589999997</v>
      </c>
      <c r="AE18" s="386">
        <f t="shared" si="3"/>
        <v>868428.37</v>
      </c>
      <c r="AF18" s="386">
        <f t="shared" si="3"/>
        <v>6119.9859000000006</v>
      </c>
      <c r="AG18" s="386">
        <f t="shared" si="3"/>
        <v>1195821.3559000001</v>
      </c>
      <c r="AH18" s="386">
        <f t="shared" si="3"/>
        <v>321273</v>
      </c>
      <c r="AI18" s="386">
        <f t="shared" si="3"/>
        <v>141273</v>
      </c>
      <c r="AJ18" s="386">
        <f t="shared" si="3"/>
        <v>874548.35589999997</v>
      </c>
      <c r="AK18" s="386">
        <f t="shared" si="3"/>
        <v>868428.37</v>
      </c>
      <c r="AL18" s="386">
        <f t="shared" si="3"/>
        <v>6119.9859000000006</v>
      </c>
      <c r="AM18" s="386"/>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1:256" ht="60">
      <c r="A19" s="389">
        <v>1</v>
      </c>
      <c r="B19" s="390" t="s">
        <v>1226</v>
      </c>
      <c r="C19" s="382"/>
      <c r="D19" s="340" t="s">
        <v>2850</v>
      </c>
      <c r="E19" s="340"/>
      <c r="F19" s="340"/>
      <c r="G19" s="391" t="s">
        <v>1233</v>
      </c>
      <c r="H19" s="392">
        <f>+I19+L19</f>
        <v>701560.62174000009</v>
      </c>
      <c r="I19" s="393">
        <f>+J19</f>
        <v>120832.79999999999</v>
      </c>
      <c r="J19" s="393">
        <f>5.52*21890</f>
        <v>120832.79999999999</v>
      </c>
      <c r="K19" s="394" t="s">
        <v>2851</v>
      </c>
      <c r="L19" s="393">
        <f>+M19+N19</f>
        <v>580727.82174000004</v>
      </c>
      <c r="M19" s="393">
        <v>542736.28200000001</v>
      </c>
      <c r="N19" s="393">
        <v>37991.53974</v>
      </c>
      <c r="O19" s="395">
        <f>+P19+S19</f>
        <v>505393</v>
      </c>
      <c r="P19" s="395">
        <f>+Q19</f>
        <v>54363</v>
      </c>
      <c r="Q19" s="395">
        <f>36014+18349</f>
        <v>54363</v>
      </c>
      <c r="R19" s="395"/>
      <c r="S19" s="395">
        <f>+T19+5376</f>
        <v>451030</v>
      </c>
      <c r="T19" s="395">
        <f>91445+354209</f>
        <v>445654</v>
      </c>
      <c r="U19" s="395">
        <f>+V19+Y19</f>
        <v>447924</v>
      </c>
      <c r="V19" s="395">
        <f>+W19</f>
        <v>33698</v>
      </c>
      <c r="W19" s="395">
        <f>3000+17033+13665</f>
        <v>33698</v>
      </c>
      <c r="X19" s="395"/>
      <c r="Y19" s="395">
        <f>+Z19</f>
        <v>414226</v>
      </c>
      <c r="Z19" s="395">
        <f>77696+265101+71429</f>
        <v>414226</v>
      </c>
      <c r="AA19" s="395">
        <f>+AB19+AD19</f>
        <v>116821.3559</v>
      </c>
      <c r="AB19" s="393">
        <f>+AC19</f>
        <v>23273</v>
      </c>
      <c r="AC19" s="393">
        <f>77636-36014-18349</f>
        <v>23273</v>
      </c>
      <c r="AD19" s="395">
        <f>+AE19+AF19</f>
        <v>93548.355899999995</v>
      </c>
      <c r="AE19" s="393">
        <v>87428.37</v>
      </c>
      <c r="AF19" s="393">
        <f>+AE19*7%</f>
        <v>6119.9859000000006</v>
      </c>
      <c r="AG19" s="395">
        <f>+AH19+AJ19</f>
        <v>116821.3559</v>
      </c>
      <c r="AH19" s="393">
        <f>+AI19</f>
        <v>23273</v>
      </c>
      <c r="AI19" s="393">
        <f>77636-36014-18349</f>
        <v>23273</v>
      </c>
      <c r="AJ19" s="395">
        <f>+AK19+AL19</f>
        <v>93548.355899999995</v>
      </c>
      <c r="AK19" s="393">
        <v>87428.37</v>
      </c>
      <c r="AL19" s="393">
        <f>+AK19*7%</f>
        <v>6119.9859000000006</v>
      </c>
      <c r="AM19" s="340"/>
      <c r="AN19" s="379"/>
      <c r="AO19" s="379"/>
      <c r="AP19" s="379"/>
      <c r="AQ19" s="379"/>
      <c r="AR19" s="379"/>
      <c r="AS19" s="379"/>
      <c r="AT19" s="379"/>
      <c r="AU19" s="379"/>
      <c r="AV19" s="379"/>
      <c r="AW19" s="379"/>
      <c r="AX19" s="379"/>
      <c r="AY19" s="379"/>
      <c r="AZ19" s="379"/>
      <c r="BA19" s="379"/>
      <c r="BB19" s="379"/>
      <c r="BC19" s="379"/>
      <c r="BD19" s="379"/>
      <c r="BE19" s="379"/>
      <c r="BF19" s="379"/>
      <c r="BG19" s="379"/>
      <c r="BH19" s="379"/>
      <c r="BI19" s="379"/>
      <c r="BJ19" s="379"/>
      <c r="BK19" s="379"/>
      <c r="BL19" s="379"/>
      <c r="BM19" s="379"/>
      <c r="BN19" s="379"/>
      <c r="BO19" s="379"/>
      <c r="BP19" s="379"/>
      <c r="BQ19" s="379"/>
      <c r="BR19" s="379"/>
      <c r="BS19" s="379"/>
      <c r="BT19" s="379"/>
      <c r="BU19" s="379"/>
      <c r="BV19" s="379"/>
      <c r="BW19" s="379"/>
      <c r="BX19" s="379"/>
      <c r="BY19" s="379"/>
      <c r="BZ19" s="379"/>
      <c r="CA19" s="379"/>
      <c r="CB19" s="379"/>
      <c r="CC19" s="379"/>
      <c r="CD19" s="379"/>
      <c r="CE19" s="379"/>
      <c r="CF19" s="379"/>
      <c r="CG19" s="379"/>
      <c r="CH19" s="379"/>
      <c r="CI19" s="379"/>
      <c r="CJ19" s="379"/>
      <c r="CK19" s="379"/>
      <c r="CL19" s="379"/>
      <c r="CM19" s="379"/>
      <c r="CN19" s="379"/>
      <c r="CO19" s="379"/>
      <c r="CP19" s="379"/>
      <c r="CQ19" s="379"/>
      <c r="CR19" s="379"/>
      <c r="CS19" s="379"/>
      <c r="CT19" s="379"/>
      <c r="CU19" s="379"/>
      <c r="CV19" s="379"/>
      <c r="CW19" s="379"/>
      <c r="CX19" s="379"/>
      <c r="CY19" s="379"/>
      <c r="CZ19" s="379"/>
      <c r="DA19" s="379"/>
      <c r="DB19" s="379"/>
      <c r="DC19" s="379"/>
      <c r="DD19" s="379"/>
      <c r="DE19" s="379"/>
      <c r="DF19" s="379"/>
      <c r="DG19" s="379"/>
      <c r="DH19" s="379"/>
      <c r="DI19" s="379"/>
      <c r="DJ19" s="379"/>
      <c r="DK19" s="379"/>
      <c r="DL19" s="379"/>
      <c r="DM19" s="379"/>
      <c r="DN19" s="379"/>
      <c r="DO19" s="379"/>
      <c r="DP19" s="379"/>
      <c r="DQ19" s="379"/>
      <c r="DR19" s="379"/>
      <c r="DS19" s="379"/>
      <c r="DT19" s="379"/>
      <c r="DU19" s="379"/>
      <c r="DV19" s="379"/>
      <c r="DW19" s="379"/>
      <c r="DX19" s="379"/>
      <c r="DY19" s="379"/>
      <c r="DZ19" s="379"/>
      <c r="EA19" s="379"/>
      <c r="EB19" s="379"/>
      <c r="EC19" s="379"/>
      <c r="ED19" s="379"/>
      <c r="EE19" s="379"/>
      <c r="EF19" s="379"/>
      <c r="EG19" s="379"/>
      <c r="EH19" s="379"/>
      <c r="EI19" s="379"/>
      <c r="EJ19" s="379"/>
      <c r="EK19" s="379"/>
      <c r="EL19" s="379"/>
      <c r="EM19" s="379"/>
      <c r="EN19" s="379"/>
      <c r="EO19" s="379"/>
      <c r="EP19" s="379"/>
      <c r="EQ19" s="379"/>
      <c r="ER19" s="379"/>
      <c r="ES19" s="379"/>
      <c r="ET19" s="379"/>
      <c r="EU19" s="379"/>
      <c r="EV19" s="379"/>
      <c r="EW19" s="379"/>
      <c r="EX19" s="379"/>
      <c r="EY19" s="379"/>
      <c r="EZ19" s="379"/>
      <c r="FA19" s="379"/>
      <c r="FB19" s="379"/>
      <c r="FC19" s="379"/>
      <c r="FD19" s="379"/>
      <c r="FE19" s="379"/>
      <c r="FF19" s="379"/>
      <c r="FG19" s="379"/>
      <c r="FH19" s="379"/>
      <c r="FI19" s="379"/>
      <c r="FJ19" s="379"/>
      <c r="FK19" s="379"/>
      <c r="FL19" s="379"/>
      <c r="FM19" s="379"/>
      <c r="FN19" s="379"/>
      <c r="FO19" s="379"/>
      <c r="FP19" s="379"/>
      <c r="FQ19" s="379"/>
      <c r="FR19" s="379"/>
      <c r="FS19" s="379"/>
      <c r="FT19" s="379"/>
      <c r="FU19" s="379"/>
      <c r="FV19" s="379"/>
      <c r="FW19" s="379"/>
      <c r="FX19" s="379"/>
      <c r="FY19" s="379"/>
      <c r="FZ19" s="379"/>
      <c r="GA19" s="379"/>
      <c r="GB19" s="379"/>
      <c r="GC19" s="379"/>
      <c r="GD19" s="379"/>
      <c r="GE19" s="379"/>
      <c r="GF19" s="379"/>
      <c r="GG19" s="379"/>
      <c r="GH19" s="379"/>
      <c r="GI19" s="379"/>
      <c r="GJ19" s="379"/>
      <c r="GK19" s="379"/>
      <c r="GL19" s="379"/>
      <c r="GM19" s="379"/>
      <c r="GN19" s="379"/>
      <c r="GO19" s="379"/>
      <c r="GP19" s="379"/>
      <c r="GQ19" s="379"/>
      <c r="GR19" s="379"/>
      <c r="GS19" s="379"/>
      <c r="GT19" s="379"/>
      <c r="GU19" s="379"/>
      <c r="GV19" s="379"/>
      <c r="GW19" s="379"/>
      <c r="GX19" s="379"/>
      <c r="GY19" s="379"/>
      <c r="GZ19" s="379"/>
      <c r="HA19" s="379"/>
      <c r="HB19" s="379"/>
      <c r="HC19" s="379"/>
      <c r="HD19" s="379"/>
      <c r="HE19" s="379"/>
      <c r="HF19" s="379"/>
      <c r="HG19" s="379"/>
      <c r="HH19" s="379"/>
      <c r="HI19" s="379"/>
      <c r="HJ19" s="379"/>
      <c r="HK19" s="379"/>
      <c r="HL19" s="379"/>
      <c r="HM19" s="379"/>
      <c r="HN19" s="379"/>
      <c r="HO19" s="379"/>
      <c r="HP19" s="379"/>
      <c r="HQ19" s="379"/>
      <c r="HR19" s="379"/>
      <c r="HS19" s="379"/>
      <c r="HT19" s="379"/>
      <c r="HU19" s="379"/>
      <c r="HV19" s="379"/>
      <c r="HW19" s="379"/>
      <c r="HX19" s="379"/>
      <c r="HY19" s="379"/>
      <c r="HZ19" s="379"/>
      <c r="IA19" s="379"/>
      <c r="IB19" s="379"/>
      <c r="IC19" s="379"/>
      <c r="ID19" s="379"/>
      <c r="IE19" s="379"/>
      <c r="IF19" s="379"/>
      <c r="IG19" s="379"/>
      <c r="IH19" s="379"/>
      <c r="II19" s="379"/>
      <c r="IJ19" s="379"/>
      <c r="IK19" s="379"/>
      <c r="IL19" s="379"/>
      <c r="IM19" s="379"/>
      <c r="IN19" s="379"/>
      <c r="IO19" s="379"/>
      <c r="IP19" s="379"/>
      <c r="IQ19" s="379"/>
      <c r="IR19" s="379"/>
      <c r="IS19" s="379"/>
      <c r="IT19" s="379"/>
      <c r="IU19" s="379"/>
      <c r="IV19" s="379"/>
    </row>
    <row r="20" spans="1:256" ht="76.5">
      <c r="A20" s="389">
        <v>2</v>
      </c>
      <c r="B20" s="390" t="s">
        <v>1227</v>
      </c>
      <c r="C20" s="382"/>
      <c r="D20" s="340"/>
      <c r="E20" s="340"/>
      <c r="F20" s="340"/>
      <c r="G20" s="295" t="s">
        <v>1234</v>
      </c>
      <c r="H20" s="392">
        <f>+I20+L20</f>
        <v>1199000</v>
      </c>
      <c r="I20" s="393">
        <f>+J20+180000</f>
        <v>298000</v>
      </c>
      <c r="J20" s="393">
        <v>118000</v>
      </c>
      <c r="K20" s="393"/>
      <c r="L20" s="396">
        <f>+M20+N20</f>
        <v>901000</v>
      </c>
      <c r="M20" s="396">
        <v>901000</v>
      </c>
      <c r="N20" s="396"/>
      <c r="O20" s="397">
        <f>+P20+S20</f>
        <v>288159</v>
      </c>
      <c r="P20" s="397">
        <f>+Q20+50000</f>
        <v>168159</v>
      </c>
      <c r="Q20" s="397">
        <v>118159</v>
      </c>
      <c r="R20" s="397"/>
      <c r="S20" s="397">
        <f>+T20</f>
        <v>120000</v>
      </c>
      <c r="T20" s="397">
        <v>120000</v>
      </c>
      <c r="U20" s="397">
        <f>+V20+Y20</f>
        <v>19700</v>
      </c>
      <c r="V20" s="397"/>
      <c r="W20" s="397"/>
      <c r="X20" s="397"/>
      <c r="Y20" s="397">
        <f>+Z20</f>
        <v>19700</v>
      </c>
      <c r="Z20" s="397">
        <f>13900+5800</f>
        <v>19700</v>
      </c>
      <c r="AA20" s="397">
        <f>+AB20+AD20</f>
        <v>1079000</v>
      </c>
      <c r="AB20" s="396">
        <f>180000+AC20</f>
        <v>298000</v>
      </c>
      <c r="AC20" s="396">
        <v>118000</v>
      </c>
      <c r="AD20" s="397">
        <f>+AE20+AF20</f>
        <v>781000</v>
      </c>
      <c r="AE20" s="396">
        <f>+M20-S20</f>
        <v>781000</v>
      </c>
      <c r="AF20" s="397"/>
      <c r="AG20" s="397">
        <f>+AH20+AJ20</f>
        <v>1079000</v>
      </c>
      <c r="AH20" s="396">
        <f>180000+AI20</f>
        <v>298000</v>
      </c>
      <c r="AI20" s="396">
        <v>118000</v>
      </c>
      <c r="AJ20" s="397">
        <f>+AK20+AL20</f>
        <v>781000</v>
      </c>
      <c r="AK20" s="396">
        <v>781000</v>
      </c>
      <c r="AL20" s="397"/>
      <c r="AM20" s="340"/>
      <c r="AN20" s="379"/>
      <c r="AO20" s="379"/>
      <c r="AP20" s="379"/>
      <c r="AQ20" s="379"/>
      <c r="AR20" s="379"/>
      <c r="AS20" s="379"/>
      <c r="AT20" s="379"/>
      <c r="AU20" s="379"/>
      <c r="AV20" s="379"/>
      <c r="AW20" s="379"/>
      <c r="AX20" s="379"/>
      <c r="AY20" s="379"/>
      <c r="AZ20" s="379"/>
      <c r="BA20" s="379"/>
      <c r="BB20" s="379"/>
      <c r="BC20" s="379"/>
      <c r="BD20" s="379"/>
      <c r="BE20" s="379"/>
      <c r="BF20" s="379"/>
      <c r="BG20" s="379"/>
      <c r="BH20" s="379"/>
      <c r="BI20" s="379"/>
      <c r="BJ20" s="379"/>
      <c r="BK20" s="379"/>
      <c r="BL20" s="379"/>
      <c r="BM20" s="379"/>
      <c r="BN20" s="379"/>
      <c r="BO20" s="379"/>
      <c r="BP20" s="379"/>
      <c r="BQ20" s="379"/>
      <c r="BR20" s="379"/>
      <c r="BS20" s="379"/>
      <c r="BT20" s="379"/>
      <c r="BU20" s="379"/>
      <c r="BV20" s="379"/>
      <c r="BW20" s="379"/>
      <c r="BX20" s="379"/>
      <c r="BY20" s="379"/>
      <c r="BZ20" s="379"/>
      <c r="CA20" s="379"/>
      <c r="CB20" s="379"/>
      <c r="CC20" s="379"/>
      <c r="CD20" s="379"/>
      <c r="CE20" s="379"/>
      <c r="CF20" s="379"/>
      <c r="CG20" s="379"/>
      <c r="CH20" s="379"/>
      <c r="CI20" s="379"/>
      <c r="CJ20" s="379"/>
      <c r="CK20" s="379"/>
      <c r="CL20" s="379"/>
      <c r="CM20" s="379"/>
      <c r="CN20" s="379"/>
      <c r="CO20" s="379"/>
      <c r="CP20" s="379"/>
      <c r="CQ20" s="379"/>
      <c r="CR20" s="379"/>
      <c r="CS20" s="379"/>
      <c r="CT20" s="379"/>
      <c r="CU20" s="379"/>
      <c r="CV20" s="379"/>
      <c r="CW20" s="379"/>
      <c r="CX20" s="379"/>
      <c r="CY20" s="379"/>
      <c r="CZ20" s="379"/>
      <c r="DA20" s="379"/>
      <c r="DB20" s="379"/>
      <c r="DC20" s="379"/>
      <c r="DD20" s="379"/>
      <c r="DE20" s="379"/>
      <c r="DF20" s="379"/>
      <c r="DG20" s="379"/>
      <c r="DH20" s="379"/>
      <c r="DI20" s="379"/>
      <c r="DJ20" s="379"/>
      <c r="DK20" s="379"/>
      <c r="DL20" s="379"/>
      <c r="DM20" s="379"/>
      <c r="DN20" s="379"/>
      <c r="DO20" s="379"/>
      <c r="DP20" s="379"/>
      <c r="DQ20" s="379"/>
      <c r="DR20" s="379"/>
      <c r="DS20" s="379"/>
      <c r="DT20" s="379"/>
      <c r="DU20" s="379"/>
      <c r="DV20" s="379"/>
      <c r="DW20" s="379"/>
      <c r="DX20" s="379"/>
      <c r="DY20" s="379"/>
      <c r="DZ20" s="379"/>
      <c r="EA20" s="379"/>
      <c r="EB20" s="379"/>
      <c r="EC20" s="379"/>
      <c r="ED20" s="379"/>
      <c r="EE20" s="379"/>
      <c r="EF20" s="379"/>
      <c r="EG20" s="379"/>
      <c r="EH20" s="379"/>
      <c r="EI20" s="379"/>
      <c r="EJ20" s="379"/>
      <c r="EK20" s="379"/>
      <c r="EL20" s="379"/>
      <c r="EM20" s="379"/>
      <c r="EN20" s="379"/>
      <c r="EO20" s="379"/>
      <c r="EP20" s="379"/>
      <c r="EQ20" s="379"/>
      <c r="ER20" s="379"/>
      <c r="ES20" s="379"/>
      <c r="ET20" s="379"/>
      <c r="EU20" s="379"/>
      <c r="EV20" s="379"/>
      <c r="EW20" s="379"/>
      <c r="EX20" s="379"/>
      <c r="EY20" s="379"/>
      <c r="EZ20" s="379"/>
      <c r="FA20" s="379"/>
      <c r="FB20" s="379"/>
      <c r="FC20" s="379"/>
      <c r="FD20" s="379"/>
      <c r="FE20" s="379"/>
      <c r="FF20" s="379"/>
      <c r="FG20" s="379"/>
      <c r="FH20" s="379"/>
      <c r="FI20" s="379"/>
      <c r="FJ20" s="379"/>
      <c r="FK20" s="379"/>
      <c r="FL20" s="379"/>
      <c r="FM20" s="379"/>
      <c r="FN20" s="379"/>
      <c r="FO20" s="379"/>
      <c r="FP20" s="379"/>
      <c r="FQ20" s="379"/>
      <c r="FR20" s="379"/>
      <c r="FS20" s="379"/>
      <c r="FT20" s="379"/>
      <c r="FU20" s="379"/>
      <c r="FV20" s="379"/>
      <c r="FW20" s="379"/>
      <c r="FX20" s="379"/>
      <c r="FY20" s="379"/>
      <c r="FZ20" s="379"/>
      <c r="GA20" s="379"/>
      <c r="GB20" s="379"/>
      <c r="GC20" s="379"/>
      <c r="GD20" s="379"/>
      <c r="GE20" s="379"/>
      <c r="GF20" s="379"/>
      <c r="GG20" s="379"/>
      <c r="GH20" s="379"/>
      <c r="GI20" s="379"/>
      <c r="GJ20" s="379"/>
      <c r="GK20" s="379"/>
      <c r="GL20" s="379"/>
      <c r="GM20" s="379"/>
      <c r="GN20" s="379"/>
      <c r="GO20" s="379"/>
      <c r="GP20" s="379"/>
      <c r="GQ20" s="379"/>
      <c r="GR20" s="379"/>
      <c r="GS20" s="379"/>
      <c r="GT20" s="379"/>
      <c r="GU20" s="379"/>
      <c r="GV20" s="379"/>
      <c r="GW20" s="379"/>
      <c r="GX20" s="379"/>
      <c r="GY20" s="379"/>
      <c r="GZ20" s="379"/>
      <c r="HA20" s="379"/>
      <c r="HB20" s="379"/>
      <c r="HC20" s="379"/>
      <c r="HD20" s="379"/>
      <c r="HE20" s="379"/>
      <c r="HF20" s="379"/>
      <c r="HG20" s="379"/>
      <c r="HH20" s="379"/>
      <c r="HI20" s="379"/>
      <c r="HJ20" s="379"/>
      <c r="HK20" s="379"/>
      <c r="HL20" s="379"/>
      <c r="HM20" s="379"/>
      <c r="HN20" s="379"/>
      <c r="HO20" s="379"/>
      <c r="HP20" s="379"/>
      <c r="HQ20" s="379"/>
      <c r="HR20" s="379"/>
      <c r="HS20" s="379"/>
      <c r="HT20" s="379"/>
      <c r="HU20" s="379"/>
      <c r="HV20" s="379"/>
      <c r="HW20" s="379"/>
      <c r="HX20" s="379"/>
      <c r="HY20" s="379"/>
      <c r="HZ20" s="379"/>
      <c r="IA20" s="379"/>
      <c r="IB20" s="379"/>
      <c r="IC20" s="379"/>
      <c r="ID20" s="379"/>
      <c r="IE20" s="379"/>
      <c r="IF20" s="379"/>
      <c r="IG20" s="379"/>
      <c r="IH20" s="379"/>
      <c r="II20" s="379"/>
      <c r="IJ20" s="379"/>
      <c r="IK20" s="379"/>
      <c r="IL20" s="379"/>
      <c r="IM20" s="379"/>
      <c r="IN20" s="379"/>
      <c r="IO20" s="379"/>
      <c r="IP20" s="379"/>
      <c r="IQ20" s="379"/>
      <c r="IR20" s="379"/>
      <c r="IS20" s="379"/>
      <c r="IT20" s="379"/>
      <c r="IU20" s="379"/>
      <c r="IV20" s="379"/>
    </row>
    <row r="21" spans="1:256" ht="30">
      <c r="A21" s="299" t="s">
        <v>348</v>
      </c>
      <c r="B21" s="300" t="s">
        <v>466</v>
      </c>
      <c r="C21" s="300"/>
      <c r="D21" s="386"/>
      <c r="E21" s="386"/>
      <c r="F21" s="386"/>
      <c r="G21" s="386"/>
      <c r="H21" s="386">
        <f>+H22</f>
        <v>2563937</v>
      </c>
      <c r="I21" s="386">
        <f t="shared" ref="I21:AL21" si="4">+I22</f>
        <v>452846</v>
      </c>
      <c r="J21" s="386">
        <f t="shared" si="4"/>
        <v>298359</v>
      </c>
      <c r="K21" s="386">
        <f t="shared" si="4"/>
        <v>29754</v>
      </c>
      <c r="L21" s="386">
        <f t="shared" si="4"/>
        <v>2111091</v>
      </c>
      <c r="M21" s="386">
        <f t="shared" si="4"/>
        <v>1498428</v>
      </c>
      <c r="N21" s="386">
        <f t="shared" si="4"/>
        <v>612663</v>
      </c>
      <c r="O21" s="386">
        <f t="shared" si="4"/>
        <v>0</v>
      </c>
      <c r="P21" s="386">
        <f t="shared" si="4"/>
        <v>0</v>
      </c>
      <c r="Q21" s="386">
        <f t="shared" si="4"/>
        <v>0</v>
      </c>
      <c r="R21" s="386">
        <f t="shared" si="4"/>
        <v>0</v>
      </c>
      <c r="S21" s="386">
        <f t="shared" si="4"/>
        <v>0</v>
      </c>
      <c r="T21" s="386">
        <f t="shared" si="4"/>
        <v>0</v>
      </c>
      <c r="U21" s="386">
        <f t="shared" si="4"/>
        <v>0</v>
      </c>
      <c r="V21" s="386">
        <f t="shared" si="4"/>
        <v>0</v>
      </c>
      <c r="W21" s="386">
        <f t="shared" si="4"/>
        <v>0</v>
      </c>
      <c r="X21" s="386">
        <f t="shared" si="4"/>
        <v>0</v>
      </c>
      <c r="Y21" s="386">
        <f t="shared" si="4"/>
        <v>0</v>
      </c>
      <c r="Z21" s="386">
        <f t="shared" si="4"/>
        <v>0</v>
      </c>
      <c r="AA21" s="386">
        <f t="shared" si="4"/>
        <v>3050232</v>
      </c>
      <c r="AB21" s="386">
        <f t="shared" si="4"/>
        <v>482846</v>
      </c>
      <c r="AC21" s="386">
        <f t="shared" si="4"/>
        <v>328359</v>
      </c>
      <c r="AD21" s="386">
        <f t="shared" si="4"/>
        <v>2567386</v>
      </c>
      <c r="AE21" s="386">
        <f t="shared" si="4"/>
        <v>1954723</v>
      </c>
      <c r="AF21" s="386">
        <f t="shared" si="4"/>
        <v>612663</v>
      </c>
      <c r="AG21" s="386">
        <f t="shared" si="4"/>
        <v>3050232</v>
      </c>
      <c r="AH21" s="386">
        <f t="shared" si="4"/>
        <v>482846</v>
      </c>
      <c r="AI21" s="386">
        <f t="shared" si="4"/>
        <v>328359</v>
      </c>
      <c r="AJ21" s="386">
        <f t="shared" si="4"/>
        <v>2567386</v>
      </c>
      <c r="AK21" s="386">
        <f t="shared" si="4"/>
        <v>1954723</v>
      </c>
      <c r="AL21" s="386">
        <f t="shared" si="4"/>
        <v>612663</v>
      </c>
      <c r="AM21" s="386"/>
      <c r="AN21" s="388"/>
      <c r="AO21" s="388"/>
      <c r="AP21" s="388"/>
      <c r="AQ21" s="388"/>
      <c r="AR21" s="388"/>
      <c r="AS21" s="388"/>
      <c r="AT21" s="388"/>
      <c r="AU21" s="388"/>
      <c r="AV21" s="388"/>
      <c r="AW21" s="388"/>
      <c r="AX21" s="388"/>
      <c r="AY21" s="388"/>
      <c r="AZ21" s="388"/>
      <c r="BA21" s="388"/>
      <c r="BB21" s="388"/>
      <c r="BC21" s="388"/>
      <c r="BD21" s="388"/>
      <c r="BE21" s="388"/>
      <c r="BF21" s="388"/>
      <c r="BG21" s="388"/>
      <c r="BH21" s="388"/>
      <c r="BI21" s="388"/>
      <c r="BJ21" s="388"/>
      <c r="BK21" s="388"/>
      <c r="BL21" s="388"/>
      <c r="BM21" s="388"/>
      <c r="BN21" s="388"/>
      <c r="BO21" s="388"/>
      <c r="BP21" s="388"/>
      <c r="BQ21" s="388"/>
      <c r="BR21" s="388"/>
      <c r="BS21" s="388"/>
      <c r="BT21" s="388"/>
      <c r="BU21" s="388"/>
      <c r="BV21" s="388"/>
      <c r="BW21" s="388"/>
      <c r="BX21" s="388"/>
      <c r="BY21" s="388"/>
      <c r="BZ21" s="388"/>
      <c r="CA21" s="388"/>
      <c r="CB21" s="388"/>
      <c r="CC21" s="388"/>
      <c r="CD21" s="388"/>
      <c r="CE21" s="388"/>
      <c r="CF21" s="388"/>
      <c r="CG21" s="388"/>
      <c r="CH21" s="388"/>
      <c r="CI21" s="388"/>
      <c r="CJ21" s="388"/>
      <c r="CK21" s="388"/>
      <c r="CL21" s="388"/>
      <c r="CM21" s="388"/>
      <c r="CN21" s="388"/>
      <c r="CO21" s="388"/>
      <c r="CP21" s="388"/>
      <c r="CQ21" s="388"/>
      <c r="CR21" s="388"/>
      <c r="CS21" s="388"/>
      <c r="CT21" s="388"/>
      <c r="CU21" s="388"/>
      <c r="CV21" s="388"/>
      <c r="CW21" s="388"/>
      <c r="CX21" s="388"/>
      <c r="CY21" s="388"/>
      <c r="CZ21" s="388"/>
      <c r="DA21" s="388"/>
      <c r="DB21" s="388"/>
      <c r="DC21" s="388"/>
      <c r="DD21" s="388"/>
      <c r="DE21" s="388"/>
      <c r="DF21" s="388"/>
      <c r="DG21" s="388"/>
      <c r="DH21" s="388"/>
      <c r="DI21" s="388"/>
      <c r="DJ21" s="388"/>
      <c r="DK21" s="388"/>
      <c r="DL21" s="388"/>
      <c r="DM21" s="388"/>
      <c r="DN21" s="388"/>
      <c r="DO21" s="388"/>
      <c r="DP21" s="388"/>
      <c r="DQ21" s="388"/>
      <c r="DR21" s="388"/>
      <c r="DS21" s="388"/>
      <c r="DT21" s="388"/>
      <c r="DU21" s="388"/>
      <c r="DV21" s="388"/>
      <c r="DW21" s="388"/>
      <c r="DX21" s="388"/>
      <c r="DY21" s="388"/>
      <c r="DZ21" s="388"/>
      <c r="EA21" s="388"/>
      <c r="EB21" s="388"/>
      <c r="EC21" s="388"/>
      <c r="ED21" s="388"/>
      <c r="EE21" s="388"/>
      <c r="EF21" s="388"/>
      <c r="EG21" s="388"/>
      <c r="EH21" s="388"/>
      <c r="EI21" s="388"/>
      <c r="EJ21" s="388"/>
      <c r="EK21" s="388"/>
      <c r="EL21" s="388"/>
      <c r="EM21" s="388"/>
      <c r="EN21" s="388"/>
      <c r="EO21" s="388"/>
      <c r="EP21" s="388"/>
      <c r="EQ21" s="388"/>
      <c r="ER21" s="388"/>
      <c r="ES21" s="388"/>
      <c r="ET21" s="388"/>
      <c r="EU21" s="388"/>
      <c r="EV21" s="388"/>
      <c r="EW21" s="388"/>
      <c r="EX21" s="388"/>
      <c r="EY21" s="388"/>
      <c r="EZ21" s="388"/>
      <c r="FA21" s="388"/>
      <c r="FB21" s="388"/>
      <c r="FC21" s="388"/>
      <c r="FD21" s="388"/>
      <c r="FE21" s="388"/>
      <c r="FF21" s="388"/>
      <c r="FG21" s="388"/>
      <c r="FH21" s="388"/>
      <c r="FI21" s="388"/>
      <c r="FJ21" s="388"/>
      <c r="FK21" s="388"/>
      <c r="FL21" s="388"/>
      <c r="FM21" s="388"/>
      <c r="FN21" s="388"/>
      <c r="FO21" s="388"/>
      <c r="FP21" s="388"/>
      <c r="FQ21" s="388"/>
      <c r="FR21" s="388"/>
      <c r="FS21" s="388"/>
      <c r="FT21" s="388"/>
      <c r="FU21" s="388"/>
      <c r="FV21" s="388"/>
      <c r="FW21" s="388"/>
      <c r="FX21" s="388"/>
      <c r="FY21" s="388"/>
      <c r="FZ21" s="388"/>
      <c r="GA21" s="388"/>
      <c r="GB21" s="388"/>
      <c r="GC21" s="388"/>
      <c r="GD21" s="388"/>
      <c r="GE21" s="388"/>
      <c r="GF21" s="388"/>
      <c r="GG21" s="388"/>
      <c r="GH21" s="388"/>
      <c r="GI21" s="388"/>
      <c r="GJ21" s="388"/>
      <c r="GK21" s="388"/>
      <c r="GL21" s="388"/>
      <c r="GM21" s="388"/>
      <c r="GN21" s="388"/>
      <c r="GO21" s="388"/>
      <c r="GP21" s="388"/>
      <c r="GQ21" s="388"/>
      <c r="GR21" s="388"/>
      <c r="GS21" s="388"/>
      <c r="GT21" s="388"/>
      <c r="GU21" s="388"/>
      <c r="GV21" s="388"/>
      <c r="GW21" s="388"/>
      <c r="GX21" s="388"/>
      <c r="GY21" s="388"/>
      <c r="GZ21" s="388"/>
      <c r="HA21" s="388"/>
      <c r="HB21" s="388"/>
      <c r="HC21" s="388"/>
      <c r="HD21" s="388"/>
      <c r="HE21" s="388"/>
      <c r="HF21" s="388"/>
      <c r="HG21" s="388"/>
      <c r="HH21" s="388"/>
      <c r="HI21" s="388"/>
      <c r="HJ21" s="388"/>
      <c r="HK21" s="388"/>
      <c r="HL21" s="388"/>
      <c r="HM21" s="388"/>
      <c r="HN21" s="388"/>
      <c r="HO21" s="388"/>
      <c r="HP21" s="388"/>
      <c r="HQ21" s="388"/>
      <c r="HR21" s="388"/>
      <c r="HS21" s="388"/>
      <c r="HT21" s="388"/>
      <c r="HU21" s="388"/>
      <c r="HV21" s="388"/>
      <c r="HW21" s="388"/>
      <c r="HX21" s="388"/>
      <c r="HY21" s="388"/>
      <c r="HZ21" s="388"/>
      <c r="IA21" s="388"/>
      <c r="IB21" s="388"/>
      <c r="IC21" s="388"/>
      <c r="ID21" s="388"/>
      <c r="IE21" s="388"/>
      <c r="IF21" s="388"/>
      <c r="IG21" s="388"/>
      <c r="IH21" s="388"/>
      <c r="II21" s="388"/>
      <c r="IJ21" s="388"/>
      <c r="IK21" s="388"/>
      <c r="IL21" s="388"/>
      <c r="IM21" s="388"/>
      <c r="IN21" s="388"/>
      <c r="IO21" s="388"/>
      <c r="IP21" s="388"/>
      <c r="IQ21" s="388"/>
      <c r="IR21" s="388"/>
      <c r="IS21" s="388"/>
      <c r="IT21" s="388"/>
      <c r="IU21" s="388"/>
      <c r="IV21" s="388"/>
    </row>
    <row r="22" spans="1:256" ht="30">
      <c r="A22" s="299"/>
      <c r="B22" s="301" t="s">
        <v>1126</v>
      </c>
      <c r="C22" s="301"/>
      <c r="D22" s="386"/>
      <c r="E22" s="386"/>
      <c r="F22" s="386"/>
      <c r="G22" s="386"/>
      <c r="H22" s="386">
        <f>+H23+H25+H27+H29+H32+H34+H36</f>
        <v>2563937</v>
      </c>
      <c r="I22" s="386">
        <f t="shared" ref="I22:AL22" si="5">+I23+I25+I27+I29+I32+I34+I36</f>
        <v>452846</v>
      </c>
      <c r="J22" s="386">
        <f t="shared" si="5"/>
        <v>298359</v>
      </c>
      <c r="K22" s="386">
        <f t="shared" si="5"/>
        <v>29754</v>
      </c>
      <c r="L22" s="386">
        <f t="shared" si="5"/>
        <v>2111091</v>
      </c>
      <c r="M22" s="386">
        <f t="shared" si="5"/>
        <v>1498428</v>
      </c>
      <c r="N22" s="386">
        <f t="shared" si="5"/>
        <v>612663</v>
      </c>
      <c r="O22" s="386">
        <f t="shared" si="5"/>
        <v>0</v>
      </c>
      <c r="P22" s="386">
        <f t="shared" si="5"/>
        <v>0</v>
      </c>
      <c r="Q22" s="386">
        <f t="shared" si="5"/>
        <v>0</v>
      </c>
      <c r="R22" s="386">
        <f t="shared" si="5"/>
        <v>0</v>
      </c>
      <c r="S22" s="386">
        <f t="shared" si="5"/>
        <v>0</v>
      </c>
      <c r="T22" s="386">
        <f t="shared" si="5"/>
        <v>0</v>
      </c>
      <c r="U22" s="386">
        <f t="shared" si="5"/>
        <v>0</v>
      </c>
      <c r="V22" s="386">
        <f t="shared" si="5"/>
        <v>0</v>
      </c>
      <c r="W22" s="386">
        <f t="shared" si="5"/>
        <v>0</v>
      </c>
      <c r="X22" s="386">
        <f t="shared" si="5"/>
        <v>0</v>
      </c>
      <c r="Y22" s="386">
        <f t="shared" si="5"/>
        <v>0</v>
      </c>
      <c r="Z22" s="386">
        <f t="shared" si="5"/>
        <v>0</v>
      </c>
      <c r="AA22" s="386">
        <f t="shared" si="5"/>
        <v>3050232</v>
      </c>
      <c r="AB22" s="386">
        <f t="shared" si="5"/>
        <v>482846</v>
      </c>
      <c r="AC22" s="386">
        <f t="shared" si="5"/>
        <v>328359</v>
      </c>
      <c r="AD22" s="386">
        <f t="shared" si="5"/>
        <v>2567386</v>
      </c>
      <c r="AE22" s="386">
        <f t="shared" si="5"/>
        <v>1954723</v>
      </c>
      <c r="AF22" s="386">
        <f t="shared" si="5"/>
        <v>612663</v>
      </c>
      <c r="AG22" s="386">
        <f t="shared" si="5"/>
        <v>3050232</v>
      </c>
      <c r="AH22" s="386">
        <f t="shared" si="5"/>
        <v>482846</v>
      </c>
      <c r="AI22" s="386">
        <f t="shared" si="5"/>
        <v>328359</v>
      </c>
      <c r="AJ22" s="386">
        <f t="shared" si="5"/>
        <v>2567386</v>
      </c>
      <c r="AK22" s="386">
        <f t="shared" si="5"/>
        <v>1954723</v>
      </c>
      <c r="AL22" s="386">
        <f t="shared" si="5"/>
        <v>612663</v>
      </c>
      <c r="AM22" s="386">
        <f>SUM(AM30:AM31)</f>
        <v>0</v>
      </c>
      <c r="AN22" s="388"/>
      <c r="AO22" s="388"/>
      <c r="AP22" s="388"/>
      <c r="AQ22" s="388"/>
      <c r="AR22" s="388"/>
      <c r="AS22" s="388"/>
      <c r="AT22" s="388"/>
      <c r="AU22" s="388"/>
      <c r="AV22" s="388"/>
      <c r="AW22" s="388"/>
      <c r="AX22" s="388"/>
      <c r="AY22" s="388"/>
      <c r="AZ22" s="388"/>
      <c r="BA22" s="388"/>
      <c r="BB22" s="388"/>
      <c r="BC22" s="388"/>
      <c r="BD22" s="388"/>
      <c r="BE22" s="388"/>
      <c r="BF22" s="388"/>
      <c r="BG22" s="388"/>
      <c r="BH22" s="388"/>
      <c r="BI22" s="388"/>
      <c r="BJ22" s="388"/>
      <c r="BK22" s="388"/>
      <c r="BL22" s="388"/>
      <c r="BM22" s="388"/>
      <c r="BN22" s="388"/>
      <c r="BO22" s="388"/>
      <c r="BP22" s="388"/>
      <c r="BQ22" s="388"/>
      <c r="BR22" s="388"/>
      <c r="BS22" s="388"/>
      <c r="BT22" s="388"/>
      <c r="BU22" s="388"/>
      <c r="BV22" s="388"/>
      <c r="BW22" s="388"/>
      <c r="BX22" s="388"/>
      <c r="BY22" s="388"/>
      <c r="BZ22" s="388"/>
      <c r="CA22" s="388"/>
      <c r="CB22" s="388"/>
      <c r="CC22" s="388"/>
      <c r="CD22" s="388"/>
      <c r="CE22" s="388"/>
      <c r="CF22" s="388"/>
      <c r="CG22" s="388"/>
      <c r="CH22" s="388"/>
      <c r="CI22" s="388"/>
      <c r="CJ22" s="388"/>
      <c r="CK22" s="388"/>
      <c r="CL22" s="388"/>
      <c r="CM22" s="388"/>
      <c r="CN22" s="388"/>
      <c r="CO22" s="388"/>
      <c r="CP22" s="388"/>
      <c r="CQ22" s="388"/>
      <c r="CR22" s="388"/>
      <c r="CS22" s="388"/>
      <c r="CT22" s="388"/>
      <c r="CU22" s="388"/>
      <c r="CV22" s="388"/>
      <c r="CW22" s="388"/>
      <c r="CX22" s="388"/>
      <c r="CY22" s="388"/>
      <c r="CZ22" s="388"/>
      <c r="DA22" s="388"/>
      <c r="DB22" s="388"/>
      <c r="DC22" s="388"/>
      <c r="DD22" s="388"/>
      <c r="DE22" s="388"/>
      <c r="DF22" s="388"/>
      <c r="DG22" s="388"/>
      <c r="DH22" s="388"/>
      <c r="DI22" s="388"/>
      <c r="DJ22" s="388"/>
      <c r="DK22" s="388"/>
      <c r="DL22" s="388"/>
      <c r="DM22" s="388"/>
      <c r="DN22" s="388"/>
      <c r="DO22" s="388"/>
      <c r="DP22" s="388"/>
      <c r="DQ22" s="388"/>
      <c r="DR22" s="388"/>
      <c r="DS22" s="388"/>
      <c r="DT22" s="388"/>
      <c r="DU22" s="388"/>
      <c r="DV22" s="388"/>
      <c r="DW22" s="388"/>
      <c r="DX22" s="388"/>
      <c r="DY22" s="388"/>
      <c r="DZ22" s="388"/>
      <c r="EA22" s="388"/>
      <c r="EB22" s="388"/>
      <c r="EC22" s="388"/>
      <c r="ED22" s="388"/>
      <c r="EE22" s="388"/>
      <c r="EF22" s="388"/>
      <c r="EG22" s="388"/>
      <c r="EH22" s="388"/>
      <c r="EI22" s="388"/>
      <c r="EJ22" s="388"/>
      <c r="EK22" s="388"/>
      <c r="EL22" s="388"/>
      <c r="EM22" s="388"/>
      <c r="EN22" s="388"/>
      <c r="EO22" s="388"/>
      <c r="EP22" s="388"/>
      <c r="EQ22" s="388"/>
      <c r="ER22" s="388"/>
      <c r="ES22" s="388"/>
      <c r="ET22" s="388"/>
      <c r="EU22" s="388"/>
      <c r="EV22" s="388"/>
      <c r="EW22" s="388"/>
      <c r="EX22" s="388"/>
      <c r="EY22" s="388"/>
      <c r="EZ22" s="388"/>
      <c r="FA22" s="388"/>
      <c r="FB22" s="388"/>
      <c r="FC22" s="388"/>
      <c r="FD22" s="388"/>
      <c r="FE22" s="388"/>
      <c r="FF22" s="388"/>
      <c r="FG22" s="388"/>
      <c r="FH22" s="388"/>
      <c r="FI22" s="388"/>
      <c r="FJ22" s="388"/>
      <c r="FK22" s="388"/>
      <c r="FL22" s="388"/>
      <c r="FM22" s="388"/>
      <c r="FN22" s="388"/>
      <c r="FO22" s="388"/>
      <c r="FP22" s="388"/>
      <c r="FQ22" s="388"/>
      <c r="FR22" s="388"/>
      <c r="FS22" s="388"/>
      <c r="FT22" s="388"/>
      <c r="FU22" s="388"/>
      <c r="FV22" s="388"/>
      <c r="FW22" s="388"/>
      <c r="FX22" s="388"/>
      <c r="FY22" s="388"/>
      <c r="FZ22" s="388"/>
      <c r="GA22" s="388"/>
      <c r="GB22" s="388"/>
      <c r="GC22" s="388"/>
      <c r="GD22" s="388"/>
      <c r="GE22" s="388"/>
      <c r="GF22" s="388"/>
      <c r="GG22" s="388"/>
      <c r="GH22" s="388"/>
      <c r="GI22" s="388"/>
      <c r="GJ22" s="388"/>
      <c r="GK22" s="388"/>
      <c r="GL22" s="388"/>
      <c r="GM22" s="388"/>
      <c r="GN22" s="388"/>
      <c r="GO22" s="388"/>
      <c r="GP22" s="388"/>
      <c r="GQ22" s="388"/>
      <c r="GR22" s="388"/>
      <c r="GS22" s="388"/>
      <c r="GT22" s="388"/>
      <c r="GU22" s="388"/>
      <c r="GV22" s="388"/>
      <c r="GW22" s="388"/>
      <c r="GX22" s="388"/>
      <c r="GY22" s="388"/>
      <c r="GZ22" s="388"/>
      <c r="HA22" s="388"/>
      <c r="HB22" s="388"/>
      <c r="HC22" s="388"/>
      <c r="HD22" s="388"/>
      <c r="HE22" s="388"/>
      <c r="HF22" s="388"/>
      <c r="HG22" s="388"/>
      <c r="HH22" s="388"/>
      <c r="HI22" s="388"/>
      <c r="HJ22" s="388"/>
      <c r="HK22" s="388"/>
      <c r="HL22" s="388"/>
      <c r="HM22" s="388"/>
      <c r="HN22" s="388"/>
      <c r="HO22" s="388"/>
      <c r="HP22" s="388"/>
      <c r="HQ22" s="388"/>
      <c r="HR22" s="388"/>
      <c r="HS22" s="388"/>
      <c r="HT22" s="388"/>
      <c r="HU22" s="388"/>
      <c r="HV22" s="388"/>
      <c r="HW22" s="388"/>
      <c r="HX22" s="388"/>
      <c r="HY22" s="388"/>
      <c r="HZ22" s="388"/>
      <c r="IA22" s="388"/>
      <c r="IB22" s="388"/>
      <c r="IC22" s="388"/>
      <c r="ID22" s="388"/>
      <c r="IE22" s="388"/>
      <c r="IF22" s="388"/>
      <c r="IG22" s="388"/>
      <c r="IH22" s="388"/>
      <c r="II22" s="388"/>
      <c r="IJ22" s="388"/>
      <c r="IK22" s="388"/>
      <c r="IL22" s="388"/>
      <c r="IM22" s="388"/>
      <c r="IN22" s="388"/>
      <c r="IO22" s="388"/>
      <c r="IP22" s="388"/>
      <c r="IQ22" s="388"/>
      <c r="IR22" s="388"/>
      <c r="IS22" s="388"/>
      <c r="IT22" s="388"/>
      <c r="IU22" s="388"/>
      <c r="IV22" s="388"/>
    </row>
    <row r="23" spans="1:256">
      <c r="A23" s="297" t="s">
        <v>95</v>
      </c>
      <c r="B23" s="398" t="s">
        <v>2852</v>
      </c>
      <c r="C23" s="398"/>
      <c r="D23" s="383"/>
      <c r="E23" s="383"/>
      <c r="F23" s="383"/>
      <c r="G23" s="383"/>
      <c r="H23" s="383">
        <f>+H24</f>
        <v>478940</v>
      </c>
      <c r="I23" s="383">
        <f t="shared" ref="I23:AL23" si="6">+I24</f>
        <v>99180</v>
      </c>
      <c r="J23" s="383">
        <f t="shared" si="6"/>
        <v>69426</v>
      </c>
      <c r="K23" s="383">
        <f t="shared" si="6"/>
        <v>29754</v>
      </c>
      <c r="L23" s="383">
        <f t="shared" si="6"/>
        <v>379760</v>
      </c>
      <c r="M23" s="383">
        <f t="shared" si="6"/>
        <v>265832</v>
      </c>
      <c r="N23" s="383">
        <f t="shared" si="6"/>
        <v>113928</v>
      </c>
      <c r="O23" s="383">
        <f t="shared" si="6"/>
        <v>0</v>
      </c>
      <c r="P23" s="383">
        <f t="shared" si="6"/>
        <v>0</v>
      </c>
      <c r="Q23" s="383">
        <f t="shared" si="6"/>
        <v>0</v>
      </c>
      <c r="R23" s="383">
        <f t="shared" si="6"/>
        <v>0</v>
      </c>
      <c r="S23" s="383">
        <f t="shared" si="6"/>
        <v>0</v>
      </c>
      <c r="T23" s="383">
        <f t="shared" si="6"/>
        <v>0</v>
      </c>
      <c r="U23" s="383">
        <f t="shared" si="6"/>
        <v>0</v>
      </c>
      <c r="V23" s="383">
        <f t="shared" si="6"/>
        <v>0</v>
      </c>
      <c r="W23" s="383">
        <f t="shared" si="6"/>
        <v>0</v>
      </c>
      <c r="X23" s="383">
        <f t="shared" si="6"/>
        <v>0</v>
      </c>
      <c r="Y23" s="383">
        <f t="shared" si="6"/>
        <v>0</v>
      </c>
      <c r="Z23" s="383">
        <f t="shared" si="6"/>
        <v>0</v>
      </c>
      <c r="AA23" s="383">
        <f t="shared" si="6"/>
        <v>478940</v>
      </c>
      <c r="AB23" s="383">
        <f t="shared" si="6"/>
        <v>99180</v>
      </c>
      <c r="AC23" s="383">
        <f t="shared" si="6"/>
        <v>69426</v>
      </c>
      <c r="AD23" s="383">
        <f t="shared" si="6"/>
        <v>379760</v>
      </c>
      <c r="AE23" s="383">
        <f t="shared" si="6"/>
        <v>265832</v>
      </c>
      <c r="AF23" s="383">
        <f t="shared" si="6"/>
        <v>113928</v>
      </c>
      <c r="AG23" s="383">
        <f t="shared" si="6"/>
        <v>478940</v>
      </c>
      <c r="AH23" s="383">
        <f t="shared" si="6"/>
        <v>99180</v>
      </c>
      <c r="AI23" s="383">
        <f t="shared" si="6"/>
        <v>69426</v>
      </c>
      <c r="AJ23" s="383">
        <f t="shared" si="6"/>
        <v>379760</v>
      </c>
      <c r="AK23" s="383">
        <f t="shared" si="6"/>
        <v>265832</v>
      </c>
      <c r="AL23" s="383">
        <f t="shared" si="6"/>
        <v>113928</v>
      </c>
      <c r="AM23" s="383"/>
      <c r="AN23" s="399"/>
      <c r="AO23" s="399"/>
      <c r="AP23" s="399"/>
      <c r="AQ23" s="399"/>
      <c r="AR23" s="399"/>
      <c r="AS23" s="399"/>
      <c r="AT23" s="399"/>
      <c r="AU23" s="399"/>
      <c r="AV23" s="399"/>
      <c r="AW23" s="399"/>
      <c r="AX23" s="399"/>
      <c r="AY23" s="399"/>
      <c r="AZ23" s="399"/>
      <c r="BA23" s="399"/>
      <c r="BB23" s="399"/>
      <c r="BC23" s="399"/>
      <c r="BD23" s="399"/>
      <c r="BE23" s="399"/>
      <c r="BF23" s="399"/>
      <c r="BG23" s="399"/>
      <c r="BH23" s="399"/>
      <c r="BI23" s="399"/>
      <c r="BJ23" s="399"/>
      <c r="BK23" s="399"/>
      <c r="BL23" s="399"/>
      <c r="BM23" s="399"/>
      <c r="BN23" s="399"/>
      <c r="BO23" s="399"/>
      <c r="BP23" s="399"/>
      <c r="BQ23" s="399"/>
      <c r="BR23" s="399"/>
      <c r="BS23" s="399"/>
      <c r="BT23" s="399"/>
      <c r="BU23" s="399"/>
      <c r="BV23" s="399"/>
      <c r="BW23" s="399"/>
      <c r="BX23" s="399"/>
      <c r="BY23" s="399"/>
      <c r="BZ23" s="399"/>
      <c r="CA23" s="399"/>
      <c r="CB23" s="399"/>
      <c r="CC23" s="399"/>
      <c r="CD23" s="399"/>
      <c r="CE23" s="399"/>
      <c r="CF23" s="399"/>
      <c r="CG23" s="399"/>
      <c r="CH23" s="399"/>
      <c r="CI23" s="399"/>
      <c r="CJ23" s="399"/>
      <c r="CK23" s="399"/>
      <c r="CL23" s="399"/>
      <c r="CM23" s="399"/>
      <c r="CN23" s="399"/>
      <c r="CO23" s="399"/>
      <c r="CP23" s="399"/>
      <c r="CQ23" s="399"/>
      <c r="CR23" s="399"/>
      <c r="CS23" s="399"/>
      <c r="CT23" s="399"/>
      <c r="CU23" s="399"/>
      <c r="CV23" s="399"/>
      <c r="CW23" s="399"/>
      <c r="CX23" s="399"/>
      <c r="CY23" s="399"/>
      <c r="CZ23" s="399"/>
      <c r="DA23" s="399"/>
      <c r="DB23" s="399"/>
      <c r="DC23" s="399"/>
      <c r="DD23" s="399"/>
      <c r="DE23" s="399"/>
      <c r="DF23" s="399"/>
      <c r="DG23" s="399"/>
      <c r="DH23" s="399"/>
      <c r="DI23" s="399"/>
      <c r="DJ23" s="399"/>
      <c r="DK23" s="399"/>
      <c r="DL23" s="399"/>
      <c r="DM23" s="399"/>
      <c r="DN23" s="399"/>
      <c r="DO23" s="399"/>
      <c r="DP23" s="399"/>
      <c r="DQ23" s="399"/>
      <c r="DR23" s="399"/>
      <c r="DS23" s="399"/>
      <c r="DT23" s="399"/>
      <c r="DU23" s="399"/>
      <c r="DV23" s="399"/>
      <c r="DW23" s="399"/>
      <c r="DX23" s="399"/>
      <c r="DY23" s="399"/>
      <c r="DZ23" s="399"/>
      <c r="EA23" s="399"/>
      <c r="EB23" s="399"/>
      <c r="EC23" s="399"/>
      <c r="ED23" s="399"/>
      <c r="EE23" s="399"/>
      <c r="EF23" s="399"/>
      <c r="EG23" s="399"/>
      <c r="EH23" s="399"/>
      <c r="EI23" s="399"/>
      <c r="EJ23" s="399"/>
      <c r="EK23" s="399"/>
      <c r="EL23" s="399"/>
      <c r="EM23" s="399"/>
      <c r="EN23" s="399"/>
      <c r="EO23" s="399"/>
      <c r="EP23" s="399"/>
      <c r="EQ23" s="399"/>
      <c r="ER23" s="399"/>
      <c r="ES23" s="399"/>
      <c r="ET23" s="399"/>
      <c r="EU23" s="399"/>
      <c r="EV23" s="399"/>
      <c r="EW23" s="399"/>
      <c r="EX23" s="399"/>
      <c r="EY23" s="399"/>
      <c r="EZ23" s="399"/>
      <c r="FA23" s="399"/>
      <c r="FB23" s="399"/>
      <c r="FC23" s="399"/>
      <c r="FD23" s="399"/>
      <c r="FE23" s="399"/>
      <c r="FF23" s="399"/>
      <c r="FG23" s="399"/>
      <c r="FH23" s="399"/>
      <c r="FI23" s="399"/>
      <c r="FJ23" s="399"/>
      <c r="FK23" s="399"/>
      <c r="FL23" s="399"/>
      <c r="FM23" s="399"/>
      <c r="FN23" s="399"/>
      <c r="FO23" s="399"/>
      <c r="FP23" s="399"/>
      <c r="FQ23" s="399"/>
      <c r="FR23" s="399"/>
      <c r="FS23" s="399"/>
      <c r="FT23" s="399"/>
      <c r="FU23" s="399"/>
      <c r="FV23" s="399"/>
      <c r="FW23" s="399"/>
      <c r="FX23" s="399"/>
      <c r="FY23" s="399"/>
      <c r="FZ23" s="399"/>
      <c r="GA23" s="399"/>
      <c r="GB23" s="399"/>
      <c r="GC23" s="399"/>
      <c r="GD23" s="399"/>
      <c r="GE23" s="399"/>
      <c r="GF23" s="399"/>
      <c r="GG23" s="399"/>
      <c r="GH23" s="399"/>
      <c r="GI23" s="399"/>
      <c r="GJ23" s="399"/>
      <c r="GK23" s="399"/>
      <c r="GL23" s="399"/>
      <c r="GM23" s="399"/>
      <c r="GN23" s="399"/>
      <c r="GO23" s="399"/>
      <c r="GP23" s="399"/>
      <c r="GQ23" s="399"/>
      <c r="GR23" s="399"/>
      <c r="GS23" s="399"/>
      <c r="GT23" s="399"/>
      <c r="GU23" s="399"/>
      <c r="GV23" s="399"/>
      <c r="GW23" s="399"/>
      <c r="GX23" s="399"/>
      <c r="GY23" s="399"/>
      <c r="GZ23" s="399"/>
      <c r="HA23" s="399"/>
      <c r="HB23" s="399"/>
      <c r="HC23" s="399"/>
      <c r="HD23" s="399"/>
      <c r="HE23" s="399"/>
      <c r="HF23" s="399"/>
      <c r="HG23" s="399"/>
      <c r="HH23" s="399"/>
      <c r="HI23" s="399"/>
      <c r="HJ23" s="399"/>
      <c r="HK23" s="399"/>
      <c r="HL23" s="399"/>
      <c r="HM23" s="399"/>
      <c r="HN23" s="399"/>
      <c r="HO23" s="399"/>
      <c r="HP23" s="399"/>
      <c r="HQ23" s="399"/>
      <c r="HR23" s="399"/>
      <c r="HS23" s="399"/>
      <c r="HT23" s="399"/>
      <c r="HU23" s="399"/>
      <c r="HV23" s="399"/>
      <c r="HW23" s="399"/>
      <c r="HX23" s="399"/>
      <c r="HY23" s="399"/>
      <c r="HZ23" s="399"/>
      <c r="IA23" s="399"/>
      <c r="IB23" s="399"/>
      <c r="IC23" s="399"/>
      <c r="ID23" s="399"/>
      <c r="IE23" s="399"/>
      <c r="IF23" s="399"/>
      <c r="IG23" s="399"/>
      <c r="IH23" s="399"/>
      <c r="II23" s="399"/>
      <c r="IJ23" s="399"/>
      <c r="IK23" s="399"/>
      <c r="IL23" s="399"/>
      <c r="IM23" s="399"/>
      <c r="IN23" s="399"/>
      <c r="IO23" s="399"/>
      <c r="IP23" s="399"/>
      <c r="IQ23" s="399"/>
      <c r="IR23" s="399"/>
      <c r="IS23" s="399"/>
      <c r="IT23" s="399"/>
      <c r="IU23" s="399"/>
      <c r="IV23" s="399"/>
    </row>
    <row r="24" spans="1:256" ht="30">
      <c r="A24" s="444">
        <v>1</v>
      </c>
      <c r="B24" s="390" t="s">
        <v>1229</v>
      </c>
      <c r="C24" s="382"/>
      <c r="D24" s="340" t="s">
        <v>2853</v>
      </c>
      <c r="E24" s="340"/>
      <c r="F24" s="340"/>
      <c r="G24" s="340"/>
      <c r="H24" s="395">
        <v>478940</v>
      </c>
      <c r="I24" s="395">
        <v>99180</v>
      </c>
      <c r="J24" s="395">
        <f>I24*70%</f>
        <v>69426</v>
      </c>
      <c r="K24" s="395">
        <f>I24-J24</f>
        <v>29754</v>
      </c>
      <c r="L24" s="395">
        <f>H24-I24</f>
        <v>379760</v>
      </c>
      <c r="M24" s="395">
        <f>L24*0.7</f>
        <v>265832</v>
      </c>
      <c r="N24" s="395">
        <f>L24-M24</f>
        <v>113928</v>
      </c>
      <c r="O24" s="395"/>
      <c r="P24" s="395"/>
      <c r="Q24" s="395"/>
      <c r="R24" s="395"/>
      <c r="S24" s="395"/>
      <c r="T24" s="395"/>
      <c r="U24" s="395"/>
      <c r="V24" s="395"/>
      <c r="W24" s="395"/>
      <c r="X24" s="395"/>
      <c r="Y24" s="395"/>
      <c r="Z24" s="395"/>
      <c r="AA24" s="395">
        <f>H24</f>
        <v>478940</v>
      </c>
      <c r="AB24" s="395">
        <f>I24</f>
        <v>99180</v>
      </c>
      <c r="AC24" s="395">
        <f>J24</f>
        <v>69426</v>
      </c>
      <c r="AD24" s="395">
        <f>+AE24+AF24</f>
        <v>379760</v>
      </c>
      <c r="AE24" s="395">
        <v>265832</v>
      </c>
      <c r="AF24" s="395">
        <v>113928</v>
      </c>
      <c r="AG24" s="395">
        <f>+AH24+AJ24</f>
        <v>478940</v>
      </c>
      <c r="AH24" s="395">
        <v>99180</v>
      </c>
      <c r="AI24" s="395">
        <v>69426</v>
      </c>
      <c r="AJ24" s="395">
        <f>+AK24+AL24</f>
        <v>379760</v>
      </c>
      <c r="AK24" s="395">
        <v>265832</v>
      </c>
      <c r="AL24" s="395">
        <v>113928</v>
      </c>
      <c r="AM24" s="395"/>
      <c r="AN24" s="400"/>
      <c r="AO24" s="401"/>
      <c r="AP24" s="401"/>
      <c r="AQ24" s="401"/>
      <c r="AR24" s="401"/>
      <c r="AS24" s="401"/>
      <c r="AT24" s="401"/>
      <c r="AU24" s="401"/>
      <c r="AV24" s="401"/>
      <c r="AW24" s="401"/>
      <c r="AX24" s="401"/>
      <c r="AY24" s="401"/>
      <c r="AZ24" s="401"/>
      <c r="BA24" s="401"/>
      <c r="BB24" s="401"/>
      <c r="BC24" s="401"/>
      <c r="BD24" s="401"/>
      <c r="BE24" s="401"/>
      <c r="BF24" s="401"/>
      <c r="BG24" s="401"/>
      <c r="BH24" s="401"/>
      <c r="BI24" s="401"/>
      <c r="BJ24" s="401"/>
      <c r="BK24" s="401"/>
      <c r="BL24" s="401"/>
      <c r="BM24" s="401"/>
      <c r="BN24" s="401"/>
      <c r="BO24" s="401"/>
      <c r="BP24" s="401"/>
      <c r="BQ24" s="401"/>
      <c r="BR24" s="401"/>
      <c r="BS24" s="401"/>
      <c r="BT24" s="401"/>
      <c r="BU24" s="401"/>
      <c r="BV24" s="401"/>
      <c r="BW24" s="401"/>
      <c r="BX24" s="401"/>
      <c r="BY24" s="401"/>
      <c r="BZ24" s="401"/>
      <c r="CA24" s="401"/>
      <c r="CB24" s="401"/>
      <c r="CC24" s="401"/>
      <c r="CD24" s="401"/>
      <c r="CE24" s="401"/>
      <c r="CF24" s="401"/>
      <c r="CG24" s="401"/>
      <c r="CH24" s="401"/>
      <c r="CI24" s="401"/>
      <c r="CJ24" s="401"/>
      <c r="CK24" s="401"/>
      <c r="CL24" s="401"/>
      <c r="CM24" s="401"/>
      <c r="CN24" s="401"/>
      <c r="CO24" s="401"/>
      <c r="CP24" s="401"/>
      <c r="CQ24" s="401"/>
      <c r="CR24" s="401"/>
      <c r="CS24" s="401"/>
      <c r="CT24" s="401"/>
      <c r="CU24" s="401"/>
      <c r="CV24" s="401"/>
      <c r="CW24" s="401"/>
      <c r="CX24" s="401"/>
      <c r="CY24" s="401"/>
      <c r="CZ24" s="401"/>
      <c r="DA24" s="401"/>
      <c r="DB24" s="401"/>
      <c r="DC24" s="401"/>
      <c r="DD24" s="401"/>
      <c r="DE24" s="401"/>
      <c r="DF24" s="401"/>
      <c r="DG24" s="401"/>
      <c r="DH24" s="401"/>
      <c r="DI24" s="401"/>
      <c r="DJ24" s="401"/>
      <c r="DK24" s="401"/>
      <c r="DL24" s="401"/>
      <c r="DM24" s="401"/>
      <c r="DN24" s="401"/>
      <c r="DO24" s="401"/>
      <c r="DP24" s="401"/>
      <c r="DQ24" s="401"/>
      <c r="DR24" s="401"/>
      <c r="DS24" s="401"/>
      <c r="DT24" s="401"/>
      <c r="DU24" s="401"/>
      <c r="DV24" s="401"/>
      <c r="DW24" s="401"/>
      <c r="DX24" s="401"/>
      <c r="DY24" s="401"/>
      <c r="DZ24" s="401"/>
      <c r="EA24" s="401"/>
      <c r="EB24" s="401"/>
      <c r="EC24" s="401"/>
      <c r="ED24" s="401"/>
      <c r="EE24" s="401"/>
      <c r="EF24" s="401"/>
      <c r="EG24" s="401"/>
      <c r="EH24" s="401"/>
      <c r="EI24" s="401"/>
      <c r="EJ24" s="401"/>
      <c r="EK24" s="401"/>
      <c r="EL24" s="401"/>
      <c r="EM24" s="401"/>
      <c r="EN24" s="401"/>
      <c r="EO24" s="401"/>
      <c r="EP24" s="401"/>
      <c r="EQ24" s="401"/>
      <c r="ER24" s="401"/>
      <c r="ES24" s="401"/>
      <c r="ET24" s="401"/>
      <c r="EU24" s="401"/>
      <c r="EV24" s="401"/>
      <c r="EW24" s="401"/>
      <c r="EX24" s="401"/>
      <c r="EY24" s="401"/>
      <c r="EZ24" s="401"/>
      <c r="FA24" s="401"/>
      <c r="FB24" s="401"/>
      <c r="FC24" s="401"/>
      <c r="FD24" s="401"/>
      <c r="FE24" s="401"/>
      <c r="FF24" s="401"/>
      <c r="FG24" s="401"/>
      <c r="FH24" s="401"/>
      <c r="FI24" s="401"/>
      <c r="FJ24" s="401"/>
      <c r="FK24" s="401"/>
      <c r="FL24" s="401"/>
      <c r="FM24" s="401"/>
      <c r="FN24" s="401"/>
      <c r="FO24" s="401"/>
      <c r="FP24" s="401"/>
      <c r="FQ24" s="401"/>
      <c r="FR24" s="401"/>
      <c r="FS24" s="401"/>
      <c r="FT24" s="401"/>
      <c r="FU24" s="401"/>
      <c r="FV24" s="401"/>
      <c r="FW24" s="401"/>
      <c r="FX24" s="401"/>
      <c r="FY24" s="401"/>
      <c r="FZ24" s="401"/>
      <c r="GA24" s="401"/>
      <c r="GB24" s="401"/>
      <c r="GC24" s="401"/>
      <c r="GD24" s="401"/>
      <c r="GE24" s="401"/>
      <c r="GF24" s="401"/>
      <c r="GG24" s="401"/>
      <c r="GH24" s="401"/>
      <c r="GI24" s="401"/>
      <c r="GJ24" s="401"/>
      <c r="GK24" s="401"/>
      <c r="GL24" s="401"/>
      <c r="GM24" s="401"/>
      <c r="GN24" s="401"/>
      <c r="GO24" s="401"/>
      <c r="GP24" s="401"/>
      <c r="GQ24" s="401"/>
      <c r="GR24" s="401"/>
      <c r="GS24" s="401"/>
      <c r="GT24" s="401"/>
      <c r="GU24" s="401"/>
      <c r="GV24" s="401"/>
      <c r="GW24" s="401"/>
      <c r="GX24" s="401"/>
      <c r="GY24" s="401"/>
      <c r="GZ24" s="401"/>
      <c r="HA24" s="401"/>
      <c r="HB24" s="401"/>
      <c r="HC24" s="401"/>
      <c r="HD24" s="401"/>
      <c r="HE24" s="401"/>
      <c r="HF24" s="401"/>
      <c r="HG24" s="401"/>
      <c r="HH24" s="401"/>
      <c r="HI24" s="401"/>
      <c r="HJ24" s="401"/>
      <c r="HK24" s="401"/>
      <c r="HL24" s="401"/>
      <c r="HM24" s="401"/>
      <c r="HN24" s="401"/>
      <c r="HO24" s="401"/>
      <c r="HP24" s="401"/>
      <c r="HQ24" s="401"/>
      <c r="HR24" s="401"/>
      <c r="HS24" s="401"/>
      <c r="HT24" s="401"/>
      <c r="HU24" s="401"/>
      <c r="HV24" s="401"/>
      <c r="HW24" s="401"/>
      <c r="HX24" s="401"/>
      <c r="HY24" s="401"/>
      <c r="HZ24" s="401"/>
      <c r="IA24" s="401"/>
      <c r="IB24" s="401"/>
      <c r="IC24" s="401"/>
      <c r="ID24" s="401"/>
      <c r="IE24" s="401"/>
      <c r="IF24" s="401"/>
      <c r="IG24" s="401"/>
      <c r="IH24" s="401"/>
      <c r="II24" s="401"/>
      <c r="IJ24" s="401"/>
      <c r="IK24" s="401"/>
      <c r="IL24" s="401"/>
      <c r="IM24" s="401"/>
      <c r="IN24" s="401"/>
      <c r="IO24" s="401"/>
      <c r="IP24" s="401"/>
      <c r="IQ24" s="401"/>
      <c r="IR24" s="401"/>
      <c r="IS24" s="401"/>
      <c r="IT24" s="401"/>
      <c r="IU24" s="401"/>
      <c r="IV24" s="401"/>
    </row>
    <row r="25" spans="1:256">
      <c r="A25" s="402" t="s">
        <v>113</v>
      </c>
      <c r="B25" s="403" t="s">
        <v>2854</v>
      </c>
      <c r="C25" s="382"/>
      <c r="D25" s="380"/>
      <c r="E25" s="380"/>
      <c r="F25" s="380"/>
      <c r="G25" s="380"/>
      <c r="H25" s="339">
        <f>+H26</f>
        <v>891180</v>
      </c>
      <c r="I25" s="339">
        <f t="shared" ref="I25:AL25" si="7">+I26</f>
        <v>225680</v>
      </c>
      <c r="J25" s="339">
        <f t="shared" si="7"/>
        <v>157976</v>
      </c>
      <c r="K25" s="339">
        <f t="shared" si="7"/>
        <v>0</v>
      </c>
      <c r="L25" s="339">
        <f t="shared" si="7"/>
        <v>665500</v>
      </c>
      <c r="M25" s="339">
        <f t="shared" si="7"/>
        <v>465849.99999999994</v>
      </c>
      <c r="N25" s="339">
        <f t="shared" si="7"/>
        <v>199650.00000000006</v>
      </c>
      <c r="O25" s="339">
        <f t="shared" si="7"/>
        <v>0</v>
      </c>
      <c r="P25" s="339">
        <f t="shared" si="7"/>
        <v>0</v>
      </c>
      <c r="Q25" s="339">
        <f t="shared" si="7"/>
        <v>0</v>
      </c>
      <c r="R25" s="339">
        <f t="shared" si="7"/>
        <v>0</v>
      </c>
      <c r="S25" s="339">
        <f t="shared" si="7"/>
        <v>0</v>
      </c>
      <c r="T25" s="339">
        <f t="shared" si="7"/>
        <v>0</v>
      </c>
      <c r="U25" s="339">
        <f t="shared" si="7"/>
        <v>0</v>
      </c>
      <c r="V25" s="339">
        <f t="shared" si="7"/>
        <v>0</v>
      </c>
      <c r="W25" s="339">
        <f t="shared" si="7"/>
        <v>0</v>
      </c>
      <c r="X25" s="339">
        <f t="shared" si="7"/>
        <v>0</v>
      </c>
      <c r="Y25" s="339">
        <f t="shared" si="7"/>
        <v>0</v>
      </c>
      <c r="Z25" s="339">
        <f t="shared" si="7"/>
        <v>0</v>
      </c>
      <c r="AA25" s="339">
        <f t="shared" si="7"/>
        <v>891180</v>
      </c>
      <c r="AB25" s="339">
        <f t="shared" si="7"/>
        <v>225680</v>
      </c>
      <c r="AC25" s="339">
        <f t="shared" si="7"/>
        <v>157976</v>
      </c>
      <c r="AD25" s="339">
        <f t="shared" si="7"/>
        <v>665500</v>
      </c>
      <c r="AE25" s="339">
        <f t="shared" si="7"/>
        <v>465849.99999999994</v>
      </c>
      <c r="AF25" s="339">
        <f t="shared" si="7"/>
        <v>199650.00000000006</v>
      </c>
      <c r="AG25" s="339">
        <f t="shared" si="7"/>
        <v>891180</v>
      </c>
      <c r="AH25" s="339">
        <f t="shared" si="7"/>
        <v>225680</v>
      </c>
      <c r="AI25" s="339">
        <f t="shared" si="7"/>
        <v>157976</v>
      </c>
      <c r="AJ25" s="339">
        <f t="shared" si="7"/>
        <v>665500</v>
      </c>
      <c r="AK25" s="339">
        <f t="shared" si="7"/>
        <v>465849.99999999994</v>
      </c>
      <c r="AL25" s="339">
        <f t="shared" si="7"/>
        <v>199650.00000000006</v>
      </c>
      <c r="AM25" s="339"/>
      <c r="AN25" s="404"/>
      <c r="AO25" s="405"/>
      <c r="AP25" s="405"/>
      <c r="AQ25" s="405"/>
      <c r="AR25" s="405"/>
      <c r="AS25" s="405"/>
      <c r="AT25" s="405"/>
      <c r="AU25" s="405"/>
      <c r="AV25" s="405"/>
      <c r="AW25" s="405"/>
      <c r="AX25" s="405"/>
      <c r="AY25" s="405"/>
      <c r="AZ25" s="405"/>
      <c r="BA25" s="405"/>
      <c r="BB25" s="405"/>
      <c r="BC25" s="405"/>
      <c r="BD25" s="405"/>
      <c r="BE25" s="405"/>
      <c r="BF25" s="405"/>
      <c r="BG25" s="405"/>
      <c r="BH25" s="405"/>
      <c r="BI25" s="405"/>
      <c r="BJ25" s="405"/>
      <c r="BK25" s="405"/>
      <c r="BL25" s="405"/>
      <c r="BM25" s="405"/>
      <c r="BN25" s="405"/>
      <c r="BO25" s="405"/>
      <c r="BP25" s="405"/>
      <c r="BQ25" s="405"/>
      <c r="BR25" s="405"/>
      <c r="BS25" s="405"/>
      <c r="BT25" s="405"/>
      <c r="BU25" s="405"/>
      <c r="BV25" s="405"/>
      <c r="BW25" s="405"/>
      <c r="BX25" s="405"/>
      <c r="BY25" s="405"/>
      <c r="BZ25" s="405"/>
      <c r="CA25" s="405"/>
      <c r="CB25" s="405"/>
      <c r="CC25" s="405"/>
      <c r="CD25" s="405"/>
      <c r="CE25" s="405"/>
      <c r="CF25" s="405"/>
      <c r="CG25" s="405"/>
      <c r="CH25" s="405"/>
      <c r="CI25" s="405"/>
      <c r="CJ25" s="405"/>
      <c r="CK25" s="405"/>
      <c r="CL25" s="405"/>
      <c r="CM25" s="405"/>
      <c r="CN25" s="405"/>
      <c r="CO25" s="405"/>
      <c r="CP25" s="405"/>
      <c r="CQ25" s="405"/>
      <c r="CR25" s="405"/>
      <c r="CS25" s="405"/>
      <c r="CT25" s="405"/>
      <c r="CU25" s="405"/>
      <c r="CV25" s="405"/>
      <c r="CW25" s="405"/>
      <c r="CX25" s="405"/>
      <c r="CY25" s="405"/>
      <c r="CZ25" s="405"/>
      <c r="DA25" s="405"/>
      <c r="DB25" s="405"/>
      <c r="DC25" s="405"/>
      <c r="DD25" s="405"/>
      <c r="DE25" s="405"/>
      <c r="DF25" s="405"/>
      <c r="DG25" s="405"/>
      <c r="DH25" s="405"/>
      <c r="DI25" s="405"/>
      <c r="DJ25" s="405"/>
      <c r="DK25" s="405"/>
      <c r="DL25" s="405"/>
      <c r="DM25" s="405"/>
      <c r="DN25" s="405"/>
      <c r="DO25" s="405"/>
      <c r="DP25" s="405"/>
      <c r="DQ25" s="405"/>
      <c r="DR25" s="405"/>
      <c r="DS25" s="405"/>
      <c r="DT25" s="405"/>
      <c r="DU25" s="405"/>
      <c r="DV25" s="405"/>
      <c r="DW25" s="405"/>
      <c r="DX25" s="405"/>
      <c r="DY25" s="405"/>
      <c r="DZ25" s="405"/>
      <c r="EA25" s="405"/>
      <c r="EB25" s="405"/>
      <c r="EC25" s="405"/>
      <c r="ED25" s="405"/>
      <c r="EE25" s="405"/>
      <c r="EF25" s="405"/>
      <c r="EG25" s="405"/>
      <c r="EH25" s="405"/>
      <c r="EI25" s="405"/>
      <c r="EJ25" s="405"/>
      <c r="EK25" s="405"/>
      <c r="EL25" s="405"/>
      <c r="EM25" s="405"/>
      <c r="EN25" s="405"/>
      <c r="EO25" s="405"/>
      <c r="EP25" s="405"/>
      <c r="EQ25" s="405"/>
      <c r="ER25" s="405"/>
      <c r="ES25" s="405"/>
      <c r="ET25" s="405"/>
      <c r="EU25" s="405"/>
      <c r="EV25" s="405"/>
      <c r="EW25" s="405"/>
      <c r="EX25" s="405"/>
      <c r="EY25" s="405"/>
      <c r="EZ25" s="405"/>
      <c r="FA25" s="405"/>
      <c r="FB25" s="405"/>
      <c r="FC25" s="405"/>
      <c r="FD25" s="405"/>
      <c r="FE25" s="405"/>
      <c r="FF25" s="405"/>
      <c r="FG25" s="405"/>
      <c r="FH25" s="405"/>
      <c r="FI25" s="405"/>
      <c r="FJ25" s="405"/>
      <c r="FK25" s="405"/>
      <c r="FL25" s="405"/>
      <c r="FM25" s="405"/>
      <c r="FN25" s="405"/>
      <c r="FO25" s="405"/>
      <c r="FP25" s="405"/>
      <c r="FQ25" s="405"/>
      <c r="FR25" s="405"/>
      <c r="FS25" s="405"/>
      <c r="FT25" s="405"/>
      <c r="FU25" s="405"/>
      <c r="FV25" s="405"/>
      <c r="FW25" s="405"/>
      <c r="FX25" s="405"/>
      <c r="FY25" s="405"/>
      <c r="FZ25" s="405"/>
      <c r="GA25" s="405"/>
      <c r="GB25" s="405"/>
      <c r="GC25" s="405"/>
      <c r="GD25" s="405"/>
      <c r="GE25" s="405"/>
      <c r="GF25" s="405"/>
      <c r="GG25" s="405"/>
      <c r="GH25" s="405"/>
      <c r="GI25" s="405"/>
      <c r="GJ25" s="405"/>
      <c r="GK25" s="405"/>
      <c r="GL25" s="405"/>
      <c r="GM25" s="405"/>
      <c r="GN25" s="405"/>
      <c r="GO25" s="405"/>
      <c r="GP25" s="405"/>
      <c r="GQ25" s="405"/>
      <c r="GR25" s="405"/>
      <c r="GS25" s="405"/>
      <c r="GT25" s="405"/>
      <c r="GU25" s="405"/>
      <c r="GV25" s="405"/>
      <c r="GW25" s="405"/>
      <c r="GX25" s="405"/>
      <c r="GY25" s="405"/>
      <c r="GZ25" s="405"/>
      <c r="HA25" s="405"/>
      <c r="HB25" s="405"/>
      <c r="HC25" s="405"/>
      <c r="HD25" s="405"/>
      <c r="HE25" s="405"/>
      <c r="HF25" s="405"/>
      <c r="HG25" s="405"/>
      <c r="HH25" s="405"/>
      <c r="HI25" s="405"/>
      <c r="HJ25" s="405"/>
      <c r="HK25" s="405"/>
      <c r="HL25" s="405"/>
      <c r="HM25" s="405"/>
      <c r="HN25" s="405"/>
      <c r="HO25" s="405"/>
      <c r="HP25" s="405"/>
      <c r="HQ25" s="405"/>
      <c r="HR25" s="405"/>
      <c r="HS25" s="405"/>
      <c r="HT25" s="405"/>
      <c r="HU25" s="405"/>
      <c r="HV25" s="405"/>
      <c r="HW25" s="405"/>
      <c r="HX25" s="405"/>
      <c r="HY25" s="405"/>
      <c r="HZ25" s="405"/>
      <c r="IA25" s="405"/>
      <c r="IB25" s="405"/>
      <c r="IC25" s="405"/>
      <c r="ID25" s="405"/>
      <c r="IE25" s="405"/>
      <c r="IF25" s="405"/>
      <c r="IG25" s="405"/>
      <c r="IH25" s="405"/>
      <c r="II25" s="405"/>
      <c r="IJ25" s="405"/>
      <c r="IK25" s="405"/>
      <c r="IL25" s="405"/>
      <c r="IM25" s="405"/>
      <c r="IN25" s="405"/>
      <c r="IO25" s="405"/>
      <c r="IP25" s="405"/>
      <c r="IQ25" s="405"/>
      <c r="IR25" s="405"/>
      <c r="IS25" s="405"/>
      <c r="IT25" s="405"/>
      <c r="IU25" s="405"/>
      <c r="IV25" s="405"/>
    </row>
    <row r="26" spans="1:256" ht="45">
      <c r="A26" s="389">
        <v>2</v>
      </c>
      <c r="B26" s="390" t="s">
        <v>830</v>
      </c>
      <c r="C26" s="382"/>
      <c r="D26" s="340" t="s">
        <v>2855</v>
      </c>
      <c r="E26" s="340"/>
      <c r="F26" s="340"/>
      <c r="G26" s="340" t="s">
        <v>2856</v>
      </c>
      <c r="H26" s="406">
        <v>891180</v>
      </c>
      <c r="I26" s="395">
        <v>225680</v>
      </c>
      <c r="J26" s="395">
        <f>I26*0.7</f>
        <v>157976</v>
      </c>
      <c r="K26" s="395"/>
      <c r="L26" s="395">
        <v>665500</v>
      </c>
      <c r="M26" s="395">
        <f>L26*70%</f>
        <v>465849.99999999994</v>
      </c>
      <c r="N26" s="395">
        <f>L26-M26</f>
        <v>199650.00000000006</v>
      </c>
      <c r="O26" s="395"/>
      <c r="P26" s="395"/>
      <c r="Q26" s="395"/>
      <c r="R26" s="395"/>
      <c r="S26" s="395"/>
      <c r="T26" s="395"/>
      <c r="U26" s="395"/>
      <c r="V26" s="395"/>
      <c r="W26" s="395"/>
      <c r="X26" s="395"/>
      <c r="Y26" s="395"/>
      <c r="Z26" s="395"/>
      <c r="AA26" s="395">
        <f>+AB26+AD26</f>
        <v>891180</v>
      </c>
      <c r="AB26" s="395">
        <v>225680</v>
      </c>
      <c r="AC26" s="395">
        <f>J26</f>
        <v>157976</v>
      </c>
      <c r="AD26" s="395">
        <f>+AE26+AF26</f>
        <v>665500</v>
      </c>
      <c r="AE26" s="395">
        <f>M26</f>
        <v>465849.99999999994</v>
      </c>
      <c r="AF26" s="395">
        <f>N26</f>
        <v>199650.00000000006</v>
      </c>
      <c r="AG26" s="395">
        <f>+AH26+AJ26</f>
        <v>891180</v>
      </c>
      <c r="AH26" s="395">
        <f>AB26</f>
        <v>225680</v>
      </c>
      <c r="AI26" s="395">
        <f>AC26</f>
        <v>157976</v>
      </c>
      <c r="AJ26" s="395">
        <f>+AK26+AL26</f>
        <v>665500</v>
      </c>
      <c r="AK26" s="395">
        <f>AE26</f>
        <v>465849.99999999994</v>
      </c>
      <c r="AL26" s="395">
        <f>AF26</f>
        <v>199650.00000000006</v>
      </c>
      <c r="AM26" s="340"/>
      <c r="AN26" s="400"/>
      <c r="AO26" s="401"/>
      <c r="AP26" s="401"/>
      <c r="AQ26" s="401"/>
      <c r="AR26" s="401"/>
      <c r="AS26" s="401"/>
      <c r="AT26" s="401"/>
      <c r="AU26" s="401"/>
      <c r="AV26" s="401"/>
      <c r="AW26" s="401"/>
      <c r="AX26" s="401"/>
      <c r="AY26" s="401"/>
      <c r="AZ26" s="401"/>
      <c r="BA26" s="401"/>
      <c r="BB26" s="401"/>
      <c r="BC26" s="401"/>
      <c r="BD26" s="401"/>
      <c r="BE26" s="401"/>
      <c r="BF26" s="401"/>
      <c r="BG26" s="401"/>
      <c r="BH26" s="401"/>
      <c r="BI26" s="401"/>
      <c r="BJ26" s="401"/>
      <c r="BK26" s="401"/>
      <c r="BL26" s="401"/>
      <c r="BM26" s="401"/>
      <c r="BN26" s="401"/>
      <c r="BO26" s="401"/>
      <c r="BP26" s="401"/>
      <c r="BQ26" s="401"/>
      <c r="BR26" s="401"/>
      <c r="BS26" s="401"/>
      <c r="BT26" s="401"/>
      <c r="BU26" s="401"/>
      <c r="BV26" s="401"/>
      <c r="BW26" s="401"/>
      <c r="BX26" s="401"/>
      <c r="BY26" s="401"/>
      <c r="BZ26" s="401"/>
      <c r="CA26" s="401"/>
      <c r="CB26" s="401"/>
      <c r="CC26" s="401"/>
      <c r="CD26" s="401"/>
      <c r="CE26" s="401"/>
      <c r="CF26" s="401"/>
      <c r="CG26" s="401"/>
      <c r="CH26" s="401"/>
      <c r="CI26" s="401"/>
      <c r="CJ26" s="401"/>
      <c r="CK26" s="401"/>
      <c r="CL26" s="401"/>
      <c r="CM26" s="401"/>
      <c r="CN26" s="401"/>
      <c r="CO26" s="401"/>
      <c r="CP26" s="401"/>
      <c r="CQ26" s="401"/>
      <c r="CR26" s="401"/>
      <c r="CS26" s="401"/>
      <c r="CT26" s="401"/>
      <c r="CU26" s="401"/>
      <c r="CV26" s="401"/>
      <c r="CW26" s="401"/>
      <c r="CX26" s="401"/>
      <c r="CY26" s="401"/>
      <c r="CZ26" s="401"/>
      <c r="DA26" s="401"/>
      <c r="DB26" s="401"/>
      <c r="DC26" s="401"/>
      <c r="DD26" s="401"/>
      <c r="DE26" s="401"/>
      <c r="DF26" s="401"/>
      <c r="DG26" s="401"/>
      <c r="DH26" s="401"/>
      <c r="DI26" s="401"/>
      <c r="DJ26" s="401"/>
      <c r="DK26" s="401"/>
      <c r="DL26" s="401"/>
      <c r="DM26" s="401"/>
      <c r="DN26" s="401"/>
      <c r="DO26" s="401"/>
      <c r="DP26" s="401"/>
      <c r="DQ26" s="401"/>
      <c r="DR26" s="401"/>
      <c r="DS26" s="401"/>
      <c r="DT26" s="401"/>
      <c r="DU26" s="401"/>
      <c r="DV26" s="401"/>
      <c r="DW26" s="401"/>
      <c r="DX26" s="401"/>
      <c r="DY26" s="401"/>
      <c r="DZ26" s="401"/>
      <c r="EA26" s="401"/>
      <c r="EB26" s="401"/>
      <c r="EC26" s="401"/>
      <c r="ED26" s="401"/>
      <c r="EE26" s="401"/>
      <c r="EF26" s="401"/>
      <c r="EG26" s="401"/>
      <c r="EH26" s="401"/>
      <c r="EI26" s="401"/>
      <c r="EJ26" s="401"/>
      <c r="EK26" s="401"/>
      <c r="EL26" s="401"/>
      <c r="EM26" s="401"/>
      <c r="EN26" s="401"/>
      <c r="EO26" s="401"/>
      <c r="EP26" s="401"/>
      <c r="EQ26" s="401"/>
      <c r="ER26" s="401"/>
      <c r="ES26" s="401"/>
      <c r="ET26" s="401"/>
      <c r="EU26" s="401"/>
      <c r="EV26" s="401"/>
      <c r="EW26" s="401"/>
      <c r="EX26" s="401"/>
      <c r="EY26" s="401"/>
      <c r="EZ26" s="401"/>
      <c r="FA26" s="401"/>
      <c r="FB26" s="401"/>
      <c r="FC26" s="401"/>
      <c r="FD26" s="401"/>
      <c r="FE26" s="401"/>
      <c r="FF26" s="401"/>
      <c r="FG26" s="401"/>
      <c r="FH26" s="401"/>
      <c r="FI26" s="401"/>
      <c r="FJ26" s="401"/>
      <c r="FK26" s="401"/>
      <c r="FL26" s="401"/>
      <c r="FM26" s="401"/>
      <c r="FN26" s="401"/>
      <c r="FO26" s="401"/>
      <c r="FP26" s="401"/>
      <c r="FQ26" s="401"/>
      <c r="FR26" s="401"/>
      <c r="FS26" s="401"/>
      <c r="FT26" s="401"/>
      <c r="FU26" s="401"/>
      <c r="FV26" s="401"/>
      <c r="FW26" s="401"/>
      <c r="FX26" s="401"/>
      <c r="FY26" s="401"/>
      <c r="FZ26" s="401"/>
      <c r="GA26" s="401"/>
      <c r="GB26" s="401"/>
      <c r="GC26" s="401"/>
      <c r="GD26" s="401"/>
      <c r="GE26" s="401"/>
      <c r="GF26" s="401"/>
      <c r="GG26" s="401"/>
      <c r="GH26" s="401"/>
      <c r="GI26" s="401"/>
      <c r="GJ26" s="401"/>
      <c r="GK26" s="401"/>
      <c r="GL26" s="401"/>
      <c r="GM26" s="401"/>
      <c r="GN26" s="401"/>
      <c r="GO26" s="401"/>
      <c r="GP26" s="401"/>
      <c r="GQ26" s="401"/>
      <c r="GR26" s="401"/>
      <c r="GS26" s="401"/>
      <c r="GT26" s="401"/>
      <c r="GU26" s="401"/>
      <c r="GV26" s="401"/>
      <c r="GW26" s="401"/>
      <c r="GX26" s="401"/>
      <c r="GY26" s="401"/>
      <c r="GZ26" s="401"/>
      <c r="HA26" s="401"/>
      <c r="HB26" s="401"/>
      <c r="HC26" s="401"/>
      <c r="HD26" s="401"/>
      <c r="HE26" s="401"/>
      <c r="HF26" s="401"/>
      <c r="HG26" s="401"/>
      <c r="HH26" s="401"/>
      <c r="HI26" s="401"/>
      <c r="HJ26" s="401"/>
      <c r="HK26" s="401"/>
      <c r="HL26" s="401"/>
      <c r="HM26" s="401"/>
      <c r="HN26" s="401"/>
      <c r="HO26" s="401"/>
      <c r="HP26" s="401"/>
      <c r="HQ26" s="401"/>
      <c r="HR26" s="401"/>
      <c r="HS26" s="401"/>
      <c r="HT26" s="401"/>
      <c r="HU26" s="401"/>
      <c r="HV26" s="401"/>
      <c r="HW26" s="401"/>
      <c r="HX26" s="401"/>
      <c r="HY26" s="401"/>
      <c r="HZ26" s="401"/>
      <c r="IA26" s="401"/>
      <c r="IB26" s="401"/>
      <c r="IC26" s="401"/>
      <c r="ID26" s="401"/>
      <c r="IE26" s="401"/>
      <c r="IF26" s="401"/>
      <c r="IG26" s="401"/>
      <c r="IH26" s="401"/>
      <c r="II26" s="401"/>
      <c r="IJ26" s="401"/>
      <c r="IK26" s="401"/>
      <c r="IL26" s="401"/>
      <c r="IM26" s="401"/>
      <c r="IN26" s="401"/>
      <c r="IO26" s="401"/>
      <c r="IP26" s="401"/>
      <c r="IQ26" s="401"/>
      <c r="IR26" s="401"/>
      <c r="IS26" s="401"/>
      <c r="IT26" s="401"/>
      <c r="IU26" s="401"/>
      <c r="IV26" s="401"/>
    </row>
    <row r="27" spans="1:256">
      <c r="A27" s="407" t="s">
        <v>133</v>
      </c>
      <c r="B27" s="403" t="s">
        <v>2857</v>
      </c>
      <c r="C27" s="382"/>
      <c r="D27" s="380"/>
      <c r="E27" s="380"/>
      <c r="F27" s="380"/>
      <c r="G27" s="380"/>
      <c r="H27" s="408">
        <f>+H28</f>
        <v>130317</v>
      </c>
      <c r="I27" s="408">
        <f t="shared" ref="I27:AL27" si="8">+I28</f>
        <v>13367</v>
      </c>
      <c r="J27" s="408">
        <f t="shared" si="8"/>
        <v>9357</v>
      </c>
      <c r="K27" s="408">
        <f t="shared" si="8"/>
        <v>0</v>
      </c>
      <c r="L27" s="408">
        <f t="shared" si="8"/>
        <v>116950</v>
      </c>
      <c r="M27" s="408">
        <f t="shared" si="8"/>
        <v>81865</v>
      </c>
      <c r="N27" s="408">
        <f t="shared" si="8"/>
        <v>35085</v>
      </c>
      <c r="O27" s="408">
        <f t="shared" si="8"/>
        <v>0</v>
      </c>
      <c r="P27" s="408">
        <f t="shared" si="8"/>
        <v>0</v>
      </c>
      <c r="Q27" s="408">
        <f t="shared" si="8"/>
        <v>0</v>
      </c>
      <c r="R27" s="408">
        <f t="shared" si="8"/>
        <v>0</v>
      </c>
      <c r="S27" s="408">
        <f t="shared" si="8"/>
        <v>0</v>
      </c>
      <c r="T27" s="408">
        <f t="shared" si="8"/>
        <v>0</v>
      </c>
      <c r="U27" s="408">
        <f t="shared" si="8"/>
        <v>0</v>
      </c>
      <c r="V27" s="408">
        <f t="shared" si="8"/>
        <v>0</v>
      </c>
      <c r="W27" s="408">
        <f t="shared" si="8"/>
        <v>0</v>
      </c>
      <c r="X27" s="408">
        <f t="shared" si="8"/>
        <v>0</v>
      </c>
      <c r="Y27" s="408">
        <f t="shared" si="8"/>
        <v>0</v>
      </c>
      <c r="Z27" s="408">
        <f t="shared" si="8"/>
        <v>0</v>
      </c>
      <c r="AA27" s="408">
        <f t="shared" si="8"/>
        <v>130317</v>
      </c>
      <c r="AB27" s="408">
        <f t="shared" si="8"/>
        <v>13367</v>
      </c>
      <c r="AC27" s="408">
        <f t="shared" si="8"/>
        <v>9357</v>
      </c>
      <c r="AD27" s="408">
        <f t="shared" si="8"/>
        <v>116950</v>
      </c>
      <c r="AE27" s="408">
        <f t="shared" si="8"/>
        <v>81865</v>
      </c>
      <c r="AF27" s="408">
        <f t="shared" si="8"/>
        <v>35085</v>
      </c>
      <c r="AG27" s="408">
        <f t="shared" si="8"/>
        <v>130317</v>
      </c>
      <c r="AH27" s="408">
        <f t="shared" si="8"/>
        <v>13367</v>
      </c>
      <c r="AI27" s="408">
        <f t="shared" si="8"/>
        <v>9357</v>
      </c>
      <c r="AJ27" s="408">
        <f t="shared" si="8"/>
        <v>116950</v>
      </c>
      <c r="AK27" s="408">
        <f t="shared" si="8"/>
        <v>81865</v>
      </c>
      <c r="AL27" s="408">
        <f t="shared" si="8"/>
        <v>35085</v>
      </c>
      <c r="AM27" s="380"/>
      <c r="AN27" s="409"/>
      <c r="AO27" s="409"/>
      <c r="AP27" s="409"/>
      <c r="AQ27" s="409"/>
      <c r="AR27" s="409"/>
      <c r="AS27" s="409"/>
      <c r="AT27" s="409"/>
      <c r="AU27" s="409"/>
      <c r="AV27" s="409"/>
      <c r="AW27" s="409"/>
      <c r="AX27" s="409"/>
      <c r="AY27" s="409"/>
      <c r="AZ27" s="409"/>
      <c r="BA27" s="409"/>
      <c r="BB27" s="409"/>
      <c r="BC27" s="409"/>
      <c r="BD27" s="409"/>
      <c r="BE27" s="409"/>
      <c r="BF27" s="409"/>
      <c r="BG27" s="409"/>
      <c r="BH27" s="409"/>
      <c r="BI27" s="409"/>
      <c r="BJ27" s="409"/>
      <c r="BK27" s="409"/>
      <c r="BL27" s="409"/>
      <c r="BM27" s="409"/>
      <c r="BN27" s="409"/>
      <c r="BO27" s="409"/>
      <c r="BP27" s="409"/>
      <c r="BQ27" s="409"/>
      <c r="BR27" s="409"/>
      <c r="BS27" s="409"/>
      <c r="BT27" s="409"/>
      <c r="BU27" s="409"/>
      <c r="BV27" s="409"/>
      <c r="BW27" s="409"/>
      <c r="BX27" s="409"/>
      <c r="BY27" s="409"/>
      <c r="BZ27" s="409"/>
      <c r="CA27" s="409"/>
      <c r="CB27" s="409"/>
      <c r="CC27" s="409"/>
      <c r="CD27" s="409"/>
      <c r="CE27" s="409"/>
      <c r="CF27" s="409"/>
      <c r="CG27" s="409"/>
      <c r="CH27" s="409"/>
      <c r="CI27" s="409"/>
      <c r="CJ27" s="409"/>
      <c r="CK27" s="409"/>
      <c r="CL27" s="409"/>
      <c r="CM27" s="409"/>
      <c r="CN27" s="409"/>
      <c r="CO27" s="409"/>
      <c r="CP27" s="409"/>
      <c r="CQ27" s="409"/>
      <c r="CR27" s="409"/>
      <c r="CS27" s="409"/>
      <c r="CT27" s="409"/>
      <c r="CU27" s="409"/>
      <c r="CV27" s="409"/>
      <c r="CW27" s="409"/>
      <c r="CX27" s="409"/>
      <c r="CY27" s="409"/>
      <c r="CZ27" s="409"/>
      <c r="DA27" s="409"/>
      <c r="DB27" s="409"/>
      <c r="DC27" s="409"/>
      <c r="DD27" s="409"/>
      <c r="DE27" s="409"/>
      <c r="DF27" s="409"/>
      <c r="DG27" s="409"/>
      <c r="DH27" s="409"/>
      <c r="DI27" s="409"/>
      <c r="DJ27" s="409"/>
      <c r="DK27" s="409"/>
      <c r="DL27" s="409"/>
      <c r="DM27" s="409"/>
      <c r="DN27" s="409"/>
      <c r="DO27" s="409"/>
      <c r="DP27" s="409"/>
      <c r="DQ27" s="409"/>
      <c r="DR27" s="409"/>
      <c r="DS27" s="409"/>
      <c r="DT27" s="409"/>
      <c r="DU27" s="409"/>
      <c r="DV27" s="409"/>
      <c r="DW27" s="409"/>
      <c r="DX27" s="409"/>
      <c r="DY27" s="409"/>
      <c r="DZ27" s="409"/>
      <c r="EA27" s="409"/>
      <c r="EB27" s="409"/>
      <c r="EC27" s="409"/>
      <c r="ED27" s="409"/>
      <c r="EE27" s="409"/>
      <c r="EF27" s="409"/>
      <c r="EG27" s="409"/>
      <c r="EH27" s="409"/>
      <c r="EI27" s="409"/>
      <c r="EJ27" s="409"/>
      <c r="EK27" s="409"/>
      <c r="EL27" s="409"/>
      <c r="EM27" s="409"/>
      <c r="EN27" s="409"/>
      <c r="EO27" s="409"/>
      <c r="EP27" s="409"/>
      <c r="EQ27" s="409"/>
      <c r="ER27" s="409"/>
      <c r="ES27" s="409"/>
      <c r="ET27" s="409"/>
      <c r="EU27" s="409"/>
      <c r="EV27" s="409"/>
      <c r="EW27" s="409"/>
      <c r="EX27" s="409"/>
      <c r="EY27" s="409"/>
      <c r="EZ27" s="409"/>
      <c r="FA27" s="409"/>
      <c r="FB27" s="409"/>
      <c r="FC27" s="409"/>
      <c r="FD27" s="409"/>
      <c r="FE27" s="409"/>
      <c r="FF27" s="409"/>
      <c r="FG27" s="409"/>
      <c r="FH27" s="409"/>
      <c r="FI27" s="409"/>
      <c r="FJ27" s="409"/>
      <c r="FK27" s="409"/>
      <c r="FL27" s="409"/>
      <c r="FM27" s="409"/>
      <c r="FN27" s="409"/>
      <c r="FO27" s="409"/>
      <c r="FP27" s="409"/>
      <c r="FQ27" s="409"/>
      <c r="FR27" s="409"/>
      <c r="FS27" s="409"/>
      <c r="FT27" s="409"/>
      <c r="FU27" s="409"/>
      <c r="FV27" s="409"/>
      <c r="FW27" s="409"/>
      <c r="FX27" s="409"/>
      <c r="FY27" s="409"/>
      <c r="FZ27" s="409"/>
      <c r="GA27" s="409"/>
      <c r="GB27" s="409"/>
      <c r="GC27" s="409"/>
      <c r="GD27" s="409"/>
      <c r="GE27" s="409"/>
      <c r="GF27" s="409"/>
      <c r="GG27" s="409"/>
      <c r="GH27" s="409"/>
      <c r="GI27" s="409"/>
      <c r="GJ27" s="409"/>
      <c r="GK27" s="409"/>
      <c r="GL27" s="409"/>
      <c r="GM27" s="409"/>
      <c r="GN27" s="409"/>
      <c r="GO27" s="409"/>
      <c r="GP27" s="409"/>
      <c r="GQ27" s="409"/>
      <c r="GR27" s="409"/>
      <c r="GS27" s="409"/>
      <c r="GT27" s="409"/>
      <c r="GU27" s="409"/>
      <c r="GV27" s="409"/>
      <c r="GW27" s="409"/>
      <c r="GX27" s="409"/>
      <c r="GY27" s="409"/>
      <c r="GZ27" s="409"/>
      <c r="HA27" s="409"/>
      <c r="HB27" s="409"/>
      <c r="HC27" s="409"/>
      <c r="HD27" s="409"/>
      <c r="HE27" s="409"/>
      <c r="HF27" s="409"/>
      <c r="HG27" s="409"/>
      <c r="HH27" s="409"/>
      <c r="HI27" s="409"/>
      <c r="HJ27" s="409"/>
      <c r="HK27" s="409"/>
      <c r="HL27" s="409"/>
      <c r="HM27" s="409"/>
      <c r="HN27" s="409"/>
      <c r="HO27" s="409"/>
      <c r="HP27" s="409"/>
      <c r="HQ27" s="409"/>
      <c r="HR27" s="409"/>
      <c r="HS27" s="409"/>
      <c r="HT27" s="409"/>
      <c r="HU27" s="409"/>
      <c r="HV27" s="409"/>
      <c r="HW27" s="409"/>
      <c r="HX27" s="409"/>
      <c r="HY27" s="409"/>
      <c r="HZ27" s="409"/>
      <c r="IA27" s="409"/>
      <c r="IB27" s="409"/>
      <c r="IC27" s="409"/>
      <c r="ID27" s="409"/>
      <c r="IE27" s="409"/>
      <c r="IF27" s="409"/>
      <c r="IG27" s="409"/>
      <c r="IH27" s="409"/>
      <c r="II27" s="409"/>
      <c r="IJ27" s="409"/>
      <c r="IK27" s="409"/>
      <c r="IL27" s="409"/>
      <c r="IM27" s="409"/>
      <c r="IN27" s="409"/>
      <c r="IO27" s="409"/>
      <c r="IP27" s="409"/>
      <c r="IQ27" s="409"/>
      <c r="IR27" s="409"/>
      <c r="IS27" s="409"/>
      <c r="IT27" s="409"/>
      <c r="IU27" s="409"/>
      <c r="IV27" s="409"/>
    </row>
    <row r="28" spans="1:256" ht="45">
      <c r="A28" s="389">
        <v>3</v>
      </c>
      <c r="B28" s="390" t="s">
        <v>1230</v>
      </c>
      <c r="C28" s="382"/>
      <c r="D28" s="340" t="s">
        <v>2858</v>
      </c>
      <c r="E28" s="340"/>
      <c r="F28" s="340"/>
      <c r="G28" s="340"/>
      <c r="H28" s="406">
        <v>130317</v>
      </c>
      <c r="I28" s="395">
        <v>13367</v>
      </c>
      <c r="J28" s="395">
        <v>9357</v>
      </c>
      <c r="K28" s="395"/>
      <c r="L28" s="395">
        <v>116950</v>
      </c>
      <c r="M28" s="395">
        <v>81865</v>
      </c>
      <c r="N28" s="395">
        <f>L28*0.3</f>
        <v>35085</v>
      </c>
      <c r="O28" s="395"/>
      <c r="P28" s="395"/>
      <c r="Q28" s="395"/>
      <c r="R28" s="395"/>
      <c r="S28" s="395"/>
      <c r="T28" s="395"/>
      <c r="U28" s="395"/>
      <c r="V28" s="395"/>
      <c r="W28" s="395"/>
      <c r="X28" s="395"/>
      <c r="Y28" s="395"/>
      <c r="Z28" s="395"/>
      <c r="AA28" s="395">
        <f>+AB28+AD28</f>
        <v>130317</v>
      </c>
      <c r="AB28" s="395">
        <f>I28</f>
        <v>13367</v>
      </c>
      <c r="AC28" s="395">
        <f>J28</f>
        <v>9357</v>
      </c>
      <c r="AD28" s="395">
        <f>+AE28+AF28</f>
        <v>116950</v>
      </c>
      <c r="AE28" s="395">
        <v>81865</v>
      </c>
      <c r="AF28" s="395">
        <v>35085</v>
      </c>
      <c r="AG28" s="395">
        <f t="shared" ref="AG28:AL28" si="9">AA28</f>
        <v>130317</v>
      </c>
      <c r="AH28" s="395">
        <f t="shared" si="9"/>
        <v>13367</v>
      </c>
      <c r="AI28" s="395">
        <f t="shared" si="9"/>
        <v>9357</v>
      </c>
      <c r="AJ28" s="395">
        <f t="shared" si="9"/>
        <v>116950</v>
      </c>
      <c r="AK28" s="395">
        <f t="shared" si="9"/>
        <v>81865</v>
      </c>
      <c r="AL28" s="395">
        <f t="shared" si="9"/>
        <v>35085</v>
      </c>
      <c r="AM28" s="340"/>
      <c r="AN28" s="379"/>
      <c r="AO28" s="379"/>
      <c r="AP28" s="379"/>
      <c r="AQ28" s="379"/>
      <c r="AR28" s="379"/>
      <c r="AS28" s="379"/>
      <c r="AT28" s="379"/>
      <c r="AU28" s="379"/>
      <c r="AV28" s="379"/>
      <c r="AW28" s="379"/>
      <c r="AX28" s="379"/>
      <c r="AY28" s="379"/>
      <c r="AZ28" s="379"/>
      <c r="BA28" s="379"/>
      <c r="BB28" s="379"/>
      <c r="BC28" s="379"/>
      <c r="BD28" s="379"/>
      <c r="BE28" s="379"/>
      <c r="BF28" s="379"/>
      <c r="BG28" s="379"/>
      <c r="BH28" s="379"/>
      <c r="BI28" s="379"/>
      <c r="BJ28" s="379"/>
      <c r="BK28" s="379"/>
      <c r="BL28" s="379"/>
      <c r="BM28" s="379"/>
      <c r="BN28" s="379"/>
      <c r="BO28" s="379"/>
      <c r="BP28" s="379"/>
      <c r="BQ28" s="379"/>
      <c r="BR28" s="379"/>
      <c r="BS28" s="379"/>
      <c r="BT28" s="379"/>
      <c r="BU28" s="379"/>
      <c r="BV28" s="379"/>
      <c r="BW28" s="379"/>
      <c r="BX28" s="379"/>
      <c r="BY28" s="379"/>
      <c r="BZ28" s="379"/>
      <c r="CA28" s="379"/>
      <c r="CB28" s="379"/>
      <c r="CC28" s="379"/>
      <c r="CD28" s="379"/>
      <c r="CE28" s="379"/>
      <c r="CF28" s="379"/>
      <c r="CG28" s="379"/>
      <c r="CH28" s="379"/>
      <c r="CI28" s="379"/>
      <c r="CJ28" s="379"/>
      <c r="CK28" s="379"/>
      <c r="CL28" s="379"/>
      <c r="CM28" s="379"/>
      <c r="CN28" s="379"/>
      <c r="CO28" s="379"/>
      <c r="CP28" s="379"/>
      <c r="CQ28" s="379"/>
      <c r="CR28" s="379"/>
      <c r="CS28" s="379"/>
      <c r="CT28" s="379"/>
      <c r="CU28" s="379"/>
      <c r="CV28" s="379"/>
      <c r="CW28" s="379"/>
      <c r="CX28" s="379"/>
      <c r="CY28" s="379"/>
      <c r="CZ28" s="379"/>
      <c r="DA28" s="379"/>
      <c r="DB28" s="379"/>
      <c r="DC28" s="379"/>
      <c r="DD28" s="379"/>
      <c r="DE28" s="379"/>
      <c r="DF28" s="379"/>
      <c r="DG28" s="379"/>
      <c r="DH28" s="379"/>
      <c r="DI28" s="379"/>
      <c r="DJ28" s="379"/>
      <c r="DK28" s="379"/>
      <c r="DL28" s="379"/>
      <c r="DM28" s="379"/>
      <c r="DN28" s="379"/>
      <c r="DO28" s="379"/>
      <c r="DP28" s="379"/>
      <c r="DQ28" s="379"/>
      <c r="DR28" s="379"/>
      <c r="DS28" s="379"/>
      <c r="DT28" s="379"/>
      <c r="DU28" s="379"/>
      <c r="DV28" s="379"/>
      <c r="DW28" s="379"/>
      <c r="DX28" s="379"/>
      <c r="DY28" s="379"/>
      <c r="DZ28" s="379"/>
      <c r="EA28" s="379"/>
      <c r="EB28" s="379"/>
      <c r="EC28" s="379"/>
      <c r="ED28" s="379"/>
      <c r="EE28" s="379"/>
      <c r="EF28" s="379"/>
      <c r="EG28" s="379"/>
      <c r="EH28" s="379"/>
      <c r="EI28" s="379"/>
      <c r="EJ28" s="379"/>
      <c r="EK28" s="379"/>
      <c r="EL28" s="379"/>
      <c r="EM28" s="379"/>
      <c r="EN28" s="379"/>
      <c r="EO28" s="379"/>
      <c r="EP28" s="379"/>
      <c r="EQ28" s="379"/>
      <c r="ER28" s="379"/>
      <c r="ES28" s="379"/>
      <c r="ET28" s="379"/>
      <c r="EU28" s="379"/>
      <c r="EV28" s="379"/>
      <c r="EW28" s="379"/>
      <c r="EX28" s="379"/>
      <c r="EY28" s="379"/>
      <c r="EZ28" s="379"/>
      <c r="FA28" s="379"/>
      <c r="FB28" s="379"/>
      <c r="FC28" s="379"/>
      <c r="FD28" s="379"/>
      <c r="FE28" s="379"/>
      <c r="FF28" s="379"/>
      <c r="FG28" s="379"/>
      <c r="FH28" s="379"/>
      <c r="FI28" s="379"/>
      <c r="FJ28" s="379"/>
      <c r="FK28" s="379"/>
      <c r="FL28" s="379"/>
      <c r="FM28" s="379"/>
      <c r="FN28" s="379"/>
      <c r="FO28" s="379"/>
      <c r="FP28" s="379"/>
      <c r="FQ28" s="379"/>
      <c r="FR28" s="379"/>
      <c r="FS28" s="379"/>
      <c r="FT28" s="379"/>
      <c r="FU28" s="379"/>
      <c r="FV28" s="379"/>
      <c r="FW28" s="379"/>
      <c r="FX28" s="379"/>
      <c r="FY28" s="379"/>
      <c r="FZ28" s="379"/>
      <c r="GA28" s="379"/>
      <c r="GB28" s="379"/>
      <c r="GC28" s="379"/>
      <c r="GD28" s="379"/>
      <c r="GE28" s="379"/>
      <c r="GF28" s="379"/>
      <c r="GG28" s="379"/>
      <c r="GH28" s="379"/>
      <c r="GI28" s="379"/>
      <c r="GJ28" s="379"/>
      <c r="GK28" s="379"/>
      <c r="GL28" s="379"/>
      <c r="GM28" s="379"/>
      <c r="GN28" s="379"/>
      <c r="GO28" s="379"/>
      <c r="GP28" s="379"/>
      <c r="GQ28" s="379"/>
      <c r="GR28" s="379"/>
      <c r="GS28" s="379"/>
      <c r="GT28" s="379"/>
      <c r="GU28" s="379"/>
      <c r="GV28" s="379"/>
      <c r="GW28" s="379"/>
      <c r="GX28" s="379"/>
      <c r="GY28" s="379"/>
      <c r="GZ28" s="379"/>
      <c r="HA28" s="379"/>
      <c r="HB28" s="379"/>
      <c r="HC28" s="379"/>
      <c r="HD28" s="379"/>
      <c r="HE28" s="379"/>
      <c r="HF28" s="379"/>
      <c r="HG28" s="379"/>
      <c r="HH28" s="379"/>
      <c r="HI28" s="379"/>
      <c r="HJ28" s="379"/>
      <c r="HK28" s="379"/>
      <c r="HL28" s="379"/>
      <c r="HM28" s="379"/>
      <c r="HN28" s="379"/>
      <c r="HO28" s="379"/>
      <c r="HP28" s="379"/>
      <c r="HQ28" s="379"/>
      <c r="HR28" s="379"/>
      <c r="HS28" s="379"/>
      <c r="HT28" s="379"/>
      <c r="HU28" s="379"/>
      <c r="HV28" s="379"/>
      <c r="HW28" s="379"/>
      <c r="HX28" s="379"/>
      <c r="HY28" s="379"/>
      <c r="HZ28" s="379"/>
      <c r="IA28" s="379"/>
      <c r="IB28" s="379"/>
      <c r="IC28" s="379"/>
      <c r="ID28" s="379"/>
      <c r="IE28" s="379"/>
      <c r="IF28" s="379"/>
      <c r="IG28" s="379"/>
      <c r="IH28" s="379"/>
      <c r="II28" s="379"/>
      <c r="IJ28" s="379"/>
      <c r="IK28" s="379"/>
      <c r="IL28" s="379"/>
      <c r="IM28" s="379"/>
      <c r="IN28" s="379"/>
      <c r="IO28" s="379"/>
      <c r="IP28" s="379"/>
      <c r="IQ28" s="379"/>
      <c r="IR28" s="379"/>
      <c r="IS28" s="379"/>
      <c r="IT28" s="379"/>
      <c r="IU28" s="379"/>
      <c r="IV28" s="379"/>
    </row>
    <row r="29" spans="1:256" ht="28.5">
      <c r="A29" s="407" t="s">
        <v>283</v>
      </c>
      <c r="B29" s="403" t="s">
        <v>2859</v>
      </c>
      <c r="C29" s="382"/>
      <c r="D29" s="380"/>
      <c r="E29" s="380"/>
      <c r="F29" s="380"/>
      <c r="G29" s="380"/>
      <c r="H29" s="408">
        <f>+H30+H31</f>
        <v>85000</v>
      </c>
      <c r="I29" s="408">
        <f t="shared" ref="I29:AL29" si="10">+I30+I31</f>
        <v>25500</v>
      </c>
      <c r="J29" s="408">
        <f t="shared" si="10"/>
        <v>0</v>
      </c>
      <c r="K29" s="408">
        <f t="shared" si="10"/>
        <v>0</v>
      </c>
      <c r="L29" s="408">
        <f t="shared" si="10"/>
        <v>59500</v>
      </c>
      <c r="M29" s="408">
        <f t="shared" si="10"/>
        <v>59500</v>
      </c>
      <c r="N29" s="408">
        <f t="shared" si="10"/>
        <v>0</v>
      </c>
      <c r="O29" s="408">
        <f t="shared" si="10"/>
        <v>0</v>
      </c>
      <c r="P29" s="408">
        <f t="shared" si="10"/>
        <v>0</v>
      </c>
      <c r="Q29" s="408">
        <f t="shared" si="10"/>
        <v>0</v>
      </c>
      <c r="R29" s="408">
        <f t="shared" si="10"/>
        <v>0</v>
      </c>
      <c r="S29" s="408">
        <f t="shared" si="10"/>
        <v>0</v>
      </c>
      <c r="T29" s="408">
        <f t="shared" si="10"/>
        <v>0</v>
      </c>
      <c r="U29" s="408">
        <f t="shared" si="10"/>
        <v>0</v>
      </c>
      <c r="V29" s="408">
        <f t="shared" si="10"/>
        <v>0</v>
      </c>
      <c r="W29" s="408">
        <f t="shared" si="10"/>
        <v>0</v>
      </c>
      <c r="X29" s="408">
        <f t="shared" si="10"/>
        <v>0</v>
      </c>
      <c r="Y29" s="408">
        <f t="shared" si="10"/>
        <v>0</v>
      </c>
      <c r="Z29" s="408">
        <f t="shared" si="10"/>
        <v>0</v>
      </c>
      <c r="AA29" s="408">
        <f t="shared" si="10"/>
        <v>85000</v>
      </c>
      <c r="AB29" s="408">
        <f t="shared" si="10"/>
        <v>25500</v>
      </c>
      <c r="AC29" s="408">
        <f t="shared" si="10"/>
        <v>0</v>
      </c>
      <c r="AD29" s="408">
        <f t="shared" si="10"/>
        <v>59500</v>
      </c>
      <c r="AE29" s="408">
        <f t="shared" si="10"/>
        <v>59500</v>
      </c>
      <c r="AF29" s="408">
        <f t="shared" si="10"/>
        <v>0</v>
      </c>
      <c r="AG29" s="408">
        <f t="shared" si="10"/>
        <v>85000</v>
      </c>
      <c r="AH29" s="408">
        <f t="shared" si="10"/>
        <v>25500</v>
      </c>
      <c r="AI29" s="408">
        <f t="shared" si="10"/>
        <v>0</v>
      </c>
      <c r="AJ29" s="408">
        <f t="shared" si="10"/>
        <v>59500</v>
      </c>
      <c r="AK29" s="408">
        <f t="shared" si="10"/>
        <v>59500</v>
      </c>
      <c r="AL29" s="408">
        <f t="shared" si="10"/>
        <v>0</v>
      </c>
      <c r="AM29" s="380"/>
      <c r="AN29" s="384"/>
      <c r="AO29" s="384"/>
      <c r="AP29" s="384"/>
      <c r="AQ29" s="384"/>
      <c r="AR29" s="384"/>
      <c r="AS29" s="384"/>
      <c r="AT29" s="384"/>
      <c r="AU29" s="384"/>
      <c r="AV29" s="384"/>
      <c r="AW29" s="384"/>
      <c r="AX29" s="384"/>
      <c r="AY29" s="384"/>
      <c r="AZ29" s="384"/>
      <c r="BA29" s="384"/>
      <c r="BB29" s="384"/>
      <c r="BC29" s="384"/>
      <c r="BD29" s="384"/>
      <c r="BE29" s="384"/>
      <c r="BF29" s="384"/>
      <c r="BG29" s="384"/>
      <c r="BH29" s="384"/>
      <c r="BI29" s="384"/>
      <c r="BJ29" s="384"/>
      <c r="BK29" s="384"/>
      <c r="BL29" s="384"/>
      <c r="BM29" s="384"/>
      <c r="BN29" s="384"/>
      <c r="BO29" s="384"/>
      <c r="BP29" s="384"/>
      <c r="BQ29" s="384"/>
      <c r="BR29" s="384"/>
      <c r="BS29" s="384"/>
      <c r="BT29" s="384"/>
      <c r="BU29" s="384"/>
      <c r="BV29" s="384"/>
      <c r="BW29" s="384"/>
      <c r="BX29" s="384"/>
      <c r="BY29" s="384"/>
      <c r="BZ29" s="384"/>
      <c r="CA29" s="384"/>
      <c r="CB29" s="384"/>
      <c r="CC29" s="384"/>
      <c r="CD29" s="384"/>
      <c r="CE29" s="384"/>
      <c r="CF29" s="384"/>
      <c r="CG29" s="384"/>
      <c r="CH29" s="384"/>
      <c r="CI29" s="384"/>
      <c r="CJ29" s="384"/>
      <c r="CK29" s="384"/>
      <c r="CL29" s="384"/>
      <c r="CM29" s="384"/>
      <c r="CN29" s="384"/>
      <c r="CO29" s="384"/>
      <c r="CP29" s="384"/>
      <c r="CQ29" s="384"/>
      <c r="CR29" s="384"/>
      <c r="CS29" s="384"/>
      <c r="CT29" s="384"/>
      <c r="CU29" s="384"/>
      <c r="CV29" s="384"/>
      <c r="CW29" s="384"/>
      <c r="CX29" s="384"/>
      <c r="CY29" s="384"/>
      <c r="CZ29" s="384"/>
      <c r="DA29" s="384"/>
      <c r="DB29" s="384"/>
      <c r="DC29" s="384"/>
      <c r="DD29" s="384"/>
      <c r="DE29" s="384"/>
      <c r="DF29" s="384"/>
      <c r="DG29" s="384"/>
      <c r="DH29" s="384"/>
      <c r="DI29" s="384"/>
      <c r="DJ29" s="384"/>
      <c r="DK29" s="384"/>
      <c r="DL29" s="384"/>
      <c r="DM29" s="384"/>
      <c r="DN29" s="384"/>
      <c r="DO29" s="384"/>
      <c r="DP29" s="384"/>
      <c r="DQ29" s="384"/>
      <c r="DR29" s="384"/>
      <c r="DS29" s="384"/>
      <c r="DT29" s="384"/>
      <c r="DU29" s="384"/>
      <c r="DV29" s="384"/>
      <c r="DW29" s="384"/>
      <c r="DX29" s="384"/>
      <c r="DY29" s="384"/>
      <c r="DZ29" s="384"/>
      <c r="EA29" s="384"/>
      <c r="EB29" s="384"/>
      <c r="EC29" s="384"/>
      <c r="ED29" s="384"/>
      <c r="EE29" s="384"/>
      <c r="EF29" s="384"/>
      <c r="EG29" s="384"/>
      <c r="EH29" s="384"/>
      <c r="EI29" s="384"/>
      <c r="EJ29" s="384"/>
      <c r="EK29" s="384"/>
      <c r="EL29" s="384"/>
      <c r="EM29" s="384"/>
      <c r="EN29" s="384"/>
      <c r="EO29" s="384"/>
      <c r="EP29" s="384"/>
      <c r="EQ29" s="384"/>
      <c r="ER29" s="384"/>
      <c r="ES29" s="384"/>
      <c r="ET29" s="384"/>
      <c r="EU29" s="384"/>
      <c r="EV29" s="384"/>
      <c r="EW29" s="384"/>
      <c r="EX29" s="384"/>
      <c r="EY29" s="384"/>
      <c r="EZ29" s="384"/>
      <c r="FA29" s="384"/>
      <c r="FB29" s="384"/>
      <c r="FC29" s="384"/>
      <c r="FD29" s="384"/>
      <c r="FE29" s="384"/>
      <c r="FF29" s="384"/>
      <c r="FG29" s="384"/>
      <c r="FH29" s="384"/>
      <c r="FI29" s="384"/>
      <c r="FJ29" s="384"/>
      <c r="FK29" s="384"/>
      <c r="FL29" s="384"/>
      <c r="FM29" s="384"/>
      <c r="FN29" s="384"/>
      <c r="FO29" s="384"/>
      <c r="FP29" s="384"/>
      <c r="FQ29" s="384"/>
      <c r="FR29" s="384"/>
      <c r="FS29" s="384"/>
      <c r="FT29" s="384"/>
      <c r="FU29" s="384"/>
      <c r="FV29" s="384"/>
      <c r="FW29" s="384"/>
      <c r="FX29" s="384"/>
      <c r="FY29" s="384"/>
      <c r="FZ29" s="384"/>
      <c r="GA29" s="384"/>
      <c r="GB29" s="384"/>
      <c r="GC29" s="384"/>
      <c r="GD29" s="384"/>
      <c r="GE29" s="384"/>
      <c r="GF29" s="384"/>
      <c r="GG29" s="384"/>
      <c r="GH29" s="384"/>
      <c r="GI29" s="384"/>
      <c r="GJ29" s="384"/>
      <c r="GK29" s="384"/>
      <c r="GL29" s="384"/>
      <c r="GM29" s="384"/>
      <c r="GN29" s="384"/>
      <c r="GO29" s="384"/>
      <c r="GP29" s="384"/>
      <c r="GQ29" s="384"/>
      <c r="GR29" s="384"/>
      <c r="GS29" s="384"/>
      <c r="GT29" s="384"/>
      <c r="GU29" s="384"/>
      <c r="GV29" s="384"/>
      <c r="GW29" s="384"/>
      <c r="GX29" s="384"/>
      <c r="GY29" s="384"/>
      <c r="GZ29" s="384"/>
      <c r="HA29" s="384"/>
      <c r="HB29" s="384"/>
      <c r="HC29" s="384"/>
      <c r="HD29" s="384"/>
      <c r="HE29" s="384"/>
      <c r="HF29" s="384"/>
      <c r="HG29" s="384"/>
      <c r="HH29" s="384"/>
      <c r="HI29" s="384"/>
      <c r="HJ29" s="384"/>
      <c r="HK29" s="384"/>
      <c r="HL29" s="384"/>
      <c r="HM29" s="384"/>
      <c r="HN29" s="384"/>
      <c r="HO29" s="384"/>
      <c r="HP29" s="384"/>
      <c r="HQ29" s="384"/>
      <c r="HR29" s="384"/>
      <c r="HS29" s="384"/>
      <c r="HT29" s="384"/>
      <c r="HU29" s="384"/>
      <c r="HV29" s="384"/>
      <c r="HW29" s="384"/>
      <c r="HX29" s="384"/>
      <c r="HY29" s="384"/>
      <c r="HZ29" s="384"/>
      <c r="IA29" s="384"/>
      <c r="IB29" s="384"/>
      <c r="IC29" s="384"/>
      <c r="ID29" s="384"/>
      <c r="IE29" s="384"/>
      <c r="IF29" s="384"/>
      <c r="IG29" s="384"/>
      <c r="IH29" s="384"/>
      <c r="II29" s="384"/>
      <c r="IJ29" s="384"/>
      <c r="IK29" s="384"/>
      <c r="IL29" s="384"/>
      <c r="IM29" s="384"/>
      <c r="IN29" s="384"/>
      <c r="IO29" s="384"/>
      <c r="IP29" s="384"/>
      <c r="IQ29" s="384"/>
      <c r="IR29" s="384"/>
      <c r="IS29" s="384"/>
      <c r="IT29" s="384"/>
      <c r="IU29" s="384"/>
      <c r="IV29" s="384"/>
    </row>
    <row r="30" spans="1:256" ht="30">
      <c r="A30" s="308" t="s">
        <v>52</v>
      </c>
      <c r="B30" s="410" t="s">
        <v>2860</v>
      </c>
      <c r="C30" s="411"/>
      <c r="D30" s="412" t="s">
        <v>2861</v>
      </c>
      <c r="E30" s="412"/>
      <c r="F30" s="412"/>
      <c r="G30" s="412"/>
      <c r="H30" s="412">
        <v>50000</v>
      </c>
      <c r="I30" s="412">
        <v>15000</v>
      </c>
      <c r="J30" s="412"/>
      <c r="K30" s="412"/>
      <c r="L30" s="412">
        <f>M30+N30</f>
        <v>35000</v>
      </c>
      <c r="M30" s="412">
        <f>H30*0.7</f>
        <v>35000</v>
      </c>
      <c r="N30" s="412"/>
      <c r="O30" s="412"/>
      <c r="P30" s="412"/>
      <c r="Q30" s="412"/>
      <c r="R30" s="412"/>
      <c r="S30" s="412"/>
      <c r="T30" s="412"/>
      <c r="U30" s="412"/>
      <c r="V30" s="412"/>
      <c r="W30" s="412"/>
      <c r="X30" s="412"/>
      <c r="Y30" s="412"/>
      <c r="Z30" s="412"/>
      <c r="AA30" s="412">
        <f>AB30+AD30</f>
        <v>50000</v>
      </c>
      <c r="AB30" s="412">
        <v>15000</v>
      </c>
      <c r="AC30" s="412">
        <f>J30</f>
        <v>0</v>
      </c>
      <c r="AD30" s="412">
        <f>AE30+AF30</f>
        <v>35000</v>
      </c>
      <c r="AE30" s="412">
        <f>M30</f>
        <v>35000</v>
      </c>
      <c r="AF30" s="412">
        <f>N30</f>
        <v>0</v>
      </c>
      <c r="AG30" s="412">
        <f>AH30+AJ30</f>
        <v>50000</v>
      </c>
      <c r="AH30" s="412">
        <v>15000</v>
      </c>
      <c r="AI30" s="412">
        <f>AC30</f>
        <v>0</v>
      </c>
      <c r="AJ30" s="412">
        <f>AK30+AL30</f>
        <v>35000</v>
      </c>
      <c r="AK30" s="412">
        <f>AE30</f>
        <v>35000</v>
      </c>
      <c r="AL30" s="412">
        <f>AF30</f>
        <v>0</v>
      </c>
      <c r="AM30" s="412"/>
      <c r="AN30" s="413"/>
      <c r="AO30" s="413"/>
      <c r="AP30" s="413"/>
      <c r="AQ30" s="413"/>
      <c r="AR30" s="413"/>
      <c r="AS30" s="413"/>
      <c r="AT30" s="413"/>
      <c r="AU30" s="413"/>
      <c r="AV30" s="413"/>
      <c r="AW30" s="413"/>
      <c r="AX30" s="413"/>
      <c r="AY30" s="413"/>
      <c r="AZ30" s="413"/>
      <c r="BA30" s="413"/>
      <c r="BB30" s="413"/>
      <c r="BC30" s="413"/>
      <c r="BD30" s="413"/>
      <c r="BE30" s="413"/>
      <c r="BF30" s="413"/>
      <c r="BG30" s="413"/>
      <c r="BH30" s="413"/>
      <c r="BI30" s="413"/>
      <c r="BJ30" s="413"/>
      <c r="BK30" s="413"/>
      <c r="BL30" s="413"/>
      <c r="BM30" s="413"/>
      <c r="BN30" s="413"/>
      <c r="BO30" s="413"/>
      <c r="BP30" s="413"/>
      <c r="BQ30" s="413"/>
      <c r="BR30" s="413"/>
      <c r="BS30" s="413"/>
      <c r="BT30" s="413"/>
      <c r="BU30" s="413"/>
      <c r="BV30" s="413"/>
      <c r="BW30" s="413"/>
      <c r="BX30" s="413"/>
      <c r="BY30" s="413"/>
      <c r="BZ30" s="413"/>
      <c r="CA30" s="413"/>
      <c r="CB30" s="413"/>
      <c r="CC30" s="413"/>
      <c r="CD30" s="413"/>
      <c r="CE30" s="413"/>
      <c r="CF30" s="413"/>
      <c r="CG30" s="413"/>
      <c r="CH30" s="413"/>
      <c r="CI30" s="413"/>
      <c r="CJ30" s="413"/>
      <c r="CK30" s="413"/>
      <c r="CL30" s="413"/>
      <c r="CM30" s="413"/>
      <c r="CN30" s="413"/>
      <c r="CO30" s="413"/>
      <c r="CP30" s="413"/>
      <c r="CQ30" s="413"/>
      <c r="CR30" s="413"/>
      <c r="CS30" s="413"/>
      <c r="CT30" s="413"/>
      <c r="CU30" s="413"/>
      <c r="CV30" s="413"/>
      <c r="CW30" s="413"/>
      <c r="CX30" s="413"/>
      <c r="CY30" s="413"/>
      <c r="CZ30" s="413"/>
      <c r="DA30" s="413"/>
      <c r="DB30" s="413"/>
      <c r="DC30" s="413"/>
      <c r="DD30" s="413"/>
      <c r="DE30" s="413"/>
      <c r="DF30" s="413"/>
      <c r="DG30" s="413"/>
      <c r="DH30" s="413"/>
      <c r="DI30" s="413"/>
      <c r="DJ30" s="413"/>
      <c r="DK30" s="413"/>
      <c r="DL30" s="413"/>
      <c r="DM30" s="413"/>
      <c r="DN30" s="413"/>
      <c r="DO30" s="413"/>
      <c r="DP30" s="413"/>
      <c r="DQ30" s="413"/>
      <c r="DR30" s="413"/>
      <c r="DS30" s="413"/>
      <c r="DT30" s="413"/>
      <c r="DU30" s="413"/>
      <c r="DV30" s="413"/>
      <c r="DW30" s="413"/>
      <c r="DX30" s="413"/>
      <c r="DY30" s="413"/>
      <c r="DZ30" s="413"/>
      <c r="EA30" s="413"/>
      <c r="EB30" s="413"/>
      <c r="EC30" s="413"/>
      <c r="ED30" s="413"/>
      <c r="EE30" s="413"/>
      <c r="EF30" s="413"/>
      <c r="EG30" s="413"/>
      <c r="EH30" s="413"/>
      <c r="EI30" s="413"/>
      <c r="EJ30" s="413"/>
      <c r="EK30" s="413"/>
      <c r="EL30" s="413"/>
      <c r="EM30" s="413"/>
      <c r="EN30" s="413"/>
      <c r="EO30" s="413"/>
      <c r="EP30" s="413"/>
      <c r="EQ30" s="413"/>
      <c r="ER30" s="413"/>
      <c r="ES30" s="413"/>
      <c r="ET30" s="413"/>
      <c r="EU30" s="413"/>
      <c r="EV30" s="413"/>
      <c r="EW30" s="413"/>
      <c r="EX30" s="413"/>
      <c r="EY30" s="413"/>
      <c r="EZ30" s="413"/>
      <c r="FA30" s="413"/>
      <c r="FB30" s="413"/>
      <c r="FC30" s="413"/>
      <c r="FD30" s="413"/>
      <c r="FE30" s="413"/>
      <c r="FF30" s="413"/>
      <c r="FG30" s="413"/>
      <c r="FH30" s="413"/>
      <c r="FI30" s="413"/>
      <c r="FJ30" s="413"/>
      <c r="FK30" s="413"/>
      <c r="FL30" s="413"/>
      <c r="FM30" s="413"/>
      <c r="FN30" s="413"/>
      <c r="FO30" s="413"/>
      <c r="FP30" s="413"/>
      <c r="FQ30" s="413"/>
      <c r="FR30" s="413"/>
      <c r="FS30" s="413"/>
      <c r="FT30" s="413"/>
      <c r="FU30" s="413"/>
      <c r="FV30" s="413"/>
      <c r="FW30" s="413"/>
      <c r="FX30" s="413"/>
      <c r="FY30" s="413"/>
      <c r="FZ30" s="413"/>
      <c r="GA30" s="413"/>
      <c r="GB30" s="413"/>
      <c r="GC30" s="413"/>
      <c r="GD30" s="413"/>
      <c r="GE30" s="413"/>
      <c r="GF30" s="413"/>
      <c r="GG30" s="413"/>
      <c r="GH30" s="413"/>
      <c r="GI30" s="413"/>
      <c r="GJ30" s="413"/>
      <c r="GK30" s="413"/>
      <c r="GL30" s="413"/>
      <c r="GM30" s="413"/>
      <c r="GN30" s="413"/>
      <c r="GO30" s="413"/>
      <c r="GP30" s="413"/>
      <c r="GQ30" s="413"/>
      <c r="GR30" s="413"/>
      <c r="GS30" s="413"/>
      <c r="GT30" s="413"/>
      <c r="GU30" s="413"/>
      <c r="GV30" s="413"/>
      <c r="GW30" s="413"/>
      <c r="GX30" s="413"/>
      <c r="GY30" s="413"/>
      <c r="GZ30" s="413"/>
      <c r="HA30" s="413"/>
      <c r="HB30" s="413"/>
      <c r="HC30" s="413"/>
      <c r="HD30" s="413"/>
      <c r="HE30" s="413"/>
      <c r="HF30" s="413"/>
      <c r="HG30" s="413"/>
      <c r="HH30" s="413"/>
      <c r="HI30" s="413"/>
      <c r="HJ30" s="413"/>
      <c r="HK30" s="413"/>
      <c r="HL30" s="413"/>
      <c r="HM30" s="413"/>
      <c r="HN30" s="413"/>
      <c r="HO30" s="413"/>
      <c r="HP30" s="413"/>
      <c r="HQ30" s="413"/>
      <c r="HR30" s="413"/>
      <c r="HS30" s="413"/>
      <c r="HT30" s="413"/>
      <c r="HU30" s="413"/>
      <c r="HV30" s="413"/>
      <c r="HW30" s="413"/>
      <c r="HX30" s="413"/>
      <c r="HY30" s="413"/>
      <c r="HZ30" s="413"/>
      <c r="IA30" s="413"/>
      <c r="IB30" s="413"/>
      <c r="IC30" s="413"/>
      <c r="ID30" s="413"/>
      <c r="IE30" s="413"/>
      <c r="IF30" s="413"/>
      <c r="IG30" s="413"/>
      <c r="IH30" s="413"/>
      <c r="II30" s="413"/>
      <c r="IJ30" s="413"/>
      <c r="IK30" s="413"/>
      <c r="IL30" s="413"/>
      <c r="IM30" s="413"/>
      <c r="IN30" s="413"/>
      <c r="IO30" s="413"/>
      <c r="IP30" s="413"/>
      <c r="IQ30" s="413"/>
      <c r="IR30" s="413"/>
      <c r="IS30" s="413"/>
      <c r="IT30" s="413"/>
      <c r="IU30" s="413"/>
      <c r="IV30" s="413"/>
    </row>
    <row r="31" spans="1:256">
      <c r="A31" s="308" t="s">
        <v>54</v>
      </c>
      <c r="B31" s="410" t="s">
        <v>2862</v>
      </c>
      <c r="C31" s="411"/>
      <c r="D31" s="412" t="s">
        <v>2861</v>
      </c>
      <c r="E31" s="412"/>
      <c r="F31" s="412"/>
      <c r="G31" s="412"/>
      <c r="H31" s="412">
        <v>35000</v>
      </c>
      <c r="I31" s="412">
        <v>10500</v>
      </c>
      <c r="J31" s="412"/>
      <c r="K31" s="412"/>
      <c r="L31" s="412">
        <f>M31+N31</f>
        <v>24500</v>
      </c>
      <c r="M31" s="412">
        <f>H31*0.7</f>
        <v>24500</v>
      </c>
      <c r="N31" s="412"/>
      <c r="O31" s="412"/>
      <c r="P31" s="412"/>
      <c r="Q31" s="412"/>
      <c r="R31" s="412"/>
      <c r="S31" s="412"/>
      <c r="T31" s="412"/>
      <c r="U31" s="412"/>
      <c r="V31" s="412"/>
      <c r="W31" s="412"/>
      <c r="X31" s="412"/>
      <c r="Y31" s="412"/>
      <c r="Z31" s="412"/>
      <c r="AA31" s="412">
        <f>AB31+AD31</f>
        <v>35000</v>
      </c>
      <c r="AB31" s="412">
        <v>10500</v>
      </c>
      <c r="AC31" s="412">
        <f>J31</f>
        <v>0</v>
      </c>
      <c r="AD31" s="412">
        <f>AE31+AF31</f>
        <v>24500</v>
      </c>
      <c r="AE31" s="412">
        <f>M31</f>
        <v>24500</v>
      </c>
      <c r="AF31" s="412">
        <f>N31</f>
        <v>0</v>
      </c>
      <c r="AG31" s="412">
        <f>AH31+AJ31</f>
        <v>35000</v>
      </c>
      <c r="AH31" s="412">
        <v>10500</v>
      </c>
      <c r="AI31" s="412">
        <f>AC31</f>
        <v>0</v>
      </c>
      <c r="AJ31" s="412">
        <f>AK31+AL31</f>
        <v>24500</v>
      </c>
      <c r="AK31" s="412">
        <f>AE31</f>
        <v>24500</v>
      </c>
      <c r="AL31" s="412">
        <f>AF31</f>
        <v>0</v>
      </c>
      <c r="AM31" s="412"/>
      <c r="AN31" s="413"/>
      <c r="AO31" s="413"/>
      <c r="AP31" s="413"/>
      <c r="AQ31" s="413"/>
      <c r="AR31" s="413"/>
      <c r="AS31" s="413"/>
      <c r="AT31" s="413"/>
      <c r="AU31" s="413"/>
      <c r="AV31" s="413"/>
      <c r="AW31" s="413"/>
      <c r="AX31" s="413"/>
      <c r="AY31" s="413"/>
      <c r="AZ31" s="413"/>
      <c r="BA31" s="413"/>
      <c r="BB31" s="413"/>
      <c r="BC31" s="413"/>
      <c r="BD31" s="413"/>
      <c r="BE31" s="413"/>
      <c r="BF31" s="413"/>
      <c r="BG31" s="413"/>
      <c r="BH31" s="413"/>
      <c r="BI31" s="413"/>
      <c r="BJ31" s="413"/>
      <c r="BK31" s="413"/>
      <c r="BL31" s="413"/>
      <c r="BM31" s="413"/>
      <c r="BN31" s="413"/>
      <c r="BO31" s="413"/>
      <c r="BP31" s="413"/>
      <c r="BQ31" s="413"/>
      <c r="BR31" s="413"/>
      <c r="BS31" s="413"/>
      <c r="BT31" s="413"/>
      <c r="BU31" s="413"/>
      <c r="BV31" s="413"/>
      <c r="BW31" s="413"/>
      <c r="BX31" s="413"/>
      <c r="BY31" s="413"/>
      <c r="BZ31" s="413"/>
      <c r="CA31" s="413"/>
      <c r="CB31" s="413"/>
      <c r="CC31" s="413"/>
      <c r="CD31" s="413"/>
      <c r="CE31" s="413"/>
      <c r="CF31" s="413"/>
      <c r="CG31" s="413"/>
      <c r="CH31" s="413"/>
      <c r="CI31" s="413"/>
      <c r="CJ31" s="413"/>
      <c r="CK31" s="413"/>
      <c r="CL31" s="413"/>
      <c r="CM31" s="413"/>
      <c r="CN31" s="413"/>
      <c r="CO31" s="413"/>
      <c r="CP31" s="413"/>
      <c r="CQ31" s="413"/>
      <c r="CR31" s="413"/>
      <c r="CS31" s="413"/>
      <c r="CT31" s="413"/>
      <c r="CU31" s="413"/>
      <c r="CV31" s="413"/>
      <c r="CW31" s="413"/>
      <c r="CX31" s="413"/>
      <c r="CY31" s="413"/>
      <c r="CZ31" s="413"/>
      <c r="DA31" s="413"/>
      <c r="DB31" s="413"/>
      <c r="DC31" s="413"/>
      <c r="DD31" s="413"/>
      <c r="DE31" s="413"/>
      <c r="DF31" s="413"/>
      <c r="DG31" s="413"/>
      <c r="DH31" s="413"/>
      <c r="DI31" s="413"/>
      <c r="DJ31" s="413"/>
      <c r="DK31" s="413"/>
      <c r="DL31" s="413"/>
      <c r="DM31" s="413"/>
      <c r="DN31" s="413"/>
      <c r="DO31" s="413"/>
      <c r="DP31" s="413"/>
      <c r="DQ31" s="413"/>
      <c r="DR31" s="413"/>
      <c r="DS31" s="413"/>
      <c r="DT31" s="413"/>
      <c r="DU31" s="413"/>
      <c r="DV31" s="413"/>
      <c r="DW31" s="413"/>
      <c r="DX31" s="413"/>
      <c r="DY31" s="413"/>
      <c r="DZ31" s="413"/>
      <c r="EA31" s="413"/>
      <c r="EB31" s="413"/>
      <c r="EC31" s="413"/>
      <c r="ED31" s="413"/>
      <c r="EE31" s="413"/>
      <c r="EF31" s="413"/>
      <c r="EG31" s="413"/>
      <c r="EH31" s="413"/>
      <c r="EI31" s="413"/>
      <c r="EJ31" s="413"/>
      <c r="EK31" s="413"/>
      <c r="EL31" s="413"/>
      <c r="EM31" s="413"/>
      <c r="EN31" s="413"/>
      <c r="EO31" s="413"/>
      <c r="EP31" s="413"/>
      <c r="EQ31" s="413"/>
      <c r="ER31" s="413"/>
      <c r="ES31" s="413"/>
      <c r="ET31" s="413"/>
      <c r="EU31" s="413"/>
      <c r="EV31" s="413"/>
      <c r="EW31" s="413"/>
      <c r="EX31" s="413"/>
      <c r="EY31" s="413"/>
      <c r="EZ31" s="413"/>
      <c r="FA31" s="413"/>
      <c r="FB31" s="413"/>
      <c r="FC31" s="413"/>
      <c r="FD31" s="413"/>
      <c r="FE31" s="413"/>
      <c r="FF31" s="413"/>
      <c r="FG31" s="413"/>
      <c r="FH31" s="413"/>
      <c r="FI31" s="413"/>
      <c r="FJ31" s="413"/>
      <c r="FK31" s="413"/>
      <c r="FL31" s="413"/>
      <c r="FM31" s="413"/>
      <c r="FN31" s="413"/>
      <c r="FO31" s="413"/>
      <c r="FP31" s="413"/>
      <c r="FQ31" s="413"/>
      <c r="FR31" s="413"/>
      <c r="FS31" s="413"/>
      <c r="FT31" s="413"/>
      <c r="FU31" s="413"/>
      <c r="FV31" s="413"/>
      <c r="FW31" s="413"/>
      <c r="FX31" s="413"/>
      <c r="FY31" s="413"/>
      <c r="FZ31" s="413"/>
      <c r="GA31" s="413"/>
      <c r="GB31" s="413"/>
      <c r="GC31" s="413"/>
      <c r="GD31" s="413"/>
      <c r="GE31" s="413"/>
      <c r="GF31" s="413"/>
      <c r="GG31" s="413"/>
      <c r="GH31" s="413"/>
      <c r="GI31" s="413"/>
      <c r="GJ31" s="413"/>
      <c r="GK31" s="413"/>
      <c r="GL31" s="413"/>
      <c r="GM31" s="413"/>
      <c r="GN31" s="413"/>
      <c r="GO31" s="413"/>
      <c r="GP31" s="413"/>
      <c r="GQ31" s="413"/>
      <c r="GR31" s="413"/>
      <c r="GS31" s="413"/>
      <c r="GT31" s="413"/>
      <c r="GU31" s="413"/>
      <c r="GV31" s="413"/>
      <c r="GW31" s="413"/>
      <c r="GX31" s="413"/>
      <c r="GY31" s="413"/>
      <c r="GZ31" s="413"/>
      <c r="HA31" s="413"/>
      <c r="HB31" s="413"/>
      <c r="HC31" s="413"/>
      <c r="HD31" s="413"/>
      <c r="HE31" s="413"/>
      <c r="HF31" s="413"/>
      <c r="HG31" s="413"/>
      <c r="HH31" s="413"/>
      <c r="HI31" s="413"/>
      <c r="HJ31" s="413"/>
      <c r="HK31" s="413"/>
      <c r="HL31" s="413"/>
      <c r="HM31" s="413"/>
      <c r="HN31" s="413"/>
      <c r="HO31" s="413"/>
      <c r="HP31" s="413"/>
      <c r="HQ31" s="413"/>
      <c r="HR31" s="413"/>
      <c r="HS31" s="413"/>
      <c r="HT31" s="413"/>
      <c r="HU31" s="413"/>
      <c r="HV31" s="413"/>
      <c r="HW31" s="413"/>
      <c r="HX31" s="413"/>
      <c r="HY31" s="413"/>
      <c r="HZ31" s="413"/>
      <c r="IA31" s="413"/>
      <c r="IB31" s="413"/>
      <c r="IC31" s="413"/>
      <c r="ID31" s="413"/>
      <c r="IE31" s="413"/>
      <c r="IF31" s="413"/>
      <c r="IG31" s="413"/>
      <c r="IH31" s="413"/>
      <c r="II31" s="413"/>
      <c r="IJ31" s="413"/>
      <c r="IK31" s="413"/>
      <c r="IL31" s="413"/>
      <c r="IM31" s="413"/>
      <c r="IN31" s="413"/>
      <c r="IO31" s="413"/>
      <c r="IP31" s="413"/>
      <c r="IQ31" s="413"/>
      <c r="IR31" s="413"/>
      <c r="IS31" s="413"/>
      <c r="IT31" s="413"/>
      <c r="IU31" s="413"/>
      <c r="IV31" s="413"/>
    </row>
    <row r="32" spans="1:256" ht="42.75">
      <c r="A32" s="297" t="s">
        <v>284</v>
      </c>
      <c r="B32" s="338" t="s">
        <v>2863</v>
      </c>
      <c r="C32" s="301"/>
      <c r="D32" s="383"/>
      <c r="E32" s="383"/>
      <c r="F32" s="383"/>
      <c r="G32" s="383"/>
      <c r="H32" s="383">
        <f>+H33</f>
        <v>968000</v>
      </c>
      <c r="I32" s="383">
        <f t="shared" ref="I32:AL32" si="11">+I33</f>
        <v>88000</v>
      </c>
      <c r="J32" s="383">
        <f t="shared" si="11"/>
        <v>61600</v>
      </c>
      <c r="K32" s="383">
        <f t="shared" si="11"/>
        <v>0</v>
      </c>
      <c r="L32" s="383">
        <f t="shared" si="11"/>
        <v>880000</v>
      </c>
      <c r="M32" s="383">
        <f t="shared" si="11"/>
        <v>616000</v>
      </c>
      <c r="N32" s="383">
        <f t="shared" si="11"/>
        <v>264000</v>
      </c>
      <c r="O32" s="383">
        <f t="shared" si="11"/>
        <v>0</v>
      </c>
      <c r="P32" s="383">
        <f t="shared" si="11"/>
        <v>0</v>
      </c>
      <c r="Q32" s="383">
        <f t="shared" si="11"/>
        <v>0</v>
      </c>
      <c r="R32" s="383">
        <f t="shared" si="11"/>
        <v>0</v>
      </c>
      <c r="S32" s="383">
        <f t="shared" si="11"/>
        <v>0</v>
      </c>
      <c r="T32" s="383">
        <f t="shared" si="11"/>
        <v>0</v>
      </c>
      <c r="U32" s="383">
        <f t="shared" si="11"/>
        <v>0</v>
      </c>
      <c r="V32" s="383">
        <f t="shared" si="11"/>
        <v>0</v>
      </c>
      <c r="W32" s="383">
        <f t="shared" si="11"/>
        <v>0</v>
      </c>
      <c r="X32" s="383">
        <f t="shared" si="11"/>
        <v>0</v>
      </c>
      <c r="Y32" s="383">
        <f t="shared" si="11"/>
        <v>0</v>
      </c>
      <c r="Z32" s="383">
        <f t="shared" si="11"/>
        <v>0</v>
      </c>
      <c r="AA32" s="383">
        <f t="shared" si="11"/>
        <v>968000</v>
      </c>
      <c r="AB32" s="383">
        <f t="shared" si="11"/>
        <v>88000</v>
      </c>
      <c r="AC32" s="383">
        <f t="shared" si="11"/>
        <v>61600</v>
      </c>
      <c r="AD32" s="383">
        <f t="shared" si="11"/>
        <v>880000</v>
      </c>
      <c r="AE32" s="383">
        <f t="shared" si="11"/>
        <v>616000</v>
      </c>
      <c r="AF32" s="383">
        <f t="shared" si="11"/>
        <v>264000</v>
      </c>
      <c r="AG32" s="383">
        <f t="shared" si="11"/>
        <v>968000</v>
      </c>
      <c r="AH32" s="383">
        <f t="shared" si="11"/>
        <v>88000</v>
      </c>
      <c r="AI32" s="383">
        <f t="shared" si="11"/>
        <v>61600</v>
      </c>
      <c r="AJ32" s="383">
        <f t="shared" si="11"/>
        <v>880000</v>
      </c>
      <c r="AK32" s="383">
        <f t="shared" si="11"/>
        <v>616000</v>
      </c>
      <c r="AL32" s="383">
        <f t="shared" si="11"/>
        <v>264000</v>
      </c>
      <c r="AM32" s="383"/>
      <c r="AN32" s="388"/>
      <c r="AO32" s="388"/>
      <c r="AP32" s="388"/>
      <c r="AQ32" s="388"/>
      <c r="AR32" s="388"/>
      <c r="AS32" s="388"/>
      <c r="AT32" s="388"/>
      <c r="AU32" s="388"/>
      <c r="AV32" s="388"/>
      <c r="AW32" s="388"/>
      <c r="AX32" s="388"/>
      <c r="AY32" s="388"/>
      <c r="AZ32" s="388"/>
      <c r="BA32" s="388"/>
      <c r="BB32" s="388"/>
      <c r="BC32" s="388"/>
      <c r="BD32" s="388"/>
      <c r="BE32" s="388"/>
      <c r="BF32" s="388"/>
      <c r="BG32" s="388"/>
      <c r="BH32" s="388"/>
      <c r="BI32" s="388"/>
      <c r="BJ32" s="388"/>
      <c r="BK32" s="388"/>
      <c r="BL32" s="388"/>
      <c r="BM32" s="388"/>
      <c r="BN32" s="388"/>
      <c r="BO32" s="388"/>
      <c r="BP32" s="388"/>
      <c r="BQ32" s="388"/>
      <c r="BR32" s="388"/>
      <c r="BS32" s="388"/>
      <c r="BT32" s="388"/>
      <c r="BU32" s="388"/>
      <c r="BV32" s="388"/>
      <c r="BW32" s="388"/>
      <c r="BX32" s="388"/>
      <c r="BY32" s="388"/>
      <c r="BZ32" s="388"/>
      <c r="CA32" s="388"/>
      <c r="CB32" s="388"/>
      <c r="CC32" s="388"/>
      <c r="CD32" s="388"/>
      <c r="CE32" s="388"/>
      <c r="CF32" s="388"/>
      <c r="CG32" s="388"/>
      <c r="CH32" s="388"/>
      <c r="CI32" s="388"/>
      <c r="CJ32" s="388"/>
      <c r="CK32" s="388"/>
      <c r="CL32" s="388"/>
      <c r="CM32" s="388"/>
      <c r="CN32" s="388"/>
      <c r="CO32" s="388"/>
      <c r="CP32" s="388"/>
      <c r="CQ32" s="388"/>
      <c r="CR32" s="388"/>
      <c r="CS32" s="388"/>
      <c r="CT32" s="388"/>
      <c r="CU32" s="388"/>
      <c r="CV32" s="388"/>
      <c r="CW32" s="388"/>
      <c r="CX32" s="388"/>
      <c r="CY32" s="388"/>
      <c r="CZ32" s="388"/>
      <c r="DA32" s="388"/>
      <c r="DB32" s="388"/>
      <c r="DC32" s="388"/>
      <c r="DD32" s="388"/>
      <c r="DE32" s="388"/>
      <c r="DF32" s="388"/>
      <c r="DG32" s="388"/>
      <c r="DH32" s="388"/>
      <c r="DI32" s="388"/>
      <c r="DJ32" s="388"/>
      <c r="DK32" s="388"/>
      <c r="DL32" s="388"/>
      <c r="DM32" s="388"/>
      <c r="DN32" s="388"/>
      <c r="DO32" s="388"/>
      <c r="DP32" s="388"/>
      <c r="DQ32" s="388"/>
      <c r="DR32" s="388"/>
      <c r="DS32" s="388"/>
      <c r="DT32" s="388"/>
      <c r="DU32" s="388"/>
      <c r="DV32" s="388"/>
      <c r="DW32" s="388"/>
      <c r="DX32" s="388"/>
      <c r="DY32" s="388"/>
      <c r="DZ32" s="388"/>
      <c r="EA32" s="388"/>
      <c r="EB32" s="388"/>
      <c r="EC32" s="388"/>
      <c r="ED32" s="388"/>
      <c r="EE32" s="388"/>
      <c r="EF32" s="388"/>
      <c r="EG32" s="388"/>
      <c r="EH32" s="388"/>
      <c r="EI32" s="388"/>
      <c r="EJ32" s="388"/>
      <c r="EK32" s="388"/>
      <c r="EL32" s="388"/>
      <c r="EM32" s="388"/>
      <c r="EN32" s="388"/>
      <c r="EO32" s="388"/>
      <c r="EP32" s="388"/>
      <c r="EQ32" s="388"/>
      <c r="ER32" s="388"/>
      <c r="ES32" s="388"/>
      <c r="ET32" s="388"/>
      <c r="EU32" s="388"/>
      <c r="EV32" s="388"/>
      <c r="EW32" s="388"/>
      <c r="EX32" s="388"/>
      <c r="EY32" s="388"/>
      <c r="EZ32" s="388"/>
      <c r="FA32" s="388"/>
      <c r="FB32" s="388"/>
      <c r="FC32" s="388"/>
      <c r="FD32" s="388"/>
      <c r="FE32" s="388"/>
      <c r="FF32" s="388"/>
      <c r="FG32" s="388"/>
      <c r="FH32" s="388"/>
      <c r="FI32" s="388"/>
      <c r="FJ32" s="388"/>
      <c r="FK32" s="388"/>
      <c r="FL32" s="388"/>
      <c r="FM32" s="388"/>
      <c r="FN32" s="388"/>
      <c r="FO32" s="388"/>
      <c r="FP32" s="388"/>
      <c r="FQ32" s="388"/>
      <c r="FR32" s="388"/>
      <c r="FS32" s="388"/>
      <c r="FT32" s="388"/>
      <c r="FU32" s="388"/>
      <c r="FV32" s="388"/>
      <c r="FW32" s="388"/>
      <c r="FX32" s="388"/>
      <c r="FY32" s="388"/>
      <c r="FZ32" s="388"/>
      <c r="GA32" s="388"/>
      <c r="GB32" s="388"/>
      <c r="GC32" s="388"/>
      <c r="GD32" s="388"/>
      <c r="GE32" s="388"/>
      <c r="GF32" s="388"/>
      <c r="GG32" s="388"/>
      <c r="GH32" s="388"/>
      <c r="GI32" s="388"/>
      <c r="GJ32" s="388"/>
      <c r="GK32" s="388"/>
      <c r="GL32" s="388"/>
      <c r="GM32" s="388"/>
      <c r="GN32" s="388"/>
      <c r="GO32" s="388"/>
      <c r="GP32" s="388"/>
      <c r="GQ32" s="388"/>
      <c r="GR32" s="388"/>
      <c r="GS32" s="388"/>
      <c r="GT32" s="388"/>
      <c r="GU32" s="388"/>
      <c r="GV32" s="388"/>
      <c r="GW32" s="388"/>
      <c r="GX32" s="388"/>
      <c r="GY32" s="388"/>
      <c r="GZ32" s="388"/>
      <c r="HA32" s="388"/>
      <c r="HB32" s="388"/>
      <c r="HC32" s="388"/>
      <c r="HD32" s="388"/>
      <c r="HE32" s="388"/>
      <c r="HF32" s="388"/>
      <c r="HG32" s="388"/>
      <c r="HH32" s="388"/>
      <c r="HI32" s="388"/>
      <c r="HJ32" s="388"/>
      <c r="HK32" s="388"/>
      <c r="HL32" s="388"/>
      <c r="HM32" s="388"/>
      <c r="HN32" s="388"/>
      <c r="HO32" s="388"/>
      <c r="HP32" s="388"/>
      <c r="HQ32" s="388"/>
      <c r="HR32" s="388"/>
      <c r="HS32" s="388"/>
      <c r="HT32" s="388"/>
      <c r="HU32" s="388"/>
      <c r="HV32" s="388"/>
      <c r="HW32" s="388"/>
      <c r="HX32" s="388"/>
      <c r="HY32" s="388"/>
      <c r="HZ32" s="388"/>
      <c r="IA32" s="388"/>
      <c r="IB32" s="388"/>
      <c r="IC32" s="388"/>
      <c r="ID32" s="388"/>
      <c r="IE32" s="388"/>
      <c r="IF32" s="388"/>
      <c r="IG32" s="388"/>
      <c r="IH32" s="388"/>
      <c r="II32" s="388"/>
      <c r="IJ32" s="388"/>
      <c r="IK32" s="388"/>
      <c r="IL32" s="388"/>
      <c r="IM32" s="388"/>
      <c r="IN32" s="388"/>
      <c r="IO32" s="388"/>
      <c r="IP32" s="388"/>
      <c r="IQ32" s="388"/>
      <c r="IR32" s="388"/>
      <c r="IS32" s="388"/>
      <c r="IT32" s="388"/>
      <c r="IU32" s="388"/>
      <c r="IV32" s="388"/>
    </row>
    <row r="33" spans="1:256" ht="45">
      <c r="A33" s="308" t="s">
        <v>56</v>
      </c>
      <c r="B33" s="410" t="s">
        <v>2864</v>
      </c>
      <c r="C33" s="411"/>
      <c r="D33" s="412" t="s">
        <v>2861</v>
      </c>
      <c r="E33" s="412"/>
      <c r="F33" s="412"/>
      <c r="G33" s="412"/>
      <c r="H33" s="412">
        <v>968000</v>
      </c>
      <c r="I33" s="412">
        <v>88000</v>
      </c>
      <c r="J33" s="412">
        <v>61600</v>
      </c>
      <c r="K33" s="412"/>
      <c r="L33" s="412">
        <v>880000</v>
      </c>
      <c r="M33" s="412">
        <f>+L33*70%</f>
        <v>616000</v>
      </c>
      <c r="N33" s="412">
        <f>+L33*30%</f>
        <v>264000</v>
      </c>
      <c r="O33" s="412"/>
      <c r="P33" s="412"/>
      <c r="Q33" s="412"/>
      <c r="R33" s="412"/>
      <c r="S33" s="412"/>
      <c r="T33" s="412"/>
      <c r="U33" s="412"/>
      <c r="V33" s="412"/>
      <c r="W33" s="412"/>
      <c r="X33" s="412"/>
      <c r="Y33" s="412"/>
      <c r="Z33" s="412"/>
      <c r="AA33" s="412">
        <v>968000</v>
      </c>
      <c r="AB33" s="412">
        <v>88000</v>
      </c>
      <c r="AC33" s="412">
        <v>61600</v>
      </c>
      <c r="AD33" s="412">
        <v>880000</v>
      </c>
      <c r="AE33" s="412">
        <v>616000</v>
      </c>
      <c r="AF33" s="412">
        <v>264000</v>
      </c>
      <c r="AG33" s="412">
        <f t="shared" ref="AG33:AL33" si="12">AA33</f>
        <v>968000</v>
      </c>
      <c r="AH33" s="412">
        <f t="shared" si="12"/>
        <v>88000</v>
      </c>
      <c r="AI33" s="412">
        <f t="shared" si="12"/>
        <v>61600</v>
      </c>
      <c r="AJ33" s="412">
        <f t="shared" si="12"/>
        <v>880000</v>
      </c>
      <c r="AK33" s="412">
        <f t="shared" si="12"/>
        <v>616000</v>
      </c>
      <c r="AL33" s="412">
        <f t="shared" si="12"/>
        <v>264000</v>
      </c>
      <c r="AM33" s="412"/>
      <c r="AN33" s="413"/>
      <c r="AO33" s="413"/>
      <c r="AP33" s="413"/>
      <c r="AQ33" s="413"/>
      <c r="AR33" s="413"/>
      <c r="AS33" s="413"/>
      <c r="AT33" s="413"/>
      <c r="AU33" s="413"/>
      <c r="AV33" s="413"/>
      <c r="AW33" s="413"/>
      <c r="AX33" s="413"/>
      <c r="AY33" s="413"/>
      <c r="AZ33" s="413"/>
      <c r="BA33" s="413"/>
      <c r="BB33" s="413"/>
      <c r="BC33" s="413"/>
      <c r="BD33" s="413"/>
      <c r="BE33" s="413"/>
      <c r="BF33" s="413"/>
      <c r="BG33" s="413"/>
      <c r="BH33" s="413"/>
      <c r="BI33" s="413"/>
      <c r="BJ33" s="413"/>
      <c r="BK33" s="413"/>
      <c r="BL33" s="413"/>
      <c r="BM33" s="413"/>
      <c r="BN33" s="413"/>
      <c r="BO33" s="413"/>
      <c r="BP33" s="413"/>
      <c r="BQ33" s="413"/>
      <c r="BR33" s="413"/>
      <c r="BS33" s="413"/>
      <c r="BT33" s="413"/>
      <c r="BU33" s="413"/>
      <c r="BV33" s="413"/>
      <c r="BW33" s="413"/>
      <c r="BX33" s="413"/>
      <c r="BY33" s="413"/>
      <c r="BZ33" s="413"/>
      <c r="CA33" s="413"/>
      <c r="CB33" s="413"/>
      <c r="CC33" s="413"/>
      <c r="CD33" s="413"/>
      <c r="CE33" s="413"/>
      <c r="CF33" s="413"/>
      <c r="CG33" s="413"/>
      <c r="CH33" s="413"/>
      <c r="CI33" s="413"/>
      <c r="CJ33" s="413"/>
      <c r="CK33" s="413"/>
      <c r="CL33" s="413"/>
      <c r="CM33" s="413"/>
      <c r="CN33" s="413"/>
      <c r="CO33" s="413"/>
      <c r="CP33" s="413"/>
      <c r="CQ33" s="413"/>
      <c r="CR33" s="413"/>
      <c r="CS33" s="413"/>
      <c r="CT33" s="413"/>
      <c r="CU33" s="413"/>
      <c r="CV33" s="413"/>
      <c r="CW33" s="413"/>
      <c r="CX33" s="413"/>
      <c r="CY33" s="413"/>
      <c r="CZ33" s="413"/>
      <c r="DA33" s="413"/>
      <c r="DB33" s="413"/>
      <c r="DC33" s="413"/>
      <c r="DD33" s="413"/>
      <c r="DE33" s="413"/>
      <c r="DF33" s="413"/>
      <c r="DG33" s="413"/>
      <c r="DH33" s="413"/>
      <c r="DI33" s="413"/>
      <c r="DJ33" s="413"/>
      <c r="DK33" s="413"/>
      <c r="DL33" s="413"/>
      <c r="DM33" s="413"/>
      <c r="DN33" s="413"/>
      <c r="DO33" s="413"/>
      <c r="DP33" s="413"/>
      <c r="DQ33" s="413"/>
      <c r="DR33" s="413"/>
      <c r="DS33" s="413"/>
      <c r="DT33" s="413"/>
      <c r="DU33" s="413"/>
      <c r="DV33" s="413"/>
      <c r="DW33" s="413"/>
      <c r="DX33" s="413"/>
      <c r="DY33" s="413"/>
      <c r="DZ33" s="413"/>
      <c r="EA33" s="413"/>
      <c r="EB33" s="413"/>
      <c r="EC33" s="413"/>
      <c r="ED33" s="413"/>
      <c r="EE33" s="413"/>
      <c r="EF33" s="413"/>
      <c r="EG33" s="413"/>
      <c r="EH33" s="413"/>
      <c r="EI33" s="413"/>
      <c r="EJ33" s="413"/>
      <c r="EK33" s="413"/>
      <c r="EL33" s="413"/>
      <c r="EM33" s="413"/>
      <c r="EN33" s="413"/>
      <c r="EO33" s="413"/>
      <c r="EP33" s="413"/>
      <c r="EQ33" s="413"/>
      <c r="ER33" s="413"/>
      <c r="ES33" s="413"/>
      <c r="ET33" s="413"/>
      <c r="EU33" s="413"/>
      <c r="EV33" s="413"/>
      <c r="EW33" s="413"/>
      <c r="EX33" s="413"/>
      <c r="EY33" s="413"/>
      <c r="EZ33" s="413"/>
      <c r="FA33" s="413"/>
      <c r="FB33" s="413"/>
      <c r="FC33" s="413"/>
      <c r="FD33" s="413"/>
      <c r="FE33" s="413"/>
      <c r="FF33" s="413"/>
      <c r="FG33" s="413"/>
      <c r="FH33" s="413"/>
      <c r="FI33" s="413"/>
      <c r="FJ33" s="413"/>
      <c r="FK33" s="413"/>
      <c r="FL33" s="413"/>
      <c r="FM33" s="413"/>
      <c r="FN33" s="413"/>
      <c r="FO33" s="413"/>
      <c r="FP33" s="413"/>
      <c r="FQ33" s="413"/>
      <c r="FR33" s="413"/>
      <c r="FS33" s="413"/>
      <c r="FT33" s="413"/>
      <c r="FU33" s="413"/>
      <c r="FV33" s="413"/>
      <c r="FW33" s="413"/>
      <c r="FX33" s="413"/>
      <c r="FY33" s="413"/>
      <c r="FZ33" s="413"/>
      <c r="GA33" s="413"/>
      <c r="GB33" s="413"/>
      <c r="GC33" s="413"/>
      <c r="GD33" s="413"/>
      <c r="GE33" s="413"/>
      <c r="GF33" s="413"/>
      <c r="GG33" s="413"/>
      <c r="GH33" s="413"/>
      <c r="GI33" s="413"/>
      <c r="GJ33" s="413"/>
      <c r="GK33" s="413"/>
      <c r="GL33" s="413"/>
      <c r="GM33" s="413"/>
      <c r="GN33" s="413"/>
      <c r="GO33" s="413"/>
      <c r="GP33" s="413"/>
      <c r="GQ33" s="413"/>
      <c r="GR33" s="413"/>
      <c r="GS33" s="413"/>
      <c r="GT33" s="413"/>
      <c r="GU33" s="413"/>
      <c r="GV33" s="413"/>
      <c r="GW33" s="413"/>
      <c r="GX33" s="413"/>
      <c r="GY33" s="413"/>
      <c r="GZ33" s="413"/>
      <c r="HA33" s="413"/>
      <c r="HB33" s="413"/>
      <c r="HC33" s="413"/>
      <c r="HD33" s="413"/>
      <c r="HE33" s="413"/>
      <c r="HF33" s="413"/>
      <c r="HG33" s="413"/>
      <c r="HH33" s="413"/>
      <c r="HI33" s="413"/>
      <c r="HJ33" s="413"/>
      <c r="HK33" s="413"/>
      <c r="HL33" s="413"/>
      <c r="HM33" s="413"/>
      <c r="HN33" s="413"/>
      <c r="HO33" s="413"/>
      <c r="HP33" s="413"/>
      <c r="HQ33" s="413"/>
      <c r="HR33" s="413"/>
      <c r="HS33" s="413"/>
      <c r="HT33" s="413"/>
      <c r="HU33" s="413"/>
      <c r="HV33" s="413"/>
      <c r="HW33" s="413"/>
      <c r="HX33" s="413"/>
      <c r="HY33" s="413"/>
      <c r="HZ33" s="413"/>
      <c r="IA33" s="413"/>
      <c r="IB33" s="413"/>
      <c r="IC33" s="413"/>
      <c r="ID33" s="413"/>
      <c r="IE33" s="413"/>
      <c r="IF33" s="413"/>
      <c r="IG33" s="413"/>
      <c r="IH33" s="413"/>
      <c r="II33" s="413"/>
      <c r="IJ33" s="413"/>
      <c r="IK33" s="413"/>
      <c r="IL33" s="413"/>
      <c r="IM33" s="413"/>
      <c r="IN33" s="413"/>
      <c r="IO33" s="413"/>
      <c r="IP33" s="413"/>
      <c r="IQ33" s="413"/>
      <c r="IR33" s="413"/>
      <c r="IS33" s="413"/>
      <c r="IT33" s="413"/>
      <c r="IU33" s="413"/>
      <c r="IV33" s="413"/>
    </row>
    <row r="34" spans="1:256" ht="28.5">
      <c r="A34" s="297" t="s">
        <v>286</v>
      </c>
      <c r="B34" s="338" t="s">
        <v>2865</v>
      </c>
      <c r="C34" s="301"/>
      <c r="D34" s="383"/>
      <c r="E34" s="383"/>
      <c r="F34" s="383"/>
      <c r="G34" s="383"/>
      <c r="H34" s="383">
        <f>+H35</f>
        <v>10500</v>
      </c>
      <c r="I34" s="383">
        <f t="shared" ref="I34:AL34" si="13">+I35</f>
        <v>1119</v>
      </c>
      <c r="J34" s="383">
        <f t="shared" si="13"/>
        <v>0</v>
      </c>
      <c r="K34" s="383">
        <f t="shared" si="13"/>
        <v>0</v>
      </c>
      <c r="L34" s="383">
        <f t="shared" si="13"/>
        <v>9381</v>
      </c>
      <c r="M34" s="383">
        <f t="shared" si="13"/>
        <v>9381</v>
      </c>
      <c r="N34" s="383">
        <f t="shared" si="13"/>
        <v>0</v>
      </c>
      <c r="O34" s="383">
        <f t="shared" si="13"/>
        <v>0</v>
      </c>
      <c r="P34" s="383">
        <f t="shared" si="13"/>
        <v>0</v>
      </c>
      <c r="Q34" s="383">
        <f t="shared" si="13"/>
        <v>0</v>
      </c>
      <c r="R34" s="383">
        <f t="shared" si="13"/>
        <v>0</v>
      </c>
      <c r="S34" s="383">
        <f t="shared" si="13"/>
        <v>0</v>
      </c>
      <c r="T34" s="383">
        <f t="shared" si="13"/>
        <v>0</v>
      </c>
      <c r="U34" s="383">
        <f t="shared" si="13"/>
        <v>0</v>
      </c>
      <c r="V34" s="383">
        <f t="shared" si="13"/>
        <v>0</v>
      </c>
      <c r="W34" s="383">
        <f t="shared" si="13"/>
        <v>0</v>
      </c>
      <c r="X34" s="383">
        <f t="shared" si="13"/>
        <v>0</v>
      </c>
      <c r="Y34" s="383">
        <f t="shared" si="13"/>
        <v>0</v>
      </c>
      <c r="Z34" s="383">
        <f t="shared" si="13"/>
        <v>0</v>
      </c>
      <c r="AA34" s="383">
        <f t="shared" si="13"/>
        <v>10500</v>
      </c>
      <c r="AB34" s="383">
        <f t="shared" si="13"/>
        <v>1119</v>
      </c>
      <c r="AC34" s="383">
        <f t="shared" si="13"/>
        <v>0</v>
      </c>
      <c r="AD34" s="383">
        <f t="shared" si="13"/>
        <v>9381</v>
      </c>
      <c r="AE34" s="383">
        <f t="shared" si="13"/>
        <v>9381</v>
      </c>
      <c r="AF34" s="383">
        <f t="shared" si="13"/>
        <v>0</v>
      </c>
      <c r="AG34" s="383">
        <f t="shared" si="13"/>
        <v>10500</v>
      </c>
      <c r="AH34" s="383">
        <f t="shared" si="13"/>
        <v>1119</v>
      </c>
      <c r="AI34" s="383">
        <f t="shared" si="13"/>
        <v>0</v>
      </c>
      <c r="AJ34" s="383">
        <f t="shared" si="13"/>
        <v>9381</v>
      </c>
      <c r="AK34" s="383">
        <f t="shared" si="13"/>
        <v>9381</v>
      </c>
      <c r="AL34" s="383">
        <f t="shared" si="13"/>
        <v>0</v>
      </c>
      <c r="AM34" s="383"/>
      <c r="AN34" s="388"/>
      <c r="AO34" s="388"/>
      <c r="AP34" s="388"/>
      <c r="AQ34" s="388"/>
      <c r="AR34" s="388"/>
      <c r="AS34" s="388"/>
      <c r="AT34" s="388"/>
      <c r="AU34" s="388"/>
      <c r="AV34" s="388"/>
      <c r="AW34" s="388"/>
      <c r="AX34" s="388"/>
      <c r="AY34" s="388"/>
      <c r="AZ34" s="388"/>
      <c r="BA34" s="388"/>
      <c r="BB34" s="388"/>
      <c r="BC34" s="388"/>
      <c r="BD34" s="388"/>
      <c r="BE34" s="388"/>
      <c r="BF34" s="388"/>
      <c r="BG34" s="388"/>
      <c r="BH34" s="388"/>
      <c r="BI34" s="388"/>
      <c r="BJ34" s="388"/>
      <c r="BK34" s="388"/>
      <c r="BL34" s="388"/>
      <c r="BM34" s="388"/>
      <c r="BN34" s="388"/>
      <c r="BO34" s="388"/>
      <c r="BP34" s="388"/>
      <c r="BQ34" s="388"/>
      <c r="BR34" s="388"/>
      <c r="BS34" s="388"/>
      <c r="BT34" s="388"/>
      <c r="BU34" s="388"/>
      <c r="BV34" s="388"/>
      <c r="BW34" s="388"/>
      <c r="BX34" s="388"/>
      <c r="BY34" s="388"/>
      <c r="BZ34" s="388"/>
      <c r="CA34" s="388"/>
      <c r="CB34" s="388"/>
      <c r="CC34" s="388"/>
      <c r="CD34" s="388"/>
      <c r="CE34" s="388"/>
      <c r="CF34" s="388"/>
      <c r="CG34" s="388"/>
      <c r="CH34" s="388"/>
      <c r="CI34" s="388"/>
      <c r="CJ34" s="388"/>
      <c r="CK34" s="388"/>
      <c r="CL34" s="388"/>
      <c r="CM34" s="388"/>
      <c r="CN34" s="388"/>
      <c r="CO34" s="388"/>
      <c r="CP34" s="388"/>
      <c r="CQ34" s="388"/>
      <c r="CR34" s="388"/>
      <c r="CS34" s="388"/>
      <c r="CT34" s="388"/>
      <c r="CU34" s="388"/>
      <c r="CV34" s="388"/>
      <c r="CW34" s="388"/>
      <c r="CX34" s="388"/>
      <c r="CY34" s="388"/>
      <c r="CZ34" s="388"/>
      <c r="DA34" s="388"/>
      <c r="DB34" s="388"/>
      <c r="DC34" s="388"/>
      <c r="DD34" s="388"/>
      <c r="DE34" s="388"/>
      <c r="DF34" s="388"/>
      <c r="DG34" s="388"/>
      <c r="DH34" s="388"/>
      <c r="DI34" s="388"/>
      <c r="DJ34" s="388"/>
      <c r="DK34" s="388"/>
      <c r="DL34" s="388"/>
      <c r="DM34" s="388"/>
      <c r="DN34" s="388"/>
      <c r="DO34" s="388"/>
      <c r="DP34" s="388"/>
      <c r="DQ34" s="388"/>
      <c r="DR34" s="388"/>
      <c r="DS34" s="388"/>
      <c r="DT34" s="388"/>
      <c r="DU34" s="388"/>
      <c r="DV34" s="388"/>
      <c r="DW34" s="388"/>
      <c r="DX34" s="388"/>
      <c r="DY34" s="388"/>
      <c r="DZ34" s="388"/>
      <c r="EA34" s="388"/>
      <c r="EB34" s="388"/>
      <c r="EC34" s="388"/>
      <c r="ED34" s="388"/>
      <c r="EE34" s="388"/>
      <c r="EF34" s="388"/>
      <c r="EG34" s="388"/>
      <c r="EH34" s="388"/>
      <c r="EI34" s="388"/>
      <c r="EJ34" s="388"/>
      <c r="EK34" s="388"/>
      <c r="EL34" s="388"/>
      <c r="EM34" s="388"/>
      <c r="EN34" s="388"/>
      <c r="EO34" s="388"/>
      <c r="EP34" s="388"/>
      <c r="EQ34" s="388"/>
      <c r="ER34" s="388"/>
      <c r="ES34" s="388"/>
      <c r="ET34" s="388"/>
      <c r="EU34" s="388"/>
      <c r="EV34" s="388"/>
      <c r="EW34" s="388"/>
      <c r="EX34" s="388"/>
      <c r="EY34" s="388"/>
      <c r="EZ34" s="388"/>
      <c r="FA34" s="388"/>
      <c r="FB34" s="388"/>
      <c r="FC34" s="388"/>
      <c r="FD34" s="388"/>
      <c r="FE34" s="388"/>
      <c r="FF34" s="388"/>
      <c r="FG34" s="388"/>
      <c r="FH34" s="388"/>
      <c r="FI34" s="388"/>
      <c r="FJ34" s="388"/>
      <c r="FK34" s="388"/>
      <c r="FL34" s="388"/>
      <c r="FM34" s="388"/>
      <c r="FN34" s="388"/>
      <c r="FO34" s="388"/>
      <c r="FP34" s="388"/>
      <c r="FQ34" s="388"/>
      <c r="FR34" s="388"/>
      <c r="FS34" s="388"/>
      <c r="FT34" s="388"/>
      <c r="FU34" s="388"/>
      <c r="FV34" s="388"/>
      <c r="FW34" s="388"/>
      <c r="FX34" s="388"/>
      <c r="FY34" s="388"/>
      <c r="FZ34" s="388"/>
      <c r="GA34" s="388"/>
      <c r="GB34" s="388"/>
      <c r="GC34" s="388"/>
      <c r="GD34" s="388"/>
      <c r="GE34" s="388"/>
      <c r="GF34" s="388"/>
      <c r="GG34" s="388"/>
      <c r="GH34" s="388"/>
      <c r="GI34" s="388"/>
      <c r="GJ34" s="388"/>
      <c r="GK34" s="388"/>
      <c r="GL34" s="388"/>
      <c r="GM34" s="388"/>
      <c r="GN34" s="388"/>
      <c r="GO34" s="388"/>
      <c r="GP34" s="388"/>
      <c r="GQ34" s="388"/>
      <c r="GR34" s="388"/>
      <c r="GS34" s="388"/>
      <c r="GT34" s="388"/>
      <c r="GU34" s="388"/>
      <c r="GV34" s="388"/>
      <c r="GW34" s="388"/>
      <c r="GX34" s="388"/>
      <c r="GY34" s="388"/>
      <c r="GZ34" s="388"/>
      <c r="HA34" s="388"/>
      <c r="HB34" s="388"/>
      <c r="HC34" s="388"/>
      <c r="HD34" s="388"/>
      <c r="HE34" s="388"/>
      <c r="HF34" s="388"/>
      <c r="HG34" s="388"/>
      <c r="HH34" s="388"/>
      <c r="HI34" s="388"/>
      <c r="HJ34" s="388"/>
      <c r="HK34" s="388"/>
      <c r="HL34" s="388"/>
      <c r="HM34" s="388"/>
      <c r="HN34" s="388"/>
      <c r="HO34" s="388"/>
      <c r="HP34" s="388"/>
      <c r="HQ34" s="388"/>
      <c r="HR34" s="388"/>
      <c r="HS34" s="388"/>
      <c r="HT34" s="388"/>
      <c r="HU34" s="388"/>
      <c r="HV34" s="388"/>
      <c r="HW34" s="388"/>
      <c r="HX34" s="388"/>
      <c r="HY34" s="388"/>
      <c r="HZ34" s="388"/>
      <c r="IA34" s="388"/>
      <c r="IB34" s="388"/>
      <c r="IC34" s="388"/>
      <c r="ID34" s="388"/>
      <c r="IE34" s="388"/>
      <c r="IF34" s="388"/>
      <c r="IG34" s="388"/>
      <c r="IH34" s="388"/>
      <c r="II34" s="388"/>
      <c r="IJ34" s="388"/>
      <c r="IK34" s="388"/>
      <c r="IL34" s="388"/>
      <c r="IM34" s="388"/>
      <c r="IN34" s="388"/>
      <c r="IO34" s="388"/>
      <c r="IP34" s="388"/>
      <c r="IQ34" s="388"/>
      <c r="IR34" s="388"/>
      <c r="IS34" s="388"/>
      <c r="IT34" s="388"/>
      <c r="IU34" s="388"/>
      <c r="IV34" s="388"/>
    </row>
    <row r="35" spans="1:256" ht="30">
      <c r="A35" s="340">
        <v>1</v>
      </c>
      <c r="B35" s="414" t="s">
        <v>1116</v>
      </c>
      <c r="C35" s="382"/>
      <c r="D35" s="340" t="s">
        <v>2850</v>
      </c>
      <c r="E35" s="340"/>
      <c r="F35" s="340"/>
      <c r="G35" s="340"/>
      <c r="H35" s="395">
        <v>10500</v>
      </c>
      <c r="I35" s="395">
        <v>1119</v>
      </c>
      <c r="J35" s="395"/>
      <c r="K35" s="395"/>
      <c r="L35" s="395">
        <v>9381</v>
      </c>
      <c r="M35" s="395">
        <v>9381</v>
      </c>
      <c r="N35" s="395"/>
      <c r="O35" s="395"/>
      <c r="P35" s="395"/>
      <c r="Q35" s="395"/>
      <c r="R35" s="395"/>
      <c r="S35" s="395"/>
      <c r="T35" s="395"/>
      <c r="U35" s="395"/>
      <c r="V35" s="395"/>
      <c r="W35" s="395"/>
      <c r="X35" s="395"/>
      <c r="Y35" s="395"/>
      <c r="Z35" s="395"/>
      <c r="AA35" s="395">
        <v>10500</v>
      </c>
      <c r="AB35" s="395">
        <v>1119</v>
      </c>
      <c r="AC35" s="395"/>
      <c r="AD35" s="395">
        <v>9381</v>
      </c>
      <c r="AE35" s="395">
        <v>9381</v>
      </c>
      <c r="AF35" s="395"/>
      <c r="AG35" s="395">
        <v>10500</v>
      </c>
      <c r="AH35" s="395">
        <f>AG35-AE35</f>
        <v>1119</v>
      </c>
      <c r="AI35" s="395"/>
      <c r="AJ35" s="395">
        <v>9381</v>
      </c>
      <c r="AK35" s="395">
        <v>9381</v>
      </c>
      <c r="AL35" s="395"/>
      <c r="AM35" s="340"/>
      <c r="AN35" s="379"/>
      <c r="AO35" s="379"/>
      <c r="AP35" s="379"/>
      <c r="AQ35" s="379"/>
      <c r="AR35" s="379"/>
      <c r="AS35" s="379"/>
      <c r="AT35" s="379"/>
      <c r="AU35" s="379"/>
      <c r="AV35" s="379"/>
      <c r="AW35" s="379"/>
      <c r="AX35" s="379"/>
      <c r="AY35" s="379"/>
      <c r="AZ35" s="379"/>
      <c r="BA35" s="379"/>
      <c r="BB35" s="379"/>
      <c r="BC35" s="379"/>
      <c r="BD35" s="379"/>
      <c r="BE35" s="379"/>
      <c r="BF35" s="379"/>
      <c r="BG35" s="379"/>
      <c r="BH35" s="379"/>
      <c r="BI35" s="379"/>
      <c r="BJ35" s="379"/>
      <c r="BK35" s="379"/>
      <c r="BL35" s="379"/>
      <c r="BM35" s="379"/>
      <c r="BN35" s="379"/>
      <c r="BO35" s="379"/>
      <c r="BP35" s="379"/>
      <c r="BQ35" s="379"/>
      <c r="BR35" s="379"/>
      <c r="BS35" s="379"/>
      <c r="BT35" s="379"/>
      <c r="BU35" s="379"/>
      <c r="BV35" s="379"/>
      <c r="BW35" s="379"/>
      <c r="BX35" s="379"/>
      <c r="BY35" s="379"/>
      <c r="BZ35" s="379"/>
      <c r="CA35" s="379"/>
      <c r="CB35" s="379"/>
      <c r="CC35" s="379"/>
      <c r="CD35" s="379"/>
      <c r="CE35" s="379"/>
      <c r="CF35" s="379"/>
      <c r="CG35" s="379"/>
      <c r="CH35" s="379"/>
      <c r="CI35" s="379"/>
      <c r="CJ35" s="379"/>
      <c r="CK35" s="379"/>
      <c r="CL35" s="379"/>
      <c r="CM35" s="379"/>
      <c r="CN35" s="379"/>
      <c r="CO35" s="379"/>
      <c r="CP35" s="379"/>
      <c r="CQ35" s="379"/>
      <c r="CR35" s="379"/>
      <c r="CS35" s="379"/>
      <c r="CT35" s="379"/>
      <c r="CU35" s="379"/>
      <c r="CV35" s="379"/>
      <c r="CW35" s="379"/>
      <c r="CX35" s="379"/>
      <c r="CY35" s="379"/>
      <c r="CZ35" s="379"/>
      <c r="DA35" s="379"/>
      <c r="DB35" s="379"/>
      <c r="DC35" s="379"/>
      <c r="DD35" s="379"/>
      <c r="DE35" s="379"/>
      <c r="DF35" s="379"/>
      <c r="DG35" s="379"/>
      <c r="DH35" s="379"/>
      <c r="DI35" s="379"/>
      <c r="DJ35" s="379"/>
      <c r="DK35" s="379"/>
      <c r="DL35" s="379"/>
      <c r="DM35" s="379"/>
      <c r="DN35" s="379"/>
      <c r="DO35" s="379"/>
      <c r="DP35" s="379"/>
      <c r="DQ35" s="379"/>
      <c r="DR35" s="379"/>
      <c r="DS35" s="379"/>
      <c r="DT35" s="379"/>
      <c r="DU35" s="379"/>
      <c r="DV35" s="379"/>
      <c r="DW35" s="379"/>
      <c r="DX35" s="379"/>
      <c r="DY35" s="379"/>
      <c r="DZ35" s="379"/>
      <c r="EA35" s="379"/>
      <c r="EB35" s="379"/>
      <c r="EC35" s="379"/>
      <c r="ED35" s="379"/>
      <c r="EE35" s="379"/>
      <c r="EF35" s="379"/>
      <c r="EG35" s="379"/>
      <c r="EH35" s="379"/>
      <c r="EI35" s="379"/>
      <c r="EJ35" s="379"/>
      <c r="EK35" s="379"/>
      <c r="EL35" s="379"/>
      <c r="EM35" s="379"/>
      <c r="EN35" s="379"/>
      <c r="EO35" s="379"/>
      <c r="EP35" s="379"/>
      <c r="EQ35" s="379"/>
      <c r="ER35" s="379"/>
      <c r="ES35" s="379"/>
      <c r="ET35" s="379"/>
      <c r="EU35" s="379"/>
      <c r="EV35" s="379"/>
      <c r="EW35" s="379"/>
      <c r="EX35" s="379"/>
      <c r="EY35" s="379"/>
      <c r="EZ35" s="379"/>
      <c r="FA35" s="379"/>
      <c r="FB35" s="379"/>
      <c r="FC35" s="379"/>
      <c r="FD35" s="379"/>
      <c r="FE35" s="379"/>
      <c r="FF35" s="379"/>
      <c r="FG35" s="379"/>
      <c r="FH35" s="379"/>
      <c r="FI35" s="379"/>
      <c r="FJ35" s="379"/>
      <c r="FK35" s="379"/>
      <c r="FL35" s="379"/>
      <c r="FM35" s="379"/>
      <c r="FN35" s="379"/>
      <c r="FO35" s="379"/>
      <c r="FP35" s="379"/>
      <c r="FQ35" s="379"/>
      <c r="FR35" s="379"/>
      <c r="FS35" s="379"/>
      <c r="FT35" s="379"/>
      <c r="FU35" s="379"/>
      <c r="FV35" s="379"/>
      <c r="FW35" s="379"/>
      <c r="FX35" s="379"/>
      <c r="FY35" s="379"/>
      <c r="FZ35" s="379"/>
      <c r="GA35" s="379"/>
      <c r="GB35" s="379"/>
      <c r="GC35" s="379"/>
      <c r="GD35" s="379"/>
      <c r="GE35" s="379"/>
      <c r="GF35" s="379"/>
      <c r="GG35" s="379"/>
      <c r="GH35" s="379"/>
      <c r="GI35" s="379"/>
      <c r="GJ35" s="379"/>
      <c r="GK35" s="379"/>
      <c r="GL35" s="379"/>
      <c r="GM35" s="379"/>
      <c r="GN35" s="379"/>
      <c r="GO35" s="379"/>
      <c r="GP35" s="379"/>
      <c r="GQ35" s="379"/>
      <c r="GR35" s="379"/>
      <c r="GS35" s="379"/>
      <c r="GT35" s="379"/>
      <c r="GU35" s="379"/>
      <c r="GV35" s="379"/>
      <c r="GW35" s="379"/>
      <c r="GX35" s="379"/>
      <c r="GY35" s="379"/>
      <c r="GZ35" s="379"/>
      <c r="HA35" s="379"/>
      <c r="HB35" s="379"/>
      <c r="HC35" s="379"/>
      <c r="HD35" s="379"/>
      <c r="HE35" s="379"/>
      <c r="HF35" s="379"/>
      <c r="HG35" s="379"/>
      <c r="HH35" s="379"/>
      <c r="HI35" s="379"/>
      <c r="HJ35" s="379"/>
      <c r="HK35" s="379"/>
      <c r="HL35" s="379"/>
      <c r="HM35" s="379"/>
      <c r="HN35" s="379"/>
      <c r="HO35" s="379"/>
      <c r="HP35" s="379"/>
      <c r="HQ35" s="379"/>
      <c r="HR35" s="379"/>
      <c r="HS35" s="379"/>
      <c r="HT35" s="379"/>
      <c r="HU35" s="379"/>
      <c r="HV35" s="379"/>
      <c r="HW35" s="379"/>
      <c r="HX35" s="379"/>
      <c r="HY35" s="379"/>
      <c r="HZ35" s="379"/>
      <c r="IA35" s="379"/>
      <c r="IB35" s="379"/>
      <c r="IC35" s="379"/>
      <c r="ID35" s="379"/>
      <c r="IE35" s="379"/>
      <c r="IF35" s="379"/>
      <c r="IG35" s="379"/>
      <c r="IH35" s="379"/>
      <c r="II35" s="379"/>
      <c r="IJ35" s="379"/>
      <c r="IK35" s="379"/>
      <c r="IL35" s="379"/>
      <c r="IM35" s="379"/>
      <c r="IN35" s="379"/>
      <c r="IO35" s="379"/>
      <c r="IP35" s="379"/>
      <c r="IQ35" s="379"/>
      <c r="IR35" s="379"/>
      <c r="IS35" s="379"/>
      <c r="IT35" s="379"/>
      <c r="IU35" s="379"/>
      <c r="IV35" s="379"/>
    </row>
    <row r="36" spans="1:256" s="57" customFormat="1">
      <c r="A36" s="380" t="s">
        <v>287</v>
      </c>
      <c r="B36" s="594" t="s">
        <v>2991</v>
      </c>
      <c r="C36" s="382"/>
      <c r="D36" s="380"/>
      <c r="E36" s="380"/>
      <c r="F36" s="380"/>
      <c r="G36" s="380"/>
      <c r="H36" s="339">
        <f t="shared" ref="H36:Z36" si="14">H37+H38</f>
        <v>0</v>
      </c>
      <c r="I36" s="339">
        <f t="shared" si="14"/>
        <v>0</v>
      </c>
      <c r="J36" s="339">
        <f t="shared" si="14"/>
        <v>0</v>
      </c>
      <c r="K36" s="339">
        <f t="shared" si="14"/>
        <v>0</v>
      </c>
      <c r="L36" s="339">
        <f t="shared" si="14"/>
        <v>0</v>
      </c>
      <c r="M36" s="339">
        <f t="shared" si="14"/>
        <v>0</v>
      </c>
      <c r="N36" s="339">
        <f t="shared" si="14"/>
        <v>0</v>
      </c>
      <c r="O36" s="339">
        <f t="shared" si="14"/>
        <v>0</v>
      </c>
      <c r="P36" s="339">
        <f t="shared" si="14"/>
        <v>0</v>
      </c>
      <c r="Q36" s="339">
        <f t="shared" si="14"/>
        <v>0</v>
      </c>
      <c r="R36" s="339">
        <f t="shared" si="14"/>
        <v>0</v>
      </c>
      <c r="S36" s="339">
        <f t="shared" si="14"/>
        <v>0</v>
      </c>
      <c r="T36" s="339">
        <f t="shared" si="14"/>
        <v>0</v>
      </c>
      <c r="U36" s="339">
        <f t="shared" si="14"/>
        <v>0</v>
      </c>
      <c r="V36" s="339">
        <f t="shared" si="14"/>
        <v>0</v>
      </c>
      <c r="W36" s="339">
        <f t="shared" si="14"/>
        <v>0</v>
      </c>
      <c r="X36" s="339">
        <f t="shared" si="14"/>
        <v>0</v>
      </c>
      <c r="Y36" s="339">
        <f t="shared" si="14"/>
        <v>0</v>
      </c>
      <c r="Z36" s="339">
        <f t="shared" si="14"/>
        <v>0</v>
      </c>
      <c r="AA36" s="339">
        <f>AA37+AA38</f>
        <v>486295</v>
      </c>
      <c r="AB36" s="339">
        <f t="shared" ref="AB36:AL36" si="15">AB37+AB38</f>
        <v>30000</v>
      </c>
      <c r="AC36" s="339">
        <f t="shared" si="15"/>
        <v>30000</v>
      </c>
      <c r="AD36" s="339">
        <f t="shared" si="15"/>
        <v>456295</v>
      </c>
      <c r="AE36" s="339">
        <f t="shared" si="15"/>
        <v>456295</v>
      </c>
      <c r="AF36" s="339">
        <f t="shared" si="15"/>
        <v>0</v>
      </c>
      <c r="AG36" s="339">
        <f t="shared" si="15"/>
        <v>486295</v>
      </c>
      <c r="AH36" s="339">
        <f t="shared" si="15"/>
        <v>30000</v>
      </c>
      <c r="AI36" s="339">
        <f t="shared" si="15"/>
        <v>30000</v>
      </c>
      <c r="AJ36" s="339">
        <f t="shared" si="15"/>
        <v>456295</v>
      </c>
      <c r="AK36" s="339">
        <f t="shared" si="15"/>
        <v>456295</v>
      </c>
      <c r="AL36" s="339">
        <f t="shared" si="15"/>
        <v>0</v>
      </c>
      <c r="AM36" s="380"/>
      <c r="AN36" s="384"/>
      <c r="AO36" s="384"/>
      <c r="AP36" s="384"/>
      <c r="AQ36" s="384"/>
      <c r="AR36" s="384"/>
      <c r="AS36" s="384"/>
      <c r="AT36" s="384"/>
      <c r="AU36" s="384"/>
      <c r="AV36" s="384"/>
      <c r="AW36" s="384"/>
      <c r="AX36" s="384"/>
      <c r="AY36" s="384"/>
      <c r="AZ36" s="384"/>
      <c r="BA36" s="384"/>
      <c r="BB36" s="384"/>
      <c r="BC36" s="384"/>
      <c r="BD36" s="384"/>
      <c r="BE36" s="384"/>
      <c r="BF36" s="384"/>
      <c r="BG36" s="384"/>
      <c r="BH36" s="384"/>
      <c r="BI36" s="384"/>
      <c r="BJ36" s="384"/>
      <c r="BK36" s="384"/>
      <c r="BL36" s="384"/>
      <c r="BM36" s="384"/>
      <c r="BN36" s="384"/>
      <c r="BO36" s="384"/>
      <c r="BP36" s="384"/>
      <c r="BQ36" s="384"/>
      <c r="BR36" s="384"/>
      <c r="BS36" s="384"/>
      <c r="BT36" s="384"/>
      <c r="BU36" s="384"/>
      <c r="BV36" s="384"/>
      <c r="BW36" s="384"/>
      <c r="BX36" s="384"/>
      <c r="BY36" s="384"/>
      <c r="BZ36" s="384"/>
      <c r="CA36" s="384"/>
      <c r="CB36" s="384"/>
      <c r="CC36" s="384"/>
      <c r="CD36" s="384"/>
      <c r="CE36" s="384"/>
      <c r="CF36" s="384"/>
      <c r="CG36" s="384"/>
      <c r="CH36" s="384"/>
      <c r="CI36" s="384"/>
      <c r="CJ36" s="384"/>
      <c r="CK36" s="384"/>
      <c r="CL36" s="384"/>
      <c r="CM36" s="384"/>
      <c r="CN36" s="384"/>
      <c r="CO36" s="384"/>
      <c r="CP36" s="384"/>
      <c r="CQ36" s="384"/>
      <c r="CR36" s="384"/>
      <c r="CS36" s="384"/>
      <c r="CT36" s="384"/>
      <c r="CU36" s="384"/>
      <c r="CV36" s="384"/>
      <c r="CW36" s="384"/>
      <c r="CX36" s="384"/>
      <c r="CY36" s="384"/>
      <c r="CZ36" s="384"/>
      <c r="DA36" s="384"/>
      <c r="DB36" s="384"/>
      <c r="DC36" s="384"/>
      <c r="DD36" s="384"/>
      <c r="DE36" s="384"/>
      <c r="DF36" s="384"/>
      <c r="DG36" s="384"/>
      <c r="DH36" s="384"/>
      <c r="DI36" s="384"/>
      <c r="DJ36" s="384"/>
      <c r="DK36" s="384"/>
      <c r="DL36" s="384"/>
      <c r="DM36" s="384"/>
      <c r="DN36" s="384"/>
      <c r="DO36" s="384"/>
      <c r="DP36" s="384"/>
      <c r="DQ36" s="384"/>
      <c r="DR36" s="384"/>
      <c r="DS36" s="384"/>
      <c r="DT36" s="384"/>
      <c r="DU36" s="384"/>
      <c r="DV36" s="384"/>
      <c r="DW36" s="384"/>
      <c r="DX36" s="384"/>
      <c r="DY36" s="384"/>
      <c r="DZ36" s="384"/>
      <c r="EA36" s="384"/>
      <c r="EB36" s="384"/>
      <c r="EC36" s="384"/>
      <c r="ED36" s="384"/>
      <c r="EE36" s="384"/>
      <c r="EF36" s="384"/>
      <c r="EG36" s="384"/>
      <c r="EH36" s="384"/>
      <c r="EI36" s="384"/>
      <c r="EJ36" s="384"/>
      <c r="EK36" s="384"/>
      <c r="EL36" s="384"/>
      <c r="EM36" s="384"/>
      <c r="EN36" s="384"/>
      <c r="EO36" s="384"/>
      <c r="EP36" s="384"/>
      <c r="EQ36" s="384"/>
      <c r="ER36" s="384"/>
      <c r="ES36" s="384"/>
      <c r="ET36" s="384"/>
      <c r="EU36" s="384"/>
      <c r="EV36" s="384"/>
      <c r="EW36" s="384"/>
      <c r="EX36" s="384"/>
      <c r="EY36" s="384"/>
      <c r="EZ36" s="384"/>
      <c r="FA36" s="384"/>
      <c r="FB36" s="384"/>
      <c r="FC36" s="384"/>
      <c r="FD36" s="384"/>
      <c r="FE36" s="384"/>
      <c r="FF36" s="384"/>
      <c r="FG36" s="384"/>
      <c r="FH36" s="384"/>
      <c r="FI36" s="384"/>
      <c r="FJ36" s="384"/>
      <c r="FK36" s="384"/>
      <c r="FL36" s="384"/>
      <c r="FM36" s="384"/>
      <c r="FN36" s="384"/>
      <c r="FO36" s="384"/>
      <c r="FP36" s="384"/>
      <c r="FQ36" s="384"/>
      <c r="FR36" s="384"/>
      <c r="FS36" s="384"/>
      <c r="FT36" s="384"/>
      <c r="FU36" s="384"/>
      <c r="FV36" s="384"/>
      <c r="FW36" s="384"/>
      <c r="FX36" s="384"/>
      <c r="FY36" s="384"/>
      <c r="FZ36" s="384"/>
      <c r="GA36" s="384"/>
      <c r="GB36" s="384"/>
      <c r="GC36" s="384"/>
      <c r="GD36" s="384"/>
      <c r="GE36" s="384"/>
      <c r="GF36" s="384"/>
      <c r="GG36" s="384"/>
      <c r="GH36" s="384"/>
      <c r="GI36" s="384"/>
      <c r="GJ36" s="384"/>
      <c r="GK36" s="384"/>
      <c r="GL36" s="384"/>
      <c r="GM36" s="384"/>
      <c r="GN36" s="384"/>
      <c r="GO36" s="384"/>
      <c r="GP36" s="384"/>
      <c r="GQ36" s="384"/>
      <c r="GR36" s="384"/>
      <c r="GS36" s="384"/>
      <c r="GT36" s="384"/>
      <c r="GU36" s="384"/>
      <c r="GV36" s="384"/>
      <c r="GW36" s="384"/>
      <c r="GX36" s="384"/>
      <c r="GY36" s="384"/>
      <c r="GZ36" s="384"/>
      <c r="HA36" s="384"/>
      <c r="HB36" s="384"/>
      <c r="HC36" s="384"/>
      <c r="HD36" s="384"/>
      <c r="HE36" s="384"/>
      <c r="HF36" s="384"/>
      <c r="HG36" s="384"/>
      <c r="HH36" s="384"/>
      <c r="HI36" s="384"/>
      <c r="HJ36" s="384"/>
      <c r="HK36" s="384"/>
      <c r="HL36" s="384"/>
      <c r="HM36" s="384"/>
      <c r="HN36" s="384"/>
      <c r="HO36" s="384"/>
      <c r="HP36" s="384"/>
      <c r="HQ36" s="384"/>
      <c r="HR36" s="384"/>
      <c r="HS36" s="384"/>
      <c r="HT36" s="384"/>
      <c r="HU36" s="384"/>
      <c r="HV36" s="384"/>
      <c r="HW36" s="384"/>
      <c r="HX36" s="384"/>
      <c r="HY36" s="384"/>
      <c r="HZ36" s="384"/>
      <c r="IA36" s="384"/>
      <c r="IB36" s="384"/>
      <c r="IC36" s="384"/>
      <c r="ID36" s="384"/>
      <c r="IE36" s="384"/>
      <c r="IF36" s="384"/>
      <c r="IG36" s="384"/>
      <c r="IH36" s="384"/>
      <c r="II36" s="384"/>
      <c r="IJ36" s="384"/>
      <c r="IK36" s="384"/>
      <c r="IL36" s="384"/>
      <c r="IM36" s="384"/>
      <c r="IN36" s="384"/>
      <c r="IO36" s="384"/>
      <c r="IP36" s="384"/>
      <c r="IQ36" s="384"/>
      <c r="IR36" s="384"/>
      <c r="IS36" s="384"/>
      <c r="IT36" s="384"/>
      <c r="IU36" s="384"/>
      <c r="IV36" s="384"/>
    </row>
    <row r="37" spans="1:256" ht="45">
      <c r="A37" s="340">
        <v>1</v>
      </c>
      <c r="B37" s="414" t="s">
        <v>2979</v>
      </c>
      <c r="C37" s="382"/>
      <c r="D37" s="340"/>
      <c r="E37" s="340"/>
      <c r="F37" s="340"/>
      <c r="G37" s="340"/>
      <c r="H37" s="395"/>
      <c r="I37" s="395"/>
      <c r="J37" s="395"/>
      <c r="K37" s="395"/>
      <c r="L37" s="395"/>
      <c r="M37" s="395"/>
      <c r="N37" s="395"/>
      <c r="O37" s="395"/>
      <c r="P37" s="395"/>
      <c r="Q37" s="395"/>
      <c r="R37" s="395"/>
      <c r="S37" s="395"/>
      <c r="T37" s="395"/>
      <c r="U37" s="395"/>
      <c r="V37" s="395"/>
      <c r="W37" s="395"/>
      <c r="X37" s="395"/>
      <c r="Y37" s="395"/>
      <c r="Z37" s="395"/>
      <c r="AA37" s="395">
        <v>306295</v>
      </c>
      <c r="AB37" s="395">
        <v>30000</v>
      </c>
      <c r="AC37" s="395">
        <v>30000</v>
      </c>
      <c r="AD37" s="395">
        <v>276295</v>
      </c>
      <c r="AE37" s="395">
        <v>276295</v>
      </c>
      <c r="AF37" s="395"/>
      <c r="AG37" s="395">
        <v>306295</v>
      </c>
      <c r="AH37" s="395">
        <v>30000</v>
      </c>
      <c r="AI37" s="395">
        <v>30000</v>
      </c>
      <c r="AJ37" s="395">
        <v>276295</v>
      </c>
      <c r="AK37" s="395">
        <v>276295</v>
      </c>
      <c r="AL37" s="395"/>
      <c r="AM37" s="340"/>
      <c r="AN37" s="379" t="s">
        <v>2993</v>
      </c>
      <c r="AO37" s="379"/>
      <c r="AP37" s="379"/>
      <c r="AQ37" s="379"/>
      <c r="AR37" s="379"/>
      <c r="AS37" s="379"/>
      <c r="AT37" s="379"/>
      <c r="AU37" s="379"/>
      <c r="AV37" s="379"/>
      <c r="AW37" s="379"/>
      <c r="AX37" s="379"/>
      <c r="AY37" s="379"/>
      <c r="AZ37" s="379"/>
      <c r="BA37" s="379"/>
      <c r="BB37" s="379"/>
      <c r="BC37" s="379"/>
      <c r="BD37" s="379"/>
      <c r="BE37" s="379"/>
      <c r="BF37" s="379"/>
      <c r="BG37" s="379"/>
      <c r="BH37" s="379"/>
      <c r="BI37" s="379"/>
      <c r="BJ37" s="379"/>
      <c r="BK37" s="379"/>
      <c r="BL37" s="379"/>
      <c r="BM37" s="379"/>
      <c r="BN37" s="379"/>
      <c r="BO37" s="379"/>
      <c r="BP37" s="379"/>
      <c r="BQ37" s="379"/>
      <c r="BR37" s="379"/>
      <c r="BS37" s="379"/>
      <c r="BT37" s="379"/>
      <c r="BU37" s="379"/>
      <c r="BV37" s="379"/>
      <c r="BW37" s="379"/>
      <c r="BX37" s="379"/>
      <c r="BY37" s="379"/>
      <c r="BZ37" s="379"/>
      <c r="CA37" s="379"/>
      <c r="CB37" s="379"/>
      <c r="CC37" s="379"/>
      <c r="CD37" s="379"/>
      <c r="CE37" s="379"/>
      <c r="CF37" s="379"/>
      <c r="CG37" s="379"/>
      <c r="CH37" s="379"/>
      <c r="CI37" s="379"/>
      <c r="CJ37" s="379"/>
      <c r="CK37" s="379"/>
      <c r="CL37" s="379"/>
      <c r="CM37" s="379"/>
      <c r="CN37" s="379"/>
      <c r="CO37" s="379"/>
      <c r="CP37" s="379"/>
      <c r="CQ37" s="379"/>
      <c r="CR37" s="379"/>
      <c r="CS37" s="379"/>
      <c r="CT37" s="379"/>
      <c r="CU37" s="379"/>
      <c r="CV37" s="379"/>
      <c r="CW37" s="379"/>
      <c r="CX37" s="379"/>
      <c r="CY37" s="379"/>
      <c r="CZ37" s="379"/>
      <c r="DA37" s="379"/>
      <c r="DB37" s="379"/>
      <c r="DC37" s="379"/>
      <c r="DD37" s="379"/>
      <c r="DE37" s="379"/>
      <c r="DF37" s="379"/>
      <c r="DG37" s="379"/>
      <c r="DH37" s="379"/>
      <c r="DI37" s="379"/>
      <c r="DJ37" s="379"/>
      <c r="DK37" s="379"/>
      <c r="DL37" s="379"/>
      <c r="DM37" s="379"/>
      <c r="DN37" s="379"/>
      <c r="DO37" s="379"/>
      <c r="DP37" s="379"/>
      <c r="DQ37" s="379"/>
      <c r="DR37" s="379"/>
      <c r="DS37" s="379"/>
      <c r="DT37" s="379"/>
      <c r="DU37" s="379"/>
      <c r="DV37" s="379"/>
      <c r="DW37" s="379"/>
      <c r="DX37" s="379"/>
      <c r="DY37" s="379"/>
      <c r="DZ37" s="379"/>
      <c r="EA37" s="379"/>
      <c r="EB37" s="379"/>
      <c r="EC37" s="379"/>
      <c r="ED37" s="379"/>
      <c r="EE37" s="379"/>
      <c r="EF37" s="379"/>
      <c r="EG37" s="379"/>
      <c r="EH37" s="379"/>
      <c r="EI37" s="379"/>
      <c r="EJ37" s="379"/>
      <c r="EK37" s="379"/>
      <c r="EL37" s="379"/>
      <c r="EM37" s="379"/>
      <c r="EN37" s="379"/>
      <c r="EO37" s="379"/>
      <c r="EP37" s="379"/>
      <c r="EQ37" s="379"/>
      <c r="ER37" s="379"/>
      <c r="ES37" s="379"/>
      <c r="ET37" s="379"/>
      <c r="EU37" s="379"/>
      <c r="EV37" s="379"/>
      <c r="EW37" s="379"/>
      <c r="EX37" s="379"/>
      <c r="EY37" s="379"/>
      <c r="EZ37" s="379"/>
      <c r="FA37" s="379"/>
      <c r="FB37" s="379"/>
      <c r="FC37" s="379"/>
      <c r="FD37" s="379"/>
      <c r="FE37" s="379"/>
      <c r="FF37" s="379"/>
      <c r="FG37" s="379"/>
      <c r="FH37" s="379"/>
      <c r="FI37" s="379"/>
      <c r="FJ37" s="379"/>
      <c r="FK37" s="379"/>
      <c r="FL37" s="379"/>
      <c r="FM37" s="379"/>
      <c r="FN37" s="379"/>
      <c r="FO37" s="379"/>
      <c r="FP37" s="379"/>
      <c r="FQ37" s="379"/>
      <c r="FR37" s="379"/>
      <c r="FS37" s="379"/>
      <c r="FT37" s="379"/>
      <c r="FU37" s="379"/>
      <c r="FV37" s="379"/>
      <c r="FW37" s="379"/>
      <c r="FX37" s="379"/>
      <c r="FY37" s="379"/>
      <c r="FZ37" s="379"/>
      <c r="GA37" s="379"/>
      <c r="GB37" s="379"/>
      <c r="GC37" s="379"/>
      <c r="GD37" s="379"/>
      <c r="GE37" s="379"/>
      <c r="GF37" s="379"/>
      <c r="GG37" s="379"/>
      <c r="GH37" s="379"/>
      <c r="GI37" s="379"/>
      <c r="GJ37" s="379"/>
      <c r="GK37" s="379"/>
      <c r="GL37" s="379"/>
      <c r="GM37" s="379"/>
      <c r="GN37" s="379"/>
      <c r="GO37" s="379"/>
      <c r="GP37" s="379"/>
      <c r="GQ37" s="379"/>
      <c r="GR37" s="379"/>
      <c r="GS37" s="379"/>
      <c r="GT37" s="379"/>
      <c r="GU37" s="379"/>
      <c r="GV37" s="379"/>
      <c r="GW37" s="379"/>
      <c r="GX37" s="379"/>
      <c r="GY37" s="379"/>
      <c r="GZ37" s="379"/>
      <c r="HA37" s="379"/>
      <c r="HB37" s="379"/>
      <c r="HC37" s="379"/>
      <c r="HD37" s="379"/>
      <c r="HE37" s="379"/>
      <c r="HF37" s="379"/>
      <c r="HG37" s="379"/>
      <c r="HH37" s="379"/>
      <c r="HI37" s="379"/>
      <c r="HJ37" s="379"/>
      <c r="HK37" s="379"/>
      <c r="HL37" s="379"/>
      <c r="HM37" s="379"/>
      <c r="HN37" s="379"/>
      <c r="HO37" s="379"/>
      <c r="HP37" s="379"/>
      <c r="HQ37" s="379"/>
      <c r="HR37" s="379"/>
      <c r="HS37" s="379"/>
      <c r="HT37" s="379"/>
      <c r="HU37" s="379"/>
      <c r="HV37" s="379"/>
      <c r="HW37" s="379"/>
      <c r="HX37" s="379"/>
      <c r="HY37" s="379"/>
      <c r="HZ37" s="379"/>
      <c r="IA37" s="379"/>
      <c r="IB37" s="379"/>
      <c r="IC37" s="379"/>
      <c r="ID37" s="379"/>
      <c r="IE37" s="379"/>
      <c r="IF37" s="379"/>
      <c r="IG37" s="379"/>
      <c r="IH37" s="379"/>
      <c r="II37" s="379"/>
      <c r="IJ37" s="379"/>
      <c r="IK37" s="379"/>
      <c r="IL37" s="379"/>
      <c r="IM37" s="379"/>
      <c r="IN37" s="379"/>
      <c r="IO37" s="379"/>
      <c r="IP37" s="379"/>
      <c r="IQ37" s="379"/>
      <c r="IR37" s="379"/>
      <c r="IS37" s="379"/>
      <c r="IT37" s="379"/>
      <c r="IU37" s="379"/>
      <c r="IV37" s="379"/>
    </row>
    <row r="38" spans="1:256" ht="60">
      <c r="A38" s="340">
        <v>2</v>
      </c>
      <c r="B38" s="414" t="s">
        <v>2992</v>
      </c>
      <c r="C38" s="382"/>
      <c r="D38" s="340"/>
      <c r="E38" s="340"/>
      <c r="F38" s="340"/>
      <c r="G38" s="340"/>
      <c r="H38" s="395"/>
      <c r="I38" s="395"/>
      <c r="J38" s="395"/>
      <c r="K38" s="395"/>
      <c r="L38" s="395"/>
      <c r="M38" s="395"/>
      <c r="N38" s="395"/>
      <c r="O38" s="395"/>
      <c r="P38" s="395"/>
      <c r="Q38" s="395"/>
      <c r="R38" s="395"/>
      <c r="S38" s="395"/>
      <c r="T38" s="395"/>
      <c r="U38" s="395"/>
      <c r="V38" s="395"/>
      <c r="W38" s="395"/>
      <c r="X38" s="395"/>
      <c r="Y38" s="395"/>
      <c r="Z38" s="395"/>
      <c r="AA38" s="395">
        <v>180000</v>
      </c>
      <c r="AB38" s="395"/>
      <c r="AC38" s="395"/>
      <c r="AD38" s="395">
        <v>180000</v>
      </c>
      <c r="AE38" s="395">
        <v>180000</v>
      </c>
      <c r="AF38" s="395"/>
      <c r="AG38" s="395">
        <v>180000</v>
      </c>
      <c r="AH38" s="395"/>
      <c r="AI38" s="395"/>
      <c r="AJ38" s="395">
        <v>180000</v>
      </c>
      <c r="AK38" s="395">
        <v>180000</v>
      </c>
      <c r="AL38" s="395"/>
      <c r="AM38" s="340"/>
      <c r="AN38" s="379" t="s">
        <v>2994</v>
      </c>
      <c r="AO38" s="379"/>
      <c r="AP38" s="379"/>
      <c r="AQ38" s="379"/>
      <c r="AR38" s="379"/>
      <c r="AS38" s="379"/>
      <c r="AT38" s="379"/>
      <c r="AU38" s="379"/>
      <c r="AV38" s="379"/>
      <c r="AW38" s="379"/>
      <c r="AX38" s="379"/>
      <c r="AY38" s="379"/>
      <c r="AZ38" s="379"/>
      <c r="BA38" s="379"/>
      <c r="BB38" s="379"/>
      <c r="BC38" s="379"/>
      <c r="BD38" s="379"/>
      <c r="BE38" s="379"/>
      <c r="BF38" s="379"/>
      <c r="BG38" s="379"/>
      <c r="BH38" s="379"/>
      <c r="BI38" s="379"/>
      <c r="BJ38" s="379"/>
      <c r="BK38" s="379"/>
      <c r="BL38" s="379"/>
      <c r="BM38" s="379"/>
      <c r="BN38" s="379"/>
      <c r="BO38" s="379"/>
      <c r="BP38" s="379"/>
      <c r="BQ38" s="379"/>
      <c r="BR38" s="379"/>
      <c r="BS38" s="379"/>
      <c r="BT38" s="379"/>
      <c r="BU38" s="379"/>
      <c r="BV38" s="379"/>
      <c r="BW38" s="379"/>
      <c r="BX38" s="379"/>
      <c r="BY38" s="379"/>
      <c r="BZ38" s="379"/>
      <c r="CA38" s="379"/>
      <c r="CB38" s="379"/>
      <c r="CC38" s="379"/>
      <c r="CD38" s="379"/>
      <c r="CE38" s="379"/>
      <c r="CF38" s="379"/>
      <c r="CG38" s="379"/>
      <c r="CH38" s="379"/>
      <c r="CI38" s="379"/>
      <c r="CJ38" s="379"/>
      <c r="CK38" s="379"/>
      <c r="CL38" s="379"/>
      <c r="CM38" s="379"/>
      <c r="CN38" s="379"/>
      <c r="CO38" s="379"/>
      <c r="CP38" s="379"/>
      <c r="CQ38" s="379"/>
      <c r="CR38" s="379"/>
      <c r="CS38" s="379"/>
      <c r="CT38" s="379"/>
      <c r="CU38" s="379"/>
      <c r="CV38" s="379"/>
      <c r="CW38" s="379"/>
      <c r="CX38" s="379"/>
      <c r="CY38" s="379"/>
      <c r="CZ38" s="379"/>
      <c r="DA38" s="379"/>
      <c r="DB38" s="379"/>
      <c r="DC38" s="379"/>
      <c r="DD38" s="379"/>
      <c r="DE38" s="379"/>
      <c r="DF38" s="379"/>
      <c r="DG38" s="379"/>
      <c r="DH38" s="379"/>
      <c r="DI38" s="379"/>
      <c r="DJ38" s="379"/>
      <c r="DK38" s="379"/>
      <c r="DL38" s="379"/>
      <c r="DM38" s="379"/>
      <c r="DN38" s="379"/>
      <c r="DO38" s="379"/>
      <c r="DP38" s="379"/>
      <c r="DQ38" s="379"/>
      <c r="DR38" s="379"/>
      <c r="DS38" s="379"/>
      <c r="DT38" s="379"/>
      <c r="DU38" s="379"/>
      <c r="DV38" s="379"/>
      <c r="DW38" s="379"/>
      <c r="DX38" s="379"/>
      <c r="DY38" s="379"/>
      <c r="DZ38" s="379"/>
      <c r="EA38" s="379"/>
      <c r="EB38" s="379"/>
      <c r="EC38" s="379"/>
      <c r="ED38" s="379"/>
      <c r="EE38" s="379"/>
      <c r="EF38" s="379"/>
      <c r="EG38" s="379"/>
      <c r="EH38" s="379"/>
      <c r="EI38" s="379"/>
      <c r="EJ38" s="379"/>
      <c r="EK38" s="379"/>
      <c r="EL38" s="379"/>
      <c r="EM38" s="379"/>
      <c r="EN38" s="379"/>
      <c r="EO38" s="379"/>
      <c r="EP38" s="379"/>
      <c r="EQ38" s="379"/>
      <c r="ER38" s="379"/>
      <c r="ES38" s="379"/>
      <c r="ET38" s="379"/>
      <c r="EU38" s="379"/>
      <c r="EV38" s="379"/>
      <c r="EW38" s="379"/>
      <c r="EX38" s="379"/>
      <c r="EY38" s="379"/>
      <c r="EZ38" s="379"/>
      <c r="FA38" s="379"/>
      <c r="FB38" s="379"/>
      <c r="FC38" s="379"/>
      <c r="FD38" s="379"/>
      <c r="FE38" s="379"/>
      <c r="FF38" s="379"/>
      <c r="FG38" s="379"/>
      <c r="FH38" s="379"/>
      <c r="FI38" s="379"/>
      <c r="FJ38" s="379"/>
      <c r="FK38" s="379"/>
      <c r="FL38" s="379"/>
      <c r="FM38" s="379"/>
      <c r="FN38" s="379"/>
      <c r="FO38" s="379"/>
      <c r="FP38" s="379"/>
      <c r="FQ38" s="379"/>
      <c r="FR38" s="379"/>
      <c r="FS38" s="379"/>
      <c r="FT38" s="379"/>
      <c r="FU38" s="379"/>
      <c r="FV38" s="379"/>
      <c r="FW38" s="379"/>
      <c r="FX38" s="379"/>
      <c r="FY38" s="379"/>
      <c r="FZ38" s="379"/>
      <c r="GA38" s="379"/>
      <c r="GB38" s="379"/>
      <c r="GC38" s="379"/>
      <c r="GD38" s="379"/>
      <c r="GE38" s="379"/>
      <c r="GF38" s="379"/>
      <c r="GG38" s="379"/>
      <c r="GH38" s="379"/>
      <c r="GI38" s="379"/>
      <c r="GJ38" s="379"/>
      <c r="GK38" s="379"/>
      <c r="GL38" s="379"/>
      <c r="GM38" s="379"/>
      <c r="GN38" s="379"/>
      <c r="GO38" s="379"/>
      <c r="GP38" s="379"/>
      <c r="GQ38" s="379"/>
      <c r="GR38" s="379"/>
      <c r="GS38" s="379"/>
      <c r="GT38" s="379"/>
      <c r="GU38" s="379"/>
      <c r="GV38" s="379"/>
      <c r="GW38" s="379"/>
      <c r="GX38" s="379"/>
      <c r="GY38" s="379"/>
      <c r="GZ38" s="379"/>
      <c r="HA38" s="379"/>
      <c r="HB38" s="379"/>
      <c r="HC38" s="379"/>
      <c r="HD38" s="379"/>
      <c r="HE38" s="379"/>
      <c r="HF38" s="379"/>
      <c r="HG38" s="379"/>
      <c r="HH38" s="379"/>
      <c r="HI38" s="379"/>
      <c r="HJ38" s="379"/>
      <c r="HK38" s="379"/>
      <c r="HL38" s="379"/>
      <c r="HM38" s="379"/>
      <c r="HN38" s="379"/>
      <c r="HO38" s="379"/>
      <c r="HP38" s="379"/>
      <c r="HQ38" s="379"/>
      <c r="HR38" s="379"/>
      <c r="HS38" s="379"/>
      <c r="HT38" s="379"/>
      <c r="HU38" s="379"/>
      <c r="HV38" s="379"/>
      <c r="HW38" s="379"/>
      <c r="HX38" s="379"/>
      <c r="HY38" s="379"/>
      <c r="HZ38" s="379"/>
      <c r="IA38" s="379"/>
      <c r="IB38" s="379"/>
      <c r="IC38" s="379"/>
      <c r="ID38" s="379"/>
      <c r="IE38" s="379"/>
      <c r="IF38" s="379"/>
      <c r="IG38" s="379"/>
      <c r="IH38" s="379"/>
      <c r="II38" s="379"/>
      <c r="IJ38" s="379"/>
      <c r="IK38" s="379"/>
      <c r="IL38" s="379"/>
      <c r="IM38" s="379"/>
      <c r="IN38" s="379"/>
      <c r="IO38" s="379"/>
      <c r="IP38" s="379"/>
      <c r="IQ38" s="379"/>
      <c r="IR38" s="379"/>
      <c r="IS38" s="379"/>
      <c r="IT38" s="379"/>
      <c r="IU38" s="379"/>
      <c r="IV38" s="379"/>
    </row>
    <row r="39" spans="1:256" ht="42.75">
      <c r="A39" s="297" t="s">
        <v>310</v>
      </c>
      <c r="B39" s="298" t="s">
        <v>442</v>
      </c>
      <c r="C39" s="298"/>
      <c r="D39" s="383"/>
      <c r="E39" s="383"/>
      <c r="F39" s="383"/>
      <c r="G39" s="383"/>
      <c r="H39" s="383">
        <f>H40+H41</f>
        <v>194262</v>
      </c>
      <c r="I39" s="383">
        <f t="shared" ref="I39:AM39" si="16">I40+I41</f>
        <v>13845</v>
      </c>
      <c r="J39" s="383">
        <f t="shared" si="16"/>
        <v>0</v>
      </c>
      <c r="K39" s="383">
        <f t="shared" si="16"/>
        <v>0</v>
      </c>
      <c r="L39" s="383">
        <f t="shared" si="16"/>
        <v>180232</v>
      </c>
      <c r="M39" s="383">
        <f t="shared" si="16"/>
        <v>180232</v>
      </c>
      <c r="N39" s="383">
        <f t="shared" si="16"/>
        <v>0</v>
      </c>
      <c r="O39" s="383">
        <f t="shared" si="16"/>
        <v>2500</v>
      </c>
      <c r="P39" s="383">
        <f t="shared" si="16"/>
        <v>2500</v>
      </c>
      <c r="Q39" s="383">
        <f t="shared" si="16"/>
        <v>0</v>
      </c>
      <c r="R39" s="383">
        <f t="shared" si="16"/>
        <v>0</v>
      </c>
      <c r="S39" s="383">
        <f t="shared" si="16"/>
        <v>0</v>
      </c>
      <c r="T39" s="383">
        <f t="shared" si="16"/>
        <v>0</v>
      </c>
      <c r="U39" s="383">
        <f t="shared" si="16"/>
        <v>2500</v>
      </c>
      <c r="V39" s="383">
        <f t="shared" si="16"/>
        <v>2500</v>
      </c>
      <c r="W39" s="383">
        <f t="shared" si="16"/>
        <v>0</v>
      </c>
      <c r="X39" s="383">
        <f t="shared" si="16"/>
        <v>0</v>
      </c>
      <c r="Y39" s="383">
        <f t="shared" si="16"/>
        <v>0</v>
      </c>
      <c r="Z39" s="383">
        <f t="shared" si="16"/>
        <v>0</v>
      </c>
      <c r="AA39" s="383">
        <f t="shared" si="16"/>
        <v>191577</v>
      </c>
      <c r="AB39" s="383">
        <f t="shared" si="16"/>
        <v>11345</v>
      </c>
      <c r="AC39" s="383">
        <f t="shared" si="16"/>
        <v>0</v>
      </c>
      <c r="AD39" s="383">
        <f t="shared" si="16"/>
        <v>180232</v>
      </c>
      <c r="AE39" s="383">
        <f t="shared" si="16"/>
        <v>180232</v>
      </c>
      <c r="AF39" s="383">
        <f t="shared" si="16"/>
        <v>0</v>
      </c>
      <c r="AG39" s="383">
        <f t="shared" si="16"/>
        <v>191577</v>
      </c>
      <c r="AH39" s="383">
        <f t="shared" si="16"/>
        <v>11345</v>
      </c>
      <c r="AI39" s="383">
        <f t="shared" si="16"/>
        <v>0</v>
      </c>
      <c r="AJ39" s="383">
        <f t="shared" si="16"/>
        <v>180232</v>
      </c>
      <c r="AK39" s="383">
        <f t="shared" si="16"/>
        <v>180232</v>
      </c>
      <c r="AL39" s="383">
        <f t="shared" si="16"/>
        <v>0</v>
      </c>
      <c r="AM39" s="383">
        <f t="shared" si="16"/>
        <v>0</v>
      </c>
      <c r="AN39" s="384"/>
      <c r="AO39" s="384"/>
      <c r="AP39" s="384"/>
      <c r="AQ39" s="384"/>
      <c r="AR39" s="384"/>
      <c r="AS39" s="384"/>
      <c r="AT39" s="384"/>
      <c r="AU39" s="384"/>
      <c r="AV39" s="384"/>
      <c r="AW39" s="384"/>
      <c r="AX39" s="384"/>
      <c r="AY39" s="384"/>
      <c r="AZ39" s="384"/>
      <c r="BA39" s="384"/>
      <c r="BB39" s="384"/>
      <c r="BC39" s="384"/>
      <c r="BD39" s="384"/>
      <c r="BE39" s="384"/>
      <c r="BF39" s="384"/>
      <c r="BG39" s="384"/>
      <c r="BH39" s="384"/>
      <c r="BI39" s="384"/>
      <c r="BJ39" s="384"/>
      <c r="BK39" s="384"/>
      <c r="BL39" s="384"/>
      <c r="BM39" s="384"/>
      <c r="BN39" s="384"/>
      <c r="BO39" s="384"/>
      <c r="BP39" s="384"/>
      <c r="BQ39" s="384"/>
      <c r="BR39" s="384"/>
      <c r="BS39" s="384"/>
      <c r="BT39" s="384"/>
      <c r="BU39" s="384"/>
      <c r="BV39" s="384"/>
      <c r="BW39" s="384"/>
      <c r="BX39" s="384"/>
      <c r="BY39" s="384"/>
      <c r="BZ39" s="384"/>
      <c r="CA39" s="384"/>
      <c r="CB39" s="384"/>
      <c r="CC39" s="384"/>
      <c r="CD39" s="384"/>
      <c r="CE39" s="384"/>
      <c r="CF39" s="384"/>
      <c r="CG39" s="384"/>
      <c r="CH39" s="384"/>
      <c r="CI39" s="384"/>
      <c r="CJ39" s="384"/>
      <c r="CK39" s="384"/>
      <c r="CL39" s="384"/>
      <c r="CM39" s="384"/>
      <c r="CN39" s="384"/>
      <c r="CO39" s="384"/>
      <c r="CP39" s="384"/>
      <c r="CQ39" s="384"/>
      <c r="CR39" s="384"/>
      <c r="CS39" s="384"/>
      <c r="CT39" s="384"/>
      <c r="CU39" s="384"/>
      <c r="CV39" s="384"/>
      <c r="CW39" s="384"/>
      <c r="CX39" s="384"/>
      <c r="CY39" s="384"/>
      <c r="CZ39" s="384"/>
      <c r="DA39" s="384"/>
      <c r="DB39" s="384"/>
      <c r="DC39" s="384"/>
      <c r="DD39" s="384"/>
      <c r="DE39" s="384"/>
      <c r="DF39" s="384"/>
      <c r="DG39" s="384"/>
      <c r="DH39" s="384"/>
      <c r="DI39" s="384"/>
      <c r="DJ39" s="384"/>
      <c r="DK39" s="384"/>
      <c r="DL39" s="384"/>
      <c r="DM39" s="384"/>
      <c r="DN39" s="384"/>
      <c r="DO39" s="384"/>
      <c r="DP39" s="384"/>
      <c r="DQ39" s="384"/>
      <c r="DR39" s="384"/>
      <c r="DS39" s="384"/>
      <c r="DT39" s="384"/>
      <c r="DU39" s="384"/>
      <c r="DV39" s="384"/>
      <c r="DW39" s="384"/>
      <c r="DX39" s="384"/>
      <c r="DY39" s="384"/>
      <c r="DZ39" s="384"/>
      <c r="EA39" s="384"/>
      <c r="EB39" s="384"/>
      <c r="EC39" s="384"/>
      <c r="ED39" s="384"/>
      <c r="EE39" s="384"/>
      <c r="EF39" s="384"/>
      <c r="EG39" s="384"/>
      <c r="EH39" s="384"/>
      <c r="EI39" s="384"/>
      <c r="EJ39" s="384"/>
      <c r="EK39" s="384"/>
      <c r="EL39" s="384"/>
      <c r="EM39" s="384"/>
      <c r="EN39" s="384"/>
      <c r="EO39" s="384"/>
      <c r="EP39" s="384"/>
      <c r="EQ39" s="384"/>
      <c r="ER39" s="384"/>
      <c r="ES39" s="384"/>
      <c r="ET39" s="384"/>
      <c r="EU39" s="384"/>
      <c r="EV39" s="384"/>
      <c r="EW39" s="384"/>
      <c r="EX39" s="384"/>
      <c r="EY39" s="384"/>
      <c r="EZ39" s="384"/>
      <c r="FA39" s="384"/>
      <c r="FB39" s="384"/>
      <c r="FC39" s="384"/>
      <c r="FD39" s="384"/>
      <c r="FE39" s="384"/>
      <c r="FF39" s="384"/>
      <c r="FG39" s="384"/>
      <c r="FH39" s="384"/>
      <c r="FI39" s="384"/>
      <c r="FJ39" s="384"/>
      <c r="FK39" s="384"/>
      <c r="FL39" s="384"/>
      <c r="FM39" s="384"/>
      <c r="FN39" s="384"/>
      <c r="FO39" s="384"/>
      <c r="FP39" s="384"/>
      <c r="FQ39" s="384"/>
      <c r="FR39" s="384"/>
      <c r="FS39" s="384"/>
      <c r="FT39" s="384"/>
      <c r="FU39" s="384"/>
      <c r="FV39" s="384"/>
      <c r="FW39" s="384"/>
      <c r="FX39" s="384"/>
      <c r="FY39" s="384"/>
      <c r="FZ39" s="384"/>
      <c r="GA39" s="384"/>
      <c r="GB39" s="384"/>
      <c r="GC39" s="384"/>
      <c r="GD39" s="384"/>
      <c r="GE39" s="384"/>
      <c r="GF39" s="384"/>
      <c r="GG39" s="384"/>
      <c r="GH39" s="384"/>
      <c r="GI39" s="384"/>
      <c r="GJ39" s="384"/>
      <c r="GK39" s="384"/>
      <c r="GL39" s="384"/>
      <c r="GM39" s="384"/>
      <c r="GN39" s="384"/>
      <c r="GO39" s="384"/>
      <c r="GP39" s="384"/>
      <c r="GQ39" s="384"/>
      <c r="GR39" s="384"/>
      <c r="GS39" s="384"/>
      <c r="GT39" s="384"/>
      <c r="GU39" s="384"/>
      <c r="GV39" s="384"/>
      <c r="GW39" s="384"/>
      <c r="GX39" s="384"/>
      <c r="GY39" s="384"/>
      <c r="GZ39" s="384"/>
      <c r="HA39" s="384"/>
      <c r="HB39" s="384"/>
      <c r="HC39" s="384"/>
      <c r="HD39" s="384"/>
      <c r="HE39" s="384"/>
      <c r="HF39" s="384"/>
      <c r="HG39" s="384"/>
      <c r="HH39" s="384"/>
      <c r="HI39" s="384"/>
      <c r="HJ39" s="384"/>
      <c r="HK39" s="384"/>
      <c r="HL39" s="384"/>
      <c r="HM39" s="384"/>
      <c r="HN39" s="384"/>
      <c r="HO39" s="384"/>
      <c r="HP39" s="384"/>
      <c r="HQ39" s="384"/>
      <c r="HR39" s="384"/>
      <c r="HS39" s="384"/>
      <c r="HT39" s="384"/>
      <c r="HU39" s="384"/>
      <c r="HV39" s="384"/>
      <c r="HW39" s="384"/>
      <c r="HX39" s="384"/>
      <c r="HY39" s="384"/>
      <c r="HZ39" s="384"/>
      <c r="IA39" s="384"/>
      <c r="IB39" s="384"/>
      <c r="IC39" s="384"/>
      <c r="ID39" s="384"/>
      <c r="IE39" s="384"/>
      <c r="IF39" s="384"/>
      <c r="IG39" s="384"/>
      <c r="IH39" s="384"/>
      <c r="II39" s="384"/>
      <c r="IJ39" s="384"/>
      <c r="IK39" s="384"/>
      <c r="IL39" s="384"/>
      <c r="IM39" s="384"/>
      <c r="IN39" s="384"/>
      <c r="IO39" s="384"/>
      <c r="IP39" s="384"/>
      <c r="IQ39" s="384"/>
      <c r="IR39" s="384"/>
      <c r="IS39" s="384"/>
      <c r="IT39" s="384"/>
      <c r="IU39" s="384"/>
      <c r="IV39" s="384"/>
    </row>
    <row r="40" spans="1:256">
      <c r="A40" s="385" t="s">
        <v>46</v>
      </c>
      <c r="B40" s="381" t="s">
        <v>271</v>
      </c>
      <c r="C40" s="381"/>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3"/>
      <c r="AN40" s="384"/>
      <c r="AO40" s="384"/>
      <c r="AP40" s="384"/>
      <c r="AQ40" s="384"/>
      <c r="AR40" s="384"/>
      <c r="AS40" s="384"/>
      <c r="AT40" s="384"/>
      <c r="AU40" s="384"/>
      <c r="AV40" s="384"/>
      <c r="AW40" s="384"/>
      <c r="AX40" s="384"/>
      <c r="AY40" s="384"/>
      <c r="AZ40" s="384"/>
      <c r="BA40" s="384"/>
      <c r="BB40" s="384"/>
      <c r="BC40" s="384"/>
      <c r="BD40" s="384"/>
      <c r="BE40" s="384"/>
      <c r="BF40" s="384"/>
      <c r="BG40" s="384"/>
      <c r="BH40" s="384"/>
      <c r="BI40" s="384"/>
      <c r="BJ40" s="384"/>
      <c r="BK40" s="384"/>
      <c r="BL40" s="384"/>
      <c r="BM40" s="384"/>
      <c r="BN40" s="384"/>
      <c r="BO40" s="384"/>
      <c r="BP40" s="384"/>
      <c r="BQ40" s="384"/>
      <c r="BR40" s="384"/>
      <c r="BS40" s="384"/>
      <c r="BT40" s="384"/>
      <c r="BU40" s="384"/>
      <c r="BV40" s="384"/>
      <c r="BW40" s="384"/>
      <c r="BX40" s="384"/>
      <c r="BY40" s="384"/>
      <c r="BZ40" s="384"/>
      <c r="CA40" s="384"/>
      <c r="CB40" s="384"/>
      <c r="CC40" s="384"/>
      <c r="CD40" s="384"/>
      <c r="CE40" s="384"/>
      <c r="CF40" s="384"/>
      <c r="CG40" s="384"/>
      <c r="CH40" s="384"/>
      <c r="CI40" s="384"/>
      <c r="CJ40" s="384"/>
      <c r="CK40" s="384"/>
      <c r="CL40" s="384"/>
      <c r="CM40" s="384"/>
      <c r="CN40" s="384"/>
      <c r="CO40" s="384"/>
      <c r="CP40" s="384"/>
      <c r="CQ40" s="384"/>
      <c r="CR40" s="384"/>
      <c r="CS40" s="384"/>
      <c r="CT40" s="384"/>
      <c r="CU40" s="384"/>
      <c r="CV40" s="384"/>
      <c r="CW40" s="384"/>
      <c r="CX40" s="384"/>
      <c r="CY40" s="384"/>
      <c r="CZ40" s="384"/>
      <c r="DA40" s="384"/>
      <c r="DB40" s="384"/>
      <c r="DC40" s="384"/>
      <c r="DD40" s="384"/>
      <c r="DE40" s="384"/>
      <c r="DF40" s="384"/>
      <c r="DG40" s="384"/>
      <c r="DH40" s="384"/>
      <c r="DI40" s="384"/>
      <c r="DJ40" s="384"/>
      <c r="DK40" s="384"/>
      <c r="DL40" s="384"/>
      <c r="DM40" s="384"/>
      <c r="DN40" s="384"/>
      <c r="DO40" s="384"/>
      <c r="DP40" s="384"/>
      <c r="DQ40" s="384"/>
      <c r="DR40" s="384"/>
      <c r="DS40" s="384"/>
      <c r="DT40" s="384"/>
      <c r="DU40" s="384"/>
      <c r="DV40" s="384"/>
      <c r="DW40" s="384"/>
      <c r="DX40" s="384"/>
      <c r="DY40" s="384"/>
      <c r="DZ40" s="384"/>
      <c r="EA40" s="384"/>
      <c r="EB40" s="384"/>
      <c r="EC40" s="384"/>
      <c r="ED40" s="384"/>
      <c r="EE40" s="384"/>
      <c r="EF40" s="384"/>
      <c r="EG40" s="384"/>
      <c r="EH40" s="384"/>
      <c r="EI40" s="384"/>
      <c r="EJ40" s="384"/>
      <c r="EK40" s="384"/>
      <c r="EL40" s="384"/>
      <c r="EM40" s="384"/>
      <c r="EN40" s="384"/>
      <c r="EO40" s="384"/>
      <c r="EP40" s="384"/>
      <c r="EQ40" s="384"/>
      <c r="ER40" s="384"/>
      <c r="ES40" s="384"/>
      <c r="ET40" s="384"/>
      <c r="EU40" s="384"/>
      <c r="EV40" s="384"/>
      <c r="EW40" s="384"/>
      <c r="EX40" s="384"/>
      <c r="EY40" s="384"/>
      <c r="EZ40" s="384"/>
      <c r="FA40" s="384"/>
      <c r="FB40" s="384"/>
      <c r="FC40" s="384"/>
      <c r="FD40" s="384"/>
      <c r="FE40" s="384"/>
      <c r="FF40" s="384"/>
      <c r="FG40" s="384"/>
      <c r="FH40" s="384"/>
      <c r="FI40" s="384"/>
      <c r="FJ40" s="384"/>
      <c r="FK40" s="384"/>
      <c r="FL40" s="384"/>
      <c r="FM40" s="384"/>
      <c r="FN40" s="384"/>
      <c r="FO40" s="384"/>
      <c r="FP40" s="384"/>
      <c r="FQ40" s="384"/>
      <c r="FR40" s="384"/>
      <c r="FS40" s="384"/>
      <c r="FT40" s="384"/>
      <c r="FU40" s="384"/>
      <c r="FV40" s="384"/>
      <c r="FW40" s="384"/>
      <c r="FX40" s="384"/>
      <c r="FY40" s="384"/>
      <c r="FZ40" s="384"/>
      <c r="GA40" s="384"/>
      <c r="GB40" s="384"/>
      <c r="GC40" s="384"/>
      <c r="GD40" s="384"/>
      <c r="GE40" s="384"/>
      <c r="GF40" s="384"/>
      <c r="GG40" s="384"/>
      <c r="GH40" s="384"/>
      <c r="GI40" s="384"/>
      <c r="GJ40" s="384"/>
      <c r="GK40" s="384"/>
      <c r="GL40" s="384"/>
      <c r="GM40" s="384"/>
      <c r="GN40" s="384"/>
      <c r="GO40" s="384"/>
      <c r="GP40" s="384"/>
      <c r="GQ40" s="384"/>
      <c r="GR40" s="384"/>
      <c r="GS40" s="384"/>
      <c r="GT40" s="384"/>
      <c r="GU40" s="384"/>
      <c r="GV40" s="384"/>
      <c r="GW40" s="384"/>
      <c r="GX40" s="384"/>
      <c r="GY40" s="384"/>
      <c r="GZ40" s="384"/>
      <c r="HA40" s="384"/>
      <c r="HB40" s="384"/>
      <c r="HC40" s="384"/>
      <c r="HD40" s="384"/>
      <c r="HE40" s="384"/>
      <c r="HF40" s="384"/>
      <c r="HG40" s="384"/>
      <c r="HH40" s="384"/>
      <c r="HI40" s="384"/>
      <c r="HJ40" s="384"/>
      <c r="HK40" s="384"/>
      <c r="HL40" s="384"/>
      <c r="HM40" s="384"/>
      <c r="HN40" s="384"/>
      <c r="HO40" s="384"/>
      <c r="HP40" s="384"/>
      <c r="HQ40" s="384"/>
      <c r="HR40" s="384"/>
      <c r="HS40" s="384"/>
      <c r="HT40" s="384"/>
      <c r="HU40" s="384"/>
      <c r="HV40" s="384"/>
      <c r="HW40" s="384"/>
      <c r="HX40" s="384"/>
      <c r="HY40" s="384"/>
      <c r="HZ40" s="384"/>
      <c r="IA40" s="384"/>
      <c r="IB40" s="384"/>
      <c r="IC40" s="384"/>
      <c r="ID40" s="384"/>
      <c r="IE40" s="384"/>
      <c r="IF40" s="384"/>
      <c r="IG40" s="384"/>
      <c r="IH40" s="384"/>
      <c r="II40" s="384"/>
      <c r="IJ40" s="384"/>
      <c r="IK40" s="384"/>
      <c r="IL40" s="384"/>
      <c r="IM40" s="384"/>
      <c r="IN40" s="384"/>
      <c r="IO40" s="384"/>
      <c r="IP40" s="384"/>
      <c r="IQ40" s="384"/>
      <c r="IR40" s="384"/>
      <c r="IS40" s="384"/>
      <c r="IT40" s="384"/>
      <c r="IU40" s="384"/>
      <c r="IV40" s="384"/>
    </row>
    <row r="41" spans="1:256">
      <c r="A41" s="385" t="s">
        <v>48</v>
      </c>
      <c r="B41" s="381" t="s">
        <v>272</v>
      </c>
      <c r="C41" s="381"/>
      <c r="D41" s="383"/>
      <c r="E41" s="383"/>
      <c r="F41" s="383"/>
      <c r="G41" s="383"/>
      <c r="H41" s="383">
        <f>H42</f>
        <v>194262</v>
      </c>
      <c r="I41" s="383">
        <f t="shared" ref="I41:AM41" si="17">I42</f>
        <v>13845</v>
      </c>
      <c r="J41" s="383">
        <f t="shared" si="17"/>
        <v>0</v>
      </c>
      <c r="K41" s="383">
        <f t="shared" si="17"/>
        <v>0</v>
      </c>
      <c r="L41" s="383">
        <f t="shared" si="17"/>
        <v>180232</v>
      </c>
      <c r="M41" s="383">
        <f t="shared" si="17"/>
        <v>180232</v>
      </c>
      <c r="N41" s="383">
        <f t="shared" si="17"/>
        <v>0</v>
      </c>
      <c r="O41" s="383">
        <f t="shared" si="17"/>
        <v>2500</v>
      </c>
      <c r="P41" s="383">
        <f t="shared" si="17"/>
        <v>2500</v>
      </c>
      <c r="Q41" s="383">
        <f t="shared" si="17"/>
        <v>0</v>
      </c>
      <c r="R41" s="383">
        <f t="shared" si="17"/>
        <v>0</v>
      </c>
      <c r="S41" s="383">
        <f t="shared" si="17"/>
        <v>0</v>
      </c>
      <c r="T41" s="383">
        <f t="shared" si="17"/>
        <v>0</v>
      </c>
      <c r="U41" s="383">
        <f t="shared" si="17"/>
        <v>2500</v>
      </c>
      <c r="V41" s="383">
        <f t="shared" si="17"/>
        <v>2500</v>
      </c>
      <c r="W41" s="383">
        <f t="shared" si="17"/>
        <v>0</v>
      </c>
      <c r="X41" s="383">
        <f t="shared" si="17"/>
        <v>0</v>
      </c>
      <c r="Y41" s="383">
        <f t="shared" si="17"/>
        <v>0</v>
      </c>
      <c r="Z41" s="383">
        <f t="shared" si="17"/>
        <v>0</v>
      </c>
      <c r="AA41" s="383">
        <f t="shared" si="17"/>
        <v>191577</v>
      </c>
      <c r="AB41" s="383">
        <f t="shared" si="17"/>
        <v>11345</v>
      </c>
      <c r="AC41" s="383">
        <f t="shared" si="17"/>
        <v>0</v>
      </c>
      <c r="AD41" s="383">
        <f t="shared" si="17"/>
        <v>180232</v>
      </c>
      <c r="AE41" s="383">
        <f t="shared" si="17"/>
        <v>180232</v>
      </c>
      <c r="AF41" s="383">
        <f t="shared" si="17"/>
        <v>0</v>
      </c>
      <c r="AG41" s="383">
        <f t="shared" si="17"/>
        <v>191577</v>
      </c>
      <c r="AH41" s="383">
        <f t="shared" si="17"/>
        <v>11345</v>
      </c>
      <c r="AI41" s="383">
        <f t="shared" si="17"/>
        <v>0</v>
      </c>
      <c r="AJ41" s="383">
        <f t="shared" si="17"/>
        <v>180232</v>
      </c>
      <c r="AK41" s="383">
        <f t="shared" si="17"/>
        <v>180232</v>
      </c>
      <c r="AL41" s="383">
        <f t="shared" si="17"/>
        <v>0</v>
      </c>
      <c r="AM41" s="383">
        <f t="shared" si="17"/>
        <v>0</v>
      </c>
      <c r="AN41" s="384"/>
      <c r="AO41" s="384"/>
      <c r="AP41" s="384"/>
      <c r="AQ41" s="384"/>
      <c r="AR41" s="384"/>
      <c r="AS41" s="384"/>
      <c r="AT41" s="384"/>
      <c r="AU41" s="384"/>
      <c r="AV41" s="384"/>
      <c r="AW41" s="384"/>
      <c r="AX41" s="384"/>
      <c r="AY41" s="384"/>
      <c r="AZ41" s="384"/>
      <c r="BA41" s="384"/>
      <c r="BB41" s="384"/>
      <c r="BC41" s="384"/>
      <c r="BD41" s="384"/>
      <c r="BE41" s="384"/>
      <c r="BF41" s="384"/>
      <c r="BG41" s="384"/>
      <c r="BH41" s="384"/>
      <c r="BI41" s="384"/>
      <c r="BJ41" s="384"/>
      <c r="BK41" s="384"/>
      <c r="BL41" s="384"/>
      <c r="BM41" s="384"/>
      <c r="BN41" s="384"/>
      <c r="BO41" s="384"/>
      <c r="BP41" s="384"/>
      <c r="BQ41" s="384"/>
      <c r="BR41" s="384"/>
      <c r="BS41" s="384"/>
      <c r="BT41" s="384"/>
      <c r="BU41" s="384"/>
      <c r="BV41" s="384"/>
      <c r="BW41" s="384"/>
      <c r="BX41" s="384"/>
      <c r="BY41" s="384"/>
      <c r="BZ41" s="384"/>
      <c r="CA41" s="384"/>
      <c r="CB41" s="384"/>
      <c r="CC41" s="384"/>
      <c r="CD41" s="384"/>
      <c r="CE41" s="384"/>
      <c r="CF41" s="384"/>
      <c r="CG41" s="384"/>
      <c r="CH41" s="384"/>
      <c r="CI41" s="384"/>
      <c r="CJ41" s="384"/>
      <c r="CK41" s="384"/>
      <c r="CL41" s="384"/>
      <c r="CM41" s="384"/>
      <c r="CN41" s="384"/>
      <c r="CO41" s="384"/>
      <c r="CP41" s="384"/>
      <c r="CQ41" s="384"/>
      <c r="CR41" s="384"/>
      <c r="CS41" s="384"/>
      <c r="CT41" s="384"/>
      <c r="CU41" s="384"/>
      <c r="CV41" s="384"/>
      <c r="CW41" s="384"/>
      <c r="CX41" s="384"/>
      <c r="CY41" s="384"/>
      <c r="CZ41" s="384"/>
      <c r="DA41" s="384"/>
      <c r="DB41" s="384"/>
      <c r="DC41" s="384"/>
      <c r="DD41" s="384"/>
      <c r="DE41" s="384"/>
      <c r="DF41" s="384"/>
      <c r="DG41" s="384"/>
      <c r="DH41" s="384"/>
      <c r="DI41" s="384"/>
      <c r="DJ41" s="384"/>
      <c r="DK41" s="384"/>
      <c r="DL41" s="384"/>
      <c r="DM41" s="384"/>
      <c r="DN41" s="384"/>
      <c r="DO41" s="384"/>
      <c r="DP41" s="384"/>
      <c r="DQ41" s="384"/>
      <c r="DR41" s="384"/>
      <c r="DS41" s="384"/>
      <c r="DT41" s="384"/>
      <c r="DU41" s="384"/>
      <c r="DV41" s="384"/>
      <c r="DW41" s="384"/>
      <c r="DX41" s="384"/>
      <c r="DY41" s="384"/>
      <c r="DZ41" s="384"/>
      <c r="EA41" s="384"/>
      <c r="EB41" s="384"/>
      <c r="EC41" s="384"/>
      <c r="ED41" s="384"/>
      <c r="EE41" s="384"/>
      <c r="EF41" s="384"/>
      <c r="EG41" s="384"/>
      <c r="EH41" s="384"/>
      <c r="EI41" s="384"/>
      <c r="EJ41" s="384"/>
      <c r="EK41" s="384"/>
      <c r="EL41" s="384"/>
      <c r="EM41" s="384"/>
      <c r="EN41" s="384"/>
      <c r="EO41" s="384"/>
      <c r="EP41" s="384"/>
      <c r="EQ41" s="384"/>
      <c r="ER41" s="384"/>
      <c r="ES41" s="384"/>
      <c r="ET41" s="384"/>
      <c r="EU41" s="384"/>
      <c r="EV41" s="384"/>
      <c r="EW41" s="384"/>
      <c r="EX41" s="384"/>
      <c r="EY41" s="384"/>
      <c r="EZ41" s="384"/>
      <c r="FA41" s="384"/>
      <c r="FB41" s="384"/>
      <c r="FC41" s="384"/>
      <c r="FD41" s="384"/>
      <c r="FE41" s="384"/>
      <c r="FF41" s="384"/>
      <c r="FG41" s="384"/>
      <c r="FH41" s="384"/>
      <c r="FI41" s="384"/>
      <c r="FJ41" s="384"/>
      <c r="FK41" s="384"/>
      <c r="FL41" s="384"/>
      <c r="FM41" s="384"/>
      <c r="FN41" s="384"/>
      <c r="FO41" s="384"/>
      <c r="FP41" s="384"/>
      <c r="FQ41" s="384"/>
      <c r="FR41" s="384"/>
      <c r="FS41" s="384"/>
      <c r="FT41" s="384"/>
      <c r="FU41" s="384"/>
      <c r="FV41" s="384"/>
      <c r="FW41" s="384"/>
      <c r="FX41" s="384"/>
      <c r="FY41" s="384"/>
      <c r="FZ41" s="384"/>
      <c r="GA41" s="384"/>
      <c r="GB41" s="384"/>
      <c r="GC41" s="384"/>
      <c r="GD41" s="384"/>
      <c r="GE41" s="384"/>
      <c r="GF41" s="384"/>
      <c r="GG41" s="384"/>
      <c r="GH41" s="384"/>
      <c r="GI41" s="384"/>
      <c r="GJ41" s="384"/>
      <c r="GK41" s="384"/>
      <c r="GL41" s="384"/>
      <c r="GM41" s="384"/>
      <c r="GN41" s="384"/>
      <c r="GO41" s="384"/>
      <c r="GP41" s="384"/>
      <c r="GQ41" s="384"/>
      <c r="GR41" s="384"/>
      <c r="GS41" s="384"/>
      <c r="GT41" s="384"/>
      <c r="GU41" s="384"/>
      <c r="GV41" s="384"/>
      <c r="GW41" s="384"/>
      <c r="GX41" s="384"/>
      <c r="GY41" s="384"/>
      <c r="GZ41" s="384"/>
      <c r="HA41" s="384"/>
      <c r="HB41" s="384"/>
      <c r="HC41" s="384"/>
      <c r="HD41" s="384"/>
      <c r="HE41" s="384"/>
      <c r="HF41" s="384"/>
      <c r="HG41" s="384"/>
      <c r="HH41" s="384"/>
      <c r="HI41" s="384"/>
      <c r="HJ41" s="384"/>
      <c r="HK41" s="384"/>
      <c r="HL41" s="384"/>
      <c r="HM41" s="384"/>
      <c r="HN41" s="384"/>
      <c r="HO41" s="384"/>
      <c r="HP41" s="384"/>
      <c r="HQ41" s="384"/>
      <c r="HR41" s="384"/>
      <c r="HS41" s="384"/>
      <c r="HT41" s="384"/>
      <c r="HU41" s="384"/>
      <c r="HV41" s="384"/>
      <c r="HW41" s="384"/>
      <c r="HX41" s="384"/>
      <c r="HY41" s="384"/>
      <c r="HZ41" s="384"/>
      <c r="IA41" s="384"/>
      <c r="IB41" s="384"/>
      <c r="IC41" s="384"/>
      <c r="ID41" s="384"/>
      <c r="IE41" s="384"/>
      <c r="IF41" s="384"/>
      <c r="IG41" s="384"/>
      <c r="IH41" s="384"/>
      <c r="II41" s="384"/>
      <c r="IJ41" s="384"/>
      <c r="IK41" s="384"/>
      <c r="IL41" s="384"/>
      <c r="IM41" s="384"/>
      <c r="IN41" s="384"/>
      <c r="IO41" s="384"/>
      <c r="IP41" s="384"/>
      <c r="IQ41" s="384"/>
      <c r="IR41" s="384"/>
      <c r="IS41" s="384"/>
      <c r="IT41" s="384"/>
      <c r="IU41" s="384"/>
      <c r="IV41" s="384"/>
    </row>
    <row r="42" spans="1:256" ht="30">
      <c r="A42" s="299" t="s">
        <v>346</v>
      </c>
      <c r="B42" s="300" t="s">
        <v>456</v>
      </c>
      <c r="C42" s="300"/>
      <c r="D42" s="386"/>
      <c r="E42" s="386"/>
      <c r="F42" s="386"/>
      <c r="G42" s="386"/>
      <c r="H42" s="386">
        <f>+H43</f>
        <v>194262</v>
      </c>
      <c r="I42" s="386">
        <f t="shared" ref="I42:AL42" si="18">+I43</f>
        <v>13845</v>
      </c>
      <c r="J42" s="386">
        <f t="shared" si="18"/>
        <v>0</v>
      </c>
      <c r="K42" s="386">
        <f t="shared" si="18"/>
        <v>0</v>
      </c>
      <c r="L42" s="386">
        <f t="shared" si="18"/>
        <v>180232</v>
      </c>
      <c r="M42" s="386">
        <f t="shared" si="18"/>
        <v>180232</v>
      </c>
      <c r="N42" s="386">
        <f t="shared" si="18"/>
        <v>0</v>
      </c>
      <c r="O42" s="386">
        <f t="shared" si="18"/>
        <v>2500</v>
      </c>
      <c r="P42" s="386">
        <f t="shared" si="18"/>
        <v>2500</v>
      </c>
      <c r="Q42" s="386">
        <f t="shared" si="18"/>
        <v>0</v>
      </c>
      <c r="R42" s="386">
        <f t="shared" si="18"/>
        <v>0</v>
      </c>
      <c r="S42" s="386">
        <f t="shared" si="18"/>
        <v>0</v>
      </c>
      <c r="T42" s="386">
        <f t="shared" si="18"/>
        <v>0</v>
      </c>
      <c r="U42" s="386">
        <f t="shared" si="18"/>
        <v>2500</v>
      </c>
      <c r="V42" s="386">
        <f t="shared" si="18"/>
        <v>2500</v>
      </c>
      <c r="W42" s="386">
        <f t="shared" si="18"/>
        <v>0</v>
      </c>
      <c r="X42" s="386">
        <f t="shared" si="18"/>
        <v>0</v>
      </c>
      <c r="Y42" s="386">
        <f t="shared" si="18"/>
        <v>0</v>
      </c>
      <c r="Z42" s="386">
        <f t="shared" si="18"/>
        <v>0</v>
      </c>
      <c r="AA42" s="386">
        <f t="shared" si="18"/>
        <v>191577</v>
      </c>
      <c r="AB42" s="386">
        <f t="shared" si="18"/>
        <v>11345</v>
      </c>
      <c r="AC42" s="386">
        <f t="shared" si="18"/>
        <v>0</v>
      </c>
      <c r="AD42" s="386">
        <f t="shared" si="18"/>
        <v>180232</v>
      </c>
      <c r="AE42" s="386">
        <f t="shared" si="18"/>
        <v>180232</v>
      </c>
      <c r="AF42" s="386">
        <f t="shared" si="18"/>
        <v>0</v>
      </c>
      <c r="AG42" s="386">
        <f t="shared" si="18"/>
        <v>191577</v>
      </c>
      <c r="AH42" s="386">
        <f t="shared" si="18"/>
        <v>11345</v>
      </c>
      <c r="AI42" s="386">
        <f t="shared" si="18"/>
        <v>0</v>
      </c>
      <c r="AJ42" s="386">
        <f t="shared" si="18"/>
        <v>180232</v>
      </c>
      <c r="AK42" s="386">
        <f t="shared" si="18"/>
        <v>180232</v>
      </c>
      <c r="AL42" s="386">
        <f t="shared" si="18"/>
        <v>0</v>
      </c>
      <c r="AM42" s="386"/>
      <c r="AN42" s="388"/>
      <c r="AO42" s="388"/>
      <c r="AP42" s="388"/>
      <c r="AQ42" s="388"/>
      <c r="AR42" s="388"/>
      <c r="AS42" s="388"/>
      <c r="AT42" s="388"/>
      <c r="AU42" s="388"/>
      <c r="AV42" s="388"/>
      <c r="AW42" s="388"/>
      <c r="AX42" s="388"/>
      <c r="AY42" s="388"/>
      <c r="AZ42" s="388"/>
      <c r="BA42" s="388"/>
      <c r="BB42" s="388"/>
      <c r="BC42" s="388"/>
      <c r="BD42" s="388"/>
      <c r="BE42" s="388"/>
      <c r="BF42" s="388"/>
      <c r="BG42" s="388"/>
      <c r="BH42" s="388"/>
      <c r="BI42" s="388"/>
      <c r="BJ42" s="388"/>
      <c r="BK42" s="388"/>
      <c r="BL42" s="388"/>
      <c r="BM42" s="388"/>
      <c r="BN42" s="388"/>
      <c r="BO42" s="388"/>
      <c r="BP42" s="388"/>
      <c r="BQ42" s="388"/>
      <c r="BR42" s="388"/>
      <c r="BS42" s="388"/>
      <c r="BT42" s="388"/>
      <c r="BU42" s="388"/>
      <c r="BV42" s="388"/>
      <c r="BW42" s="388"/>
      <c r="BX42" s="388"/>
      <c r="BY42" s="388"/>
      <c r="BZ42" s="388"/>
      <c r="CA42" s="388"/>
      <c r="CB42" s="388"/>
      <c r="CC42" s="388"/>
      <c r="CD42" s="388"/>
      <c r="CE42" s="388"/>
      <c r="CF42" s="388"/>
      <c r="CG42" s="388"/>
      <c r="CH42" s="388"/>
      <c r="CI42" s="388"/>
      <c r="CJ42" s="388"/>
      <c r="CK42" s="388"/>
      <c r="CL42" s="388"/>
      <c r="CM42" s="388"/>
      <c r="CN42" s="388"/>
      <c r="CO42" s="388"/>
      <c r="CP42" s="388"/>
      <c r="CQ42" s="388"/>
      <c r="CR42" s="388"/>
      <c r="CS42" s="388"/>
      <c r="CT42" s="388"/>
      <c r="CU42" s="388"/>
      <c r="CV42" s="388"/>
      <c r="CW42" s="388"/>
      <c r="CX42" s="388"/>
      <c r="CY42" s="388"/>
      <c r="CZ42" s="388"/>
      <c r="DA42" s="388"/>
      <c r="DB42" s="388"/>
      <c r="DC42" s="388"/>
      <c r="DD42" s="388"/>
      <c r="DE42" s="388"/>
      <c r="DF42" s="388"/>
      <c r="DG42" s="388"/>
      <c r="DH42" s="388"/>
      <c r="DI42" s="388"/>
      <c r="DJ42" s="388"/>
      <c r="DK42" s="388"/>
      <c r="DL42" s="388"/>
      <c r="DM42" s="388"/>
      <c r="DN42" s="388"/>
      <c r="DO42" s="388"/>
      <c r="DP42" s="388"/>
      <c r="DQ42" s="388"/>
      <c r="DR42" s="388"/>
      <c r="DS42" s="388"/>
      <c r="DT42" s="388"/>
      <c r="DU42" s="388"/>
      <c r="DV42" s="388"/>
      <c r="DW42" s="388"/>
      <c r="DX42" s="388"/>
      <c r="DY42" s="388"/>
      <c r="DZ42" s="388"/>
      <c r="EA42" s="388"/>
      <c r="EB42" s="388"/>
      <c r="EC42" s="388"/>
      <c r="ED42" s="388"/>
      <c r="EE42" s="388"/>
      <c r="EF42" s="388"/>
      <c r="EG42" s="388"/>
      <c r="EH42" s="388"/>
      <c r="EI42" s="388"/>
      <c r="EJ42" s="388"/>
      <c r="EK42" s="388"/>
      <c r="EL42" s="388"/>
      <c r="EM42" s="388"/>
      <c r="EN42" s="388"/>
      <c r="EO42" s="388"/>
      <c r="EP42" s="388"/>
      <c r="EQ42" s="388"/>
      <c r="ER42" s="388"/>
      <c r="ES42" s="388"/>
      <c r="ET42" s="388"/>
      <c r="EU42" s="388"/>
      <c r="EV42" s="388"/>
      <c r="EW42" s="388"/>
      <c r="EX42" s="388"/>
      <c r="EY42" s="388"/>
      <c r="EZ42" s="388"/>
      <c r="FA42" s="388"/>
      <c r="FB42" s="388"/>
      <c r="FC42" s="388"/>
      <c r="FD42" s="388"/>
      <c r="FE42" s="388"/>
      <c r="FF42" s="388"/>
      <c r="FG42" s="388"/>
      <c r="FH42" s="388"/>
      <c r="FI42" s="388"/>
      <c r="FJ42" s="388"/>
      <c r="FK42" s="388"/>
      <c r="FL42" s="388"/>
      <c r="FM42" s="388"/>
      <c r="FN42" s="388"/>
      <c r="FO42" s="388"/>
      <c r="FP42" s="388"/>
      <c r="FQ42" s="388"/>
      <c r="FR42" s="388"/>
      <c r="FS42" s="388"/>
      <c r="FT42" s="388"/>
      <c r="FU42" s="388"/>
      <c r="FV42" s="388"/>
      <c r="FW42" s="388"/>
      <c r="FX42" s="388"/>
      <c r="FY42" s="388"/>
      <c r="FZ42" s="388"/>
      <c r="GA42" s="388"/>
      <c r="GB42" s="388"/>
      <c r="GC42" s="388"/>
      <c r="GD42" s="388"/>
      <c r="GE42" s="388"/>
      <c r="GF42" s="388"/>
      <c r="GG42" s="388"/>
      <c r="GH42" s="388"/>
      <c r="GI42" s="388"/>
      <c r="GJ42" s="388"/>
      <c r="GK42" s="388"/>
      <c r="GL42" s="388"/>
      <c r="GM42" s="388"/>
      <c r="GN42" s="388"/>
      <c r="GO42" s="388"/>
      <c r="GP42" s="388"/>
      <c r="GQ42" s="388"/>
      <c r="GR42" s="388"/>
      <c r="GS42" s="388"/>
      <c r="GT42" s="388"/>
      <c r="GU42" s="388"/>
      <c r="GV42" s="388"/>
      <c r="GW42" s="388"/>
      <c r="GX42" s="388"/>
      <c r="GY42" s="388"/>
      <c r="GZ42" s="388"/>
      <c r="HA42" s="388"/>
      <c r="HB42" s="388"/>
      <c r="HC42" s="388"/>
      <c r="HD42" s="388"/>
      <c r="HE42" s="388"/>
      <c r="HF42" s="388"/>
      <c r="HG42" s="388"/>
      <c r="HH42" s="388"/>
      <c r="HI42" s="388"/>
      <c r="HJ42" s="388"/>
      <c r="HK42" s="388"/>
      <c r="HL42" s="388"/>
      <c r="HM42" s="388"/>
      <c r="HN42" s="388"/>
      <c r="HO42" s="388"/>
      <c r="HP42" s="388"/>
      <c r="HQ42" s="388"/>
      <c r="HR42" s="388"/>
      <c r="HS42" s="388"/>
      <c r="HT42" s="388"/>
      <c r="HU42" s="388"/>
      <c r="HV42" s="388"/>
      <c r="HW42" s="388"/>
      <c r="HX42" s="388"/>
      <c r="HY42" s="388"/>
      <c r="HZ42" s="388"/>
      <c r="IA42" s="388"/>
      <c r="IB42" s="388"/>
      <c r="IC42" s="388"/>
      <c r="ID42" s="388"/>
      <c r="IE42" s="388"/>
      <c r="IF42" s="388"/>
      <c r="IG42" s="388"/>
      <c r="IH42" s="388"/>
      <c r="II42" s="388"/>
      <c r="IJ42" s="388"/>
      <c r="IK42" s="388"/>
      <c r="IL42" s="388"/>
      <c r="IM42" s="388"/>
      <c r="IN42" s="388"/>
      <c r="IO42" s="388"/>
      <c r="IP42" s="388"/>
      <c r="IQ42" s="388"/>
      <c r="IR42" s="388"/>
      <c r="IS42" s="388"/>
      <c r="IT42" s="388"/>
      <c r="IU42" s="388"/>
      <c r="IV42" s="388"/>
    </row>
    <row r="43" spans="1:256" ht="30">
      <c r="A43" s="299" t="s">
        <v>24</v>
      </c>
      <c r="B43" s="300" t="s">
        <v>457</v>
      </c>
      <c r="C43" s="300"/>
      <c r="D43" s="386"/>
      <c r="E43" s="386"/>
      <c r="F43" s="386"/>
      <c r="G43" s="386"/>
      <c r="H43" s="386">
        <f>H44</f>
        <v>194262</v>
      </c>
      <c r="I43" s="386">
        <f t="shared" ref="I43:AL43" si="19">I44</f>
        <v>13845</v>
      </c>
      <c r="J43" s="386">
        <f t="shared" si="19"/>
        <v>0</v>
      </c>
      <c r="K43" s="386">
        <f t="shared" si="19"/>
        <v>0</v>
      </c>
      <c r="L43" s="386">
        <f t="shared" si="19"/>
        <v>180232</v>
      </c>
      <c r="M43" s="386">
        <f t="shared" si="19"/>
        <v>180232</v>
      </c>
      <c r="N43" s="386">
        <f t="shared" si="19"/>
        <v>0</v>
      </c>
      <c r="O43" s="386">
        <f t="shared" si="19"/>
        <v>2500</v>
      </c>
      <c r="P43" s="386">
        <f t="shared" si="19"/>
        <v>2500</v>
      </c>
      <c r="Q43" s="386">
        <f t="shared" si="19"/>
        <v>0</v>
      </c>
      <c r="R43" s="386">
        <f t="shared" si="19"/>
        <v>0</v>
      </c>
      <c r="S43" s="386">
        <f t="shared" si="19"/>
        <v>0</v>
      </c>
      <c r="T43" s="386">
        <f t="shared" si="19"/>
        <v>0</v>
      </c>
      <c r="U43" s="386">
        <f t="shared" si="19"/>
        <v>2500</v>
      </c>
      <c r="V43" s="386">
        <f t="shared" si="19"/>
        <v>2500</v>
      </c>
      <c r="W43" s="386">
        <f t="shared" si="19"/>
        <v>0</v>
      </c>
      <c r="X43" s="386">
        <f t="shared" si="19"/>
        <v>0</v>
      </c>
      <c r="Y43" s="386">
        <f t="shared" si="19"/>
        <v>0</v>
      </c>
      <c r="Z43" s="386">
        <f t="shared" si="19"/>
        <v>0</v>
      </c>
      <c r="AA43" s="386">
        <f t="shared" si="19"/>
        <v>191577</v>
      </c>
      <c r="AB43" s="386">
        <f t="shared" si="19"/>
        <v>11345</v>
      </c>
      <c r="AC43" s="386">
        <f t="shared" si="19"/>
        <v>0</v>
      </c>
      <c r="AD43" s="386">
        <f t="shared" si="19"/>
        <v>180232</v>
      </c>
      <c r="AE43" s="386">
        <f t="shared" si="19"/>
        <v>180232</v>
      </c>
      <c r="AF43" s="386">
        <f t="shared" si="19"/>
        <v>0</v>
      </c>
      <c r="AG43" s="386">
        <f t="shared" si="19"/>
        <v>191577</v>
      </c>
      <c r="AH43" s="386">
        <f t="shared" si="19"/>
        <v>11345</v>
      </c>
      <c r="AI43" s="386">
        <f t="shared" si="19"/>
        <v>0</v>
      </c>
      <c r="AJ43" s="386">
        <f t="shared" si="19"/>
        <v>180232</v>
      </c>
      <c r="AK43" s="386">
        <f t="shared" si="19"/>
        <v>180232</v>
      </c>
      <c r="AL43" s="386">
        <f t="shared" si="19"/>
        <v>0</v>
      </c>
      <c r="AM43" s="386"/>
      <c r="AN43" s="388"/>
      <c r="AO43" s="388"/>
      <c r="AP43" s="388"/>
      <c r="AQ43" s="388"/>
      <c r="AR43" s="388"/>
      <c r="AS43" s="388"/>
      <c r="AT43" s="388"/>
      <c r="AU43" s="388"/>
      <c r="AV43" s="388"/>
      <c r="AW43" s="388"/>
      <c r="AX43" s="388"/>
      <c r="AY43" s="388"/>
      <c r="AZ43" s="388"/>
      <c r="BA43" s="388"/>
      <c r="BB43" s="388"/>
      <c r="BC43" s="388"/>
      <c r="BD43" s="388"/>
      <c r="BE43" s="388"/>
      <c r="BF43" s="388"/>
      <c r="BG43" s="388"/>
      <c r="BH43" s="388"/>
      <c r="BI43" s="388"/>
      <c r="BJ43" s="388"/>
      <c r="BK43" s="388"/>
      <c r="BL43" s="388"/>
      <c r="BM43" s="388"/>
      <c r="BN43" s="388"/>
      <c r="BO43" s="388"/>
      <c r="BP43" s="388"/>
      <c r="BQ43" s="388"/>
      <c r="BR43" s="388"/>
      <c r="BS43" s="388"/>
      <c r="BT43" s="388"/>
      <c r="BU43" s="388"/>
      <c r="BV43" s="388"/>
      <c r="BW43" s="388"/>
      <c r="BX43" s="388"/>
      <c r="BY43" s="388"/>
      <c r="BZ43" s="388"/>
      <c r="CA43" s="388"/>
      <c r="CB43" s="388"/>
      <c r="CC43" s="388"/>
      <c r="CD43" s="388"/>
      <c r="CE43" s="388"/>
      <c r="CF43" s="388"/>
      <c r="CG43" s="388"/>
      <c r="CH43" s="388"/>
      <c r="CI43" s="388"/>
      <c r="CJ43" s="388"/>
      <c r="CK43" s="388"/>
      <c r="CL43" s="388"/>
      <c r="CM43" s="388"/>
      <c r="CN43" s="388"/>
      <c r="CO43" s="388"/>
      <c r="CP43" s="388"/>
      <c r="CQ43" s="388"/>
      <c r="CR43" s="388"/>
      <c r="CS43" s="388"/>
      <c r="CT43" s="388"/>
      <c r="CU43" s="388"/>
      <c r="CV43" s="388"/>
      <c r="CW43" s="388"/>
      <c r="CX43" s="388"/>
      <c r="CY43" s="388"/>
      <c r="CZ43" s="388"/>
      <c r="DA43" s="388"/>
      <c r="DB43" s="388"/>
      <c r="DC43" s="388"/>
      <c r="DD43" s="388"/>
      <c r="DE43" s="388"/>
      <c r="DF43" s="388"/>
      <c r="DG43" s="388"/>
      <c r="DH43" s="388"/>
      <c r="DI43" s="388"/>
      <c r="DJ43" s="388"/>
      <c r="DK43" s="388"/>
      <c r="DL43" s="388"/>
      <c r="DM43" s="388"/>
      <c r="DN43" s="388"/>
      <c r="DO43" s="388"/>
      <c r="DP43" s="388"/>
      <c r="DQ43" s="388"/>
      <c r="DR43" s="388"/>
      <c r="DS43" s="388"/>
      <c r="DT43" s="388"/>
      <c r="DU43" s="388"/>
      <c r="DV43" s="388"/>
      <c r="DW43" s="388"/>
      <c r="DX43" s="388"/>
      <c r="DY43" s="388"/>
      <c r="DZ43" s="388"/>
      <c r="EA43" s="388"/>
      <c r="EB43" s="388"/>
      <c r="EC43" s="388"/>
      <c r="ED43" s="388"/>
      <c r="EE43" s="388"/>
      <c r="EF43" s="388"/>
      <c r="EG43" s="388"/>
      <c r="EH43" s="388"/>
      <c r="EI43" s="388"/>
      <c r="EJ43" s="388"/>
      <c r="EK43" s="388"/>
      <c r="EL43" s="388"/>
      <c r="EM43" s="388"/>
      <c r="EN43" s="388"/>
      <c r="EO43" s="388"/>
      <c r="EP43" s="388"/>
      <c r="EQ43" s="388"/>
      <c r="ER43" s="388"/>
      <c r="ES43" s="388"/>
      <c r="ET43" s="388"/>
      <c r="EU43" s="388"/>
      <c r="EV43" s="388"/>
      <c r="EW43" s="388"/>
      <c r="EX43" s="388"/>
      <c r="EY43" s="388"/>
      <c r="EZ43" s="388"/>
      <c r="FA43" s="388"/>
      <c r="FB43" s="388"/>
      <c r="FC43" s="388"/>
      <c r="FD43" s="388"/>
      <c r="FE43" s="388"/>
      <c r="FF43" s="388"/>
      <c r="FG43" s="388"/>
      <c r="FH43" s="388"/>
      <c r="FI43" s="388"/>
      <c r="FJ43" s="388"/>
      <c r="FK43" s="388"/>
      <c r="FL43" s="388"/>
      <c r="FM43" s="388"/>
      <c r="FN43" s="388"/>
      <c r="FO43" s="388"/>
      <c r="FP43" s="388"/>
      <c r="FQ43" s="388"/>
      <c r="FR43" s="388"/>
      <c r="FS43" s="388"/>
      <c r="FT43" s="388"/>
      <c r="FU43" s="388"/>
      <c r="FV43" s="388"/>
      <c r="FW43" s="388"/>
      <c r="FX43" s="388"/>
      <c r="FY43" s="388"/>
      <c r="FZ43" s="388"/>
      <c r="GA43" s="388"/>
      <c r="GB43" s="388"/>
      <c r="GC43" s="388"/>
      <c r="GD43" s="388"/>
      <c r="GE43" s="388"/>
      <c r="GF43" s="388"/>
      <c r="GG43" s="388"/>
      <c r="GH43" s="388"/>
      <c r="GI43" s="388"/>
      <c r="GJ43" s="388"/>
      <c r="GK43" s="388"/>
      <c r="GL43" s="388"/>
      <c r="GM43" s="388"/>
      <c r="GN43" s="388"/>
      <c r="GO43" s="388"/>
      <c r="GP43" s="388"/>
      <c r="GQ43" s="388"/>
      <c r="GR43" s="388"/>
      <c r="GS43" s="388"/>
      <c r="GT43" s="388"/>
      <c r="GU43" s="388"/>
      <c r="GV43" s="388"/>
      <c r="GW43" s="388"/>
      <c r="GX43" s="388"/>
      <c r="GY43" s="388"/>
      <c r="GZ43" s="388"/>
      <c r="HA43" s="388"/>
      <c r="HB43" s="388"/>
      <c r="HC43" s="388"/>
      <c r="HD43" s="388"/>
      <c r="HE43" s="388"/>
      <c r="HF43" s="388"/>
      <c r="HG43" s="388"/>
      <c r="HH43" s="388"/>
      <c r="HI43" s="388"/>
      <c r="HJ43" s="388"/>
      <c r="HK43" s="388"/>
      <c r="HL43" s="388"/>
      <c r="HM43" s="388"/>
      <c r="HN43" s="388"/>
      <c r="HO43" s="388"/>
      <c r="HP43" s="388"/>
      <c r="HQ43" s="388"/>
      <c r="HR43" s="388"/>
      <c r="HS43" s="388"/>
      <c r="HT43" s="388"/>
      <c r="HU43" s="388"/>
      <c r="HV43" s="388"/>
      <c r="HW43" s="388"/>
      <c r="HX43" s="388"/>
      <c r="HY43" s="388"/>
      <c r="HZ43" s="388"/>
      <c r="IA43" s="388"/>
      <c r="IB43" s="388"/>
      <c r="IC43" s="388"/>
      <c r="ID43" s="388"/>
      <c r="IE43" s="388"/>
      <c r="IF43" s="388"/>
      <c r="IG43" s="388"/>
      <c r="IH43" s="388"/>
      <c r="II43" s="388"/>
      <c r="IJ43" s="388"/>
      <c r="IK43" s="388"/>
      <c r="IL43" s="388"/>
      <c r="IM43" s="388"/>
      <c r="IN43" s="388"/>
      <c r="IO43" s="388"/>
      <c r="IP43" s="388"/>
      <c r="IQ43" s="388"/>
      <c r="IR43" s="388"/>
      <c r="IS43" s="388"/>
      <c r="IT43" s="388"/>
      <c r="IU43" s="388"/>
      <c r="IV43" s="388"/>
    </row>
    <row r="44" spans="1:256" ht="45">
      <c r="A44" s="299"/>
      <c r="B44" s="301" t="s">
        <v>2866</v>
      </c>
      <c r="C44" s="301"/>
      <c r="D44" s="386"/>
      <c r="E44" s="386"/>
      <c r="F44" s="386"/>
      <c r="G44" s="386"/>
      <c r="H44" s="386">
        <f>SUM(H45:H46)</f>
        <v>194262</v>
      </c>
      <c r="I44" s="386">
        <f t="shared" ref="I44:AL44" si="20">SUM(I45:I46)</f>
        <v>13845</v>
      </c>
      <c r="J44" s="386">
        <f t="shared" si="20"/>
        <v>0</v>
      </c>
      <c r="K44" s="386">
        <f t="shared" si="20"/>
        <v>0</v>
      </c>
      <c r="L44" s="386">
        <f t="shared" si="20"/>
        <v>180232</v>
      </c>
      <c r="M44" s="386">
        <f t="shared" si="20"/>
        <v>180232</v>
      </c>
      <c r="N44" s="386">
        <f t="shared" si="20"/>
        <v>0</v>
      </c>
      <c r="O44" s="386">
        <f t="shared" si="20"/>
        <v>2500</v>
      </c>
      <c r="P44" s="386">
        <f t="shared" si="20"/>
        <v>2500</v>
      </c>
      <c r="Q44" s="386">
        <f t="shared" si="20"/>
        <v>0</v>
      </c>
      <c r="R44" s="386">
        <f t="shared" si="20"/>
        <v>0</v>
      </c>
      <c r="S44" s="386">
        <f t="shared" si="20"/>
        <v>0</v>
      </c>
      <c r="T44" s="386">
        <f t="shared" si="20"/>
        <v>0</v>
      </c>
      <c r="U44" s="386">
        <f t="shared" si="20"/>
        <v>2500</v>
      </c>
      <c r="V44" s="386">
        <f t="shared" si="20"/>
        <v>2500</v>
      </c>
      <c r="W44" s="386">
        <f t="shared" si="20"/>
        <v>0</v>
      </c>
      <c r="X44" s="386">
        <f t="shared" si="20"/>
        <v>0</v>
      </c>
      <c r="Y44" s="386">
        <f t="shared" si="20"/>
        <v>0</v>
      </c>
      <c r="Z44" s="386">
        <f t="shared" si="20"/>
        <v>0</v>
      </c>
      <c r="AA44" s="386">
        <f t="shared" si="20"/>
        <v>191577</v>
      </c>
      <c r="AB44" s="386">
        <f t="shared" si="20"/>
        <v>11345</v>
      </c>
      <c r="AC44" s="386">
        <f t="shared" si="20"/>
        <v>0</v>
      </c>
      <c r="AD44" s="386">
        <f t="shared" si="20"/>
        <v>180232</v>
      </c>
      <c r="AE44" s="386">
        <f t="shared" si="20"/>
        <v>180232</v>
      </c>
      <c r="AF44" s="386">
        <f t="shared" si="20"/>
        <v>0</v>
      </c>
      <c r="AG44" s="386">
        <f t="shared" si="20"/>
        <v>191577</v>
      </c>
      <c r="AH44" s="386">
        <f t="shared" si="20"/>
        <v>11345</v>
      </c>
      <c r="AI44" s="386">
        <f t="shared" si="20"/>
        <v>0</v>
      </c>
      <c r="AJ44" s="386">
        <f t="shared" si="20"/>
        <v>180232</v>
      </c>
      <c r="AK44" s="386">
        <f t="shared" si="20"/>
        <v>180232</v>
      </c>
      <c r="AL44" s="386">
        <f t="shared" si="20"/>
        <v>0</v>
      </c>
      <c r="AM44" s="386"/>
      <c r="AN44" s="388"/>
      <c r="AO44" s="388"/>
      <c r="AP44" s="388"/>
      <c r="AQ44" s="388"/>
      <c r="AR44" s="388"/>
      <c r="AS44" s="388"/>
      <c r="AT44" s="388"/>
      <c r="AU44" s="388"/>
      <c r="AV44" s="388"/>
      <c r="AW44" s="388"/>
      <c r="AX44" s="388"/>
      <c r="AY44" s="388"/>
      <c r="AZ44" s="388"/>
      <c r="BA44" s="388"/>
      <c r="BB44" s="388"/>
      <c r="BC44" s="388"/>
      <c r="BD44" s="388"/>
      <c r="BE44" s="388"/>
      <c r="BF44" s="388"/>
      <c r="BG44" s="388"/>
      <c r="BH44" s="388"/>
      <c r="BI44" s="388"/>
      <c r="BJ44" s="388"/>
      <c r="BK44" s="388"/>
      <c r="BL44" s="388"/>
      <c r="BM44" s="388"/>
      <c r="BN44" s="388"/>
      <c r="BO44" s="388"/>
      <c r="BP44" s="388"/>
      <c r="BQ44" s="388"/>
      <c r="BR44" s="388"/>
      <c r="BS44" s="388"/>
      <c r="BT44" s="388"/>
      <c r="BU44" s="388"/>
      <c r="BV44" s="388"/>
      <c r="BW44" s="388"/>
      <c r="BX44" s="388"/>
      <c r="BY44" s="388"/>
      <c r="BZ44" s="388"/>
      <c r="CA44" s="388"/>
      <c r="CB44" s="388"/>
      <c r="CC44" s="388"/>
      <c r="CD44" s="388"/>
      <c r="CE44" s="388"/>
      <c r="CF44" s="388"/>
      <c r="CG44" s="388"/>
      <c r="CH44" s="388"/>
      <c r="CI44" s="388"/>
      <c r="CJ44" s="388"/>
      <c r="CK44" s="388"/>
      <c r="CL44" s="388"/>
      <c r="CM44" s="388"/>
      <c r="CN44" s="388"/>
      <c r="CO44" s="388"/>
      <c r="CP44" s="388"/>
      <c r="CQ44" s="388"/>
      <c r="CR44" s="388"/>
      <c r="CS44" s="388"/>
      <c r="CT44" s="388"/>
      <c r="CU44" s="388"/>
      <c r="CV44" s="388"/>
      <c r="CW44" s="388"/>
      <c r="CX44" s="388"/>
      <c r="CY44" s="388"/>
      <c r="CZ44" s="388"/>
      <c r="DA44" s="388"/>
      <c r="DB44" s="388"/>
      <c r="DC44" s="388"/>
      <c r="DD44" s="388"/>
      <c r="DE44" s="388"/>
      <c r="DF44" s="388"/>
      <c r="DG44" s="388"/>
      <c r="DH44" s="388"/>
      <c r="DI44" s="388"/>
      <c r="DJ44" s="388"/>
      <c r="DK44" s="388"/>
      <c r="DL44" s="388"/>
      <c r="DM44" s="388"/>
      <c r="DN44" s="388"/>
      <c r="DO44" s="388"/>
      <c r="DP44" s="388"/>
      <c r="DQ44" s="388"/>
      <c r="DR44" s="388"/>
      <c r="DS44" s="388"/>
      <c r="DT44" s="388"/>
      <c r="DU44" s="388"/>
      <c r="DV44" s="388"/>
      <c r="DW44" s="388"/>
      <c r="DX44" s="388"/>
      <c r="DY44" s="388"/>
      <c r="DZ44" s="388"/>
      <c r="EA44" s="388"/>
      <c r="EB44" s="388"/>
      <c r="EC44" s="388"/>
      <c r="ED44" s="388"/>
      <c r="EE44" s="388"/>
      <c r="EF44" s="388"/>
      <c r="EG44" s="388"/>
      <c r="EH44" s="388"/>
      <c r="EI44" s="388"/>
      <c r="EJ44" s="388"/>
      <c r="EK44" s="388"/>
      <c r="EL44" s="388"/>
      <c r="EM44" s="388"/>
      <c r="EN44" s="388"/>
      <c r="EO44" s="388"/>
      <c r="EP44" s="388"/>
      <c r="EQ44" s="388"/>
      <c r="ER44" s="388"/>
      <c r="ES44" s="388"/>
      <c r="ET44" s="388"/>
      <c r="EU44" s="388"/>
      <c r="EV44" s="388"/>
      <c r="EW44" s="388"/>
      <c r="EX44" s="388"/>
      <c r="EY44" s="388"/>
      <c r="EZ44" s="388"/>
      <c r="FA44" s="388"/>
      <c r="FB44" s="388"/>
      <c r="FC44" s="388"/>
      <c r="FD44" s="388"/>
      <c r="FE44" s="388"/>
      <c r="FF44" s="388"/>
      <c r="FG44" s="388"/>
      <c r="FH44" s="388"/>
      <c r="FI44" s="388"/>
      <c r="FJ44" s="388"/>
      <c r="FK44" s="388"/>
      <c r="FL44" s="388"/>
      <c r="FM44" s="388"/>
      <c r="FN44" s="388"/>
      <c r="FO44" s="388"/>
      <c r="FP44" s="388"/>
      <c r="FQ44" s="388"/>
      <c r="FR44" s="388"/>
      <c r="FS44" s="388"/>
      <c r="FT44" s="388"/>
      <c r="FU44" s="388"/>
      <c r="FV44" s="388"/>
      <c r="FW44" s="388"/>
      <c r="FX44" s="388"/>
      <c r="FY44" s="388"/>
      <c r="FZ44" s="388"/>
      <c r="GA44" s="388"/>
      <c r="GB44" s="388"/>
      <c r="GC44" s="388"/>
      <c r="GD44" s="388"/>
      <c r="GE44" s="388"/>
      <c r="GF44" s="388"/>
      <c r="GG44" s="388"/>
      <c r="GH44" s="388"/>
      <c r="GI44" s="388"/>
      <c r="GJ44" s="388"/>
      <c r="GK44" s="388"/>
      <c r="GL44" s="388"/>
      <c r="GM44" s="388"/>
      <c r="GN44" s="388"/>
      <c r="GO44" s="388"/>
      <c r="GP44" s="388"/>
      <c r="GQ44" s="388"/>
      <c r="GR44" s="388"/>
      <c r="GS44" s="388"/>
      <c r="GT44" s="388"/>
      <c r="GU44" s="388"/>
      <c r="GV44" s="388"/>
      <c r="GW44" s="388"/>
      <c r="GX44" s="388"/>
      <c r="GY44" s="388"/>
      <c r="GZ44" s="388"/>
      <c r="HA44" s="388"/>
      <c r="HB44" s="388"/>
      <c r="HC44" s="388"/>
      <c r="HD44" s="388"/>
      <c r="HE44" s="388"/>
      <c r="HF44" s="388"/>
      <c r="HG44" s="388"/>
      <c r="HH44" s="388"/>
      <c r="HI44" s="388"/>
      <c r="HJ44" s="388"/>
      <c r="HK44" s="388"/>
      <c r="HL44" s="388"/>
      <c r="HM44" s="388"/>
      <c r="HN44" s="388"/>
      <c r="HO44" s="388"/>
      <c r="HP44" s="388"/>
      <c r="HQ44" s="388"/>
      <c r="HR44" s="388"/>
      <c r="HS44" s="388"/>
      <c r="HT44" s="388"/>
      <c r="HU44" s="388"/>
      <c r="HV44" s="388"/>
      <c r="HW44" s="388"/>
      <c r="HX44" s="388"/>
      <c r="HY44" s="388"/>
      <c r="HZ44" s="388"/>
      <c r="IA44" s="388"/>
      <c r="IB44" s="388"/>
      <c r="IC44" s="388"/>
      <c r="ID44" s="388"/>
      <c r="IE44" s="388"/>
      <c r="IF44" s="388"/>
      <c r="IG44" s="388"/>
      <c r="IH44" s="388"/>
      <c r="II44" s="388"/>
      <c r="IJ44" s="388"/>
      <c r="IK44" s="388"/>
      <c r="IL44" s="388"/>
      <c r="IM44" s="388"/>
      <c r="IN44" s="388"/>
      <c r="IO44" s="388"/>
      <c r="IP44" s="388"/>
      <c r="IQ44" s="388"/>
      <c r="IR44" s="388"/>
      <c r="IS44" s="388"/>
      <c r="IT44" s="388"/>
      <c r="IU44" s="388"/>
      <c r="IV44" s="388"/>
    </row>
    <row r="45" spans="1:256" ht="30">
      <c r="A45" s="308" t="s">
        <v>46</v>
      </c>
      <c r="B45" s="410" t="s">
        <v>2867</v>
      </c>
      <c r="C45" s="307"/>
      <c r="D45" s="340"/>
      <c r="E45" s="340"/>
      <c r="F45" s="340"/>
      <c r="G45" s="340"/>
      <c r="H45" s="412">
        <v>35000</v>
      </c>
      <c r="I45" s="412">
        <f>J45</f>
        <v>0</v>
      </c>
      <c r="J45" s="412">
        <f>H45-L45</f>
        <v>0</v>
      </c>
      <c r="K45" s="340"/>
      <c r="L45" s="412">
        <f>M45+N45</f>
        <v>35000</v>
      </c>
      <c r="M45" s="412">
        <f>H45</f>
        <v>35000</v>
      </c>
      <c r="N45" s="340"/>
      <c r="O45" s="401"/>
      <c r="P45" s="401"/>
      <c r="Q45" s="401"/>
      <c r="R45" s="401"/>
      <c r="S45" s="401"/>
      <c r="T45" s="401"/>
      <c r="U45" s="401"/>
      <c r="V45" s="401"/>
      <c r="W45" s="401"/>
      <c r="X45" s="401"/>
      <c r="Y45" s="401"/>
      <c r="Z45" s="412"/>
      <c r="AA45" s="412">
        <f>AB45+AD45</f>
        <v>35000</v>
      </c>
      <c r="AB45" s="412">
        <f>AC45</f>
        <v>0</v>
      </c>
      <c r="AC45" s="412">
        <f>J45</f>
        <v>0</v>
      </c>
      <c r="AD45" s="412">
        <f>AE45+AF45</f>
        <v>35000</v>
      </c>
      <c r="AE45" s="412">
        <f>M45</f>
        <v>35000</v>
      </c>
      <c r="AF45" s="412">
        <f>N45</f>
        <v>0</v>
      </c>
      <c r="AG45" s="412">
        <f>AH45+AJ45</f>
        <v>35000</v>
      </c>
      <c r="AH45" s="412">
        <f>AI45</f>
        <v>0</v>
      </c>
      <c r="AI45" s="412">
        <f>AC45</f>
        <v>0</v>
      </c>
      <c r="AJ45" s="412">
        <f>AK45+AL45</f>
        <v>35000</v>
      </c>
      <c r="AK45" s="412">
        <f>AE45</f>
        <v>35000</v>
      </c>
      <c r="AL45" s="412">
        <f>AF45</f>
        <v>0</v>
      </c>
      <c r="AM45" s="401"/>
      <c r="AN45" s="379"/>
      <c r="AO45" s="379"/>
      <c r="AP45" s="379"/>
      <c r="AQ45" s="379"/>
      <c r="AR45" s="379"/>
      <c r="AS45" s="379"/>
      <c r="AT45" s="379"/>
      <c r="AU45" s="379"/>
      <c r="AV45" s="379"/>
      <c r="AW45" s="379"/>
      <c r="AX45" s="379"/>
      <c r="AY45" s="379"/>
      <c r="AZ45" s="379"/>
      <c r="BA45" s="379"/>
      <c r="BB45" s="379"/>
      <c r="BC45" s="379"/>
      <c r="BD45" s="379"/>
      <c r="BE45" s="379"/>
      <c r="BF45" s="379"/>
      <c r="BG45" s="379"/>
      <c r="BH45" s="379"/>
      <c r="BI45" s="379"/>
      <c r="BJ45" s="379"/>
      <c r="BK45" s="379"/>
      <c r="BL45" s="379"/>
      <c r="BM45" s="379"/>
      <c r="BN45" s="379"/>
      <c r="BO45" s="379"/>
      <c r="BP45" s="379"/>
      <c r="BQ45" s="379"/>
      <c r="BR45" s="379"/>
      <c r="BS45" s="379"/>
      <c r="BT45" s="379"/>
      <c r="BU45" s="379"/>
      <c r="BV45" s="379"/>
      <c r="BW45" s="379"/>
      <c r="BX45" s="379"/>
      <c r="BY45" s="379"/>
      <c r="BZ45" s="379"/>
      <c r="CA45" s="379"/>
      <c r="CB45" s="379"/>
      <c r="CC45" s="379"/>
      <c r="CD45" s="379"/>
      <c r="CE45" s="379"/>
      <c r="CF45" s="379"/>
      <c r="CG45" s="379"/>
      <c r="CH45" s="379"/>
      <c r="CI45" s="379"/>
      <c r="CJ45" s="379"/>
      <c r="CK45" s="379"/>
      <c r="CL45" s="379"/>
      <c r="CM45" s="379"/>
      <c r="CN45" s="379"/>
      <c r="CO45" s="379"/>
      <c r="CP45" s="379"/>
      <c r="CQ45" s="379"/>
      <c r="CR45" s="379"/>
      <c r="CS45" s="379"/>
      <c r="CT45" s="379"/>
      <c r="CU45" s="379"/>
      <c r="CV45" s="379"/>
      <c r="CW45" s="379"/>
      <c r="CX45" s="379"/>
      <c r="CY45" s="379"/>
      <c r="CZ45" s="379"/>
      <c r="DA45" s="379"/>
      <c r="DB45" s="379"/>
      <c r="DC45" s="379"/>
      <c r="DD45" s="379"/>
      <c r="DE45" s="379"/>
      <c r="DF45" s="379"/>
      <c r="DG45" s="379"/>
      <c r="DH45" s="379"/>
      <c r="DI45" s="379"/>
      <c r="DJ45" s="379"/>
      <c r="DK45" s="379"/>
      <c r="DL45" s="379"/>
      <c r="DM45" s="379"/>
      <c r="DN45" s="379"/>
      <c r="DO45" s="379"/>
      <c r="DP45" s="379"/>
      <c r="DQ45" s="379"/>
      <c r="DR45" s="379"/>
      <c r="DS45" s="379"/>
      <c r="DT45" s="379"/>
      <c r="DU45" s="379"/>
      <c r="DV45" s="379"/>
      <c r="DW45" s="379"/>
      <c r="DX45" s="379"/>
      <c r="DY45" s="379"/>
      <c r="DZ45" s="379"/>
      <c r="EA45" s="379"/>
      <c r="EB45" s="379"/>
      <c r="EC45" s="379"/>
      <c r="ED45" s="379"/>
      <c r="EE45" s="379"/>
      <c r="EF45" s="379"/>
      <c r="EG45" s="379"/>
      <c r="EH45" s="379"/>
      <c r="EI45" s="379"/>
      <c r="EJ45" s="379"/>
      <c r="EK45" s="379"/>
      <c r="EL45" s="379"/>
      <c r="EM45" s="379"/>
      <c r="EN45" s="379"/>
      <c r="EO45" s="379"/>
      <c r="EP45" s="379"/>
      <c r="EQ45" s="379"/>
      <c r="ER45" s="379"/>
      <c r="ES45" s="379"/>
      <c r="ET45" s="379"/>
      <c r="EU45" s="379"/>
      <c r="EV45" s="379"/>
      <c r="EW45" s="379"/>
      <c r="EX45" s="379"/>
      <c r="EY45" s="379"/>
      <c r="EZ45" s="379"/>
      <c r="FA45" s="379"/>
      <c r="FB45" s="379"/>
      <c r="FC45" s="379"/>
      <c r="FD45" s="379"/>
      <c r="FE45" s="379"/>
      <c r="FF45" s="379"/>
      <c r="FG45" s="379"/>
      <c r="FH45" s="379"/>
      <c r="FI45" s="379"/>
      <c r="FJ45" s="379"/>
      <c r="FK45" s="379"/>
      <c r="FL45" s="379"/>
      <c r="FM45" s="379"/>
      <c r="FN45" s="379"/>
      <c r="FO45" s="379"/>
      <c r="FP45" s="379"/>
      <c r="FQ45" s="379"/>
      <c r="FR45" s="379"/>
      <c r="FS45" s="379"/>
      <c r="FT45" s="379"/>
      <c r="FU45" s="379"/>
      <c r="FV45" s="379"/>
      <c r="FW45" s="379"/>
      <c r="FX45" s="379"/>
      <c r="FY45" s="379"/>
      <c r="FZ45" s="379"/>
      <c r="GA45" s="379"/>
      <c r="GB45" s="379"/>
      <c r="GC45" s="379"/>
      <c r="GD45" s="379"/>
      <c r="GE45" s="379"/>
      <c r="GF45" s="379"/>
      <c r="GG45" s="379"/>
      <c r="GH45" s="379"/>
      <c r="GI45" s="379"/>
      <c r="GJ45" s="379"/>
      <c r="GK45" s="379"/>
      <c r="GL45" s="379"/>
      <c r="GM45" s="379"/>
      <c r="GN45" s="379"/>
      <c r="GO45" s="379"/>
      <c r="GP45" s="379"/>
      <c r="GQ45" s="379"/>
      <c r="GR45" s="379"/>
      <c r="GS45" s="379"/>
      <c r="GT45" s="379"/>
      <c r="GU45" s="379"/>
      <c r="GV45" s="379"/>
      <c r="GW45" s="379"/>
      <c r="GX45" s="379"/>
      <c r="GY45" s="379"/>
      <c r="GZ45" s="379"/>
      <c r="HA45" s="379"/>
      <c r="HB45" s="379"/>
      <c r="HC45" s="379"/>
      <c r="HD45" s="379"/>
      <c r="HE45" s="379"/>
      <c r="HF45" s="379"/>
      <c r="HG45" s="379"/>
      <c r="HH45" s="379"/>
      <c r="HI45" s="379"/>
      <c r="HJ45" s="379"/>
      <c r="HK45" s="379"/>
      <c r="HL45" s="379"/>
      <c r="HM45" s="379"/>
      <c r="HN45" s="379"/>
      <c r="HO45" s="379"/>
      <c r="HP45" s="379"/>
      <c r="HQ45" s="379"/>
      <c r="HR45" s="379"/>
      <c r="HS45" s="379"/>
      <c r="HT45" s="379"/>
      <c r="HU45" s="379"/>
      <c r="HV45" s="379"/>
      <c r="HW45" s="379"/>
      <c r="HX45" s="379"/>
      <c r="HY45" s="379"/>
      <c r="HZ45" s="379"/>
      <c r="IA45" s="379"/>
      <c r="IB45" s="379"/>
      <c r="IC45" s="379"/>
      <c r="ID45" s="379"/>
      <c r="IE45" s="379"/>
      <c r="IF45" s="379"/>
      <c r="IG45" s="379"/>
      <c r="IH45" s="379"/>
      <c r="II45" s="379"/>
      <c r="IJ45" s="379"/>
      <c r="IK45" s="379"/>
      <c r="IL45" s="379"/>
      <c r="IM45" s="379"/>
      <c r="IN45" s="379"/>
      <c r="IO45" s="379"/>
      <c r="IP45" s="379"/>
      <c r="IQ45" s="379"/>
      <c r="IR45" s="379"/>
      <c r="IS45" s="379"/>
      <c r="IT45" s="379"/>
      <c r="IU45" s="379"/>
      <c r="IV45" s="379"/>
    </row>
    <row r="46" spans="1:256" ht="60">
      <c r="A46" s="340">
        <v>2</v>
      </c>
      <c r="B46" s="307" t="s">
        <v>2868</v>
      </c>
      <c r="C46" s="507" t="s">
        <v>2861</v>
      </c>
      <c r="D46" s="340"/>
      <c r="E46" s="340"/>
      <c r="F46" s="340"/>
      <c r="G46" s="340" t="s">
        <v>2869</v>
      </c>
      <c r="H46" s="395">
        <v>159262</v>
      </c>
      <c r="I46" s="395">
        <v>13845</v>
      </c>
      <c r="J46" s="395"/>
      <c r="K46" s="395"/>
      <c r="L46" s="395">
        <v>145232</v>
      </c>
      <c r="M46" s="395">
        <v>145232</v>
      </c>
      <c r="N46" s="395"/>
      <c r="O46" s="395">
        <f>+P46+S46</f>
        <v>2500</v>
      </c>
      <c r="P46" s="395">
        <v>2500</v>
      </c>
      <c r="Q46" s="395"/>
      <c r="R46" s="395"/>
      <c r="S46" s="395">
        <f>+T46</f>
        <v>0</v>
      </c>
      <c r="T46" s="395"/>
      <c r="U46" s="395">
        <f>+V46</f>
        <v>2500</v>
      </c>
      <c r="V46" s="395">
        <v>2500</v>
      </c>
      <c r="W46" s="395"/>
      <c r="X46" s="395"/>
      <c r="Y46" s="395"/>
      <c r="Z46" s="395"/>
      <c r="AA46" s="395">
        <f>+AB46+AD46</f>
        <v>156577</v>
      </c>
      <c r="AB46" s="395">
        <v>11345</v>
      </c>
      <c r="AC46" s="395"/>
      <c r="AD46" s="395">
        <f>+AE46</f>
        <v>145232</v>
      </c>
      <c r="AE46" s="395">
        <v>145232</v>
      </c>
      <c r="AF46" s="395"/>
      <c r="AG46" s="395">
        <f>+AH46+AJ46</f>
        <v>156577</v>
      </c>
      <c r="AH46" s="395">
        <v>11345</v>
      </c>
      <c r="AI46" s="395"/>
      <c r="AJ46" s="395">
        <f>+AK46</f>
        <v>145232</v>
      </c>
      <c r="AK46" s="395">
        <v>145232</v>
      </c>
      <c r="AL46" s="395"/>
      <c r="AM46" s="340"/>
      <c r="AN46" s="379"/>
      <c r="AO46" s="379"/>
      <c r="AP46" s="379"/>
      <c r="AQ46" s="379"/>
      <c r="AR46" s="379"/>
      <c r="AS46" s="379"/>
      <c r="AT46" s="379"/>
      <c r="AU46" s="379"/>
      <c r="AV46" s="379"/>
      <c r="AW46" s="379"/>
      <c r="AX46" s="379"/>
      <c r="AY46" s="379"/>
      <c r="AZ46" s="379"/>
      <c r="BA46" s="379"/>
      <c r="BB46" s="379"/>
      <c r="BC46" s="379"/>
      <c r="BD46" s="379"/>
      <c r="BE46" s="379"/>
      <c r="BF46" s="379"/>
      <c r="BG46" s="379"/>
      <c r="BH46" s="379"/>
      <c r="BI46" s="379"/>
      <c r="BJ46" s="379"/>
      <c r="BK46" s="379"/>
      <c r="BL46" s="379"/>
      <c r="BM46" s="379"/>
      <c r="BN46" s="379"/>
      <c r="BO46" s="379"/>
      <c r="BP46" s="379"/>
      <c r="BQ46" s="379"/>
      <c r="BR46" s="379"/>
      <c r="BS46" s="379"/>
      <c r="BT46" s="379"/>
      <c r="BU46" s="379"/>
      <c r="BV46" s="379"/>
      <c r="BW46" s="379"/>
      <c r="BX46" s="379"/>
      <c r="BY46" s="379"/>
      <c r="BZ46" s="379"/>
      <c r="CA46" s="379"/>
      <c r="CB46" s="379"/>
      <c r="CC46" s="379"/>
      <c r="CD46" s="379"/>
      <c r="CE46" s="379"/>
      <c r="CF46" s="379"/>
      <c r="CG46" s="379"/>
      <c r="CH46" s="379"/>
      <c r="CI46" s="379"/>
      <c r="CJ46" s="379"/>
      <c r="CK46" s="379"/>
      <c r="CL46" s="379"/>
      <c r="CM46" s="379"/>
      <c r="CN46" s="379"/>
      <c r="CO46" s="379"/>
      <c r="CP46" s="379"/>
      <c r="CQ46" s="379"/>
      <c r="CR46" s="379"/>
      <c r="CS46" s="379"/>
      <c r="CT46" s="379"/>
      <c r="CU46" s="379"/>
      <c r="CV46" s="379"/>
      <c r="CW46" s="379"/>
      <c r="CX46" s="379"/>
      <c r="CY46" s="379"/>
      <c r="CZ46" s="379"/>
      <c r="DA46" s="379"/>
      <c r="DB46" s="379"/>
      <c r="DC46" s="379"/>
      <c r="DD46" s="379"/>
      <c r="DE46" s="379"/>
      <c r="DF46" s="379"/>
      <c r="DG46" s="379"/>
      <c r="DH46" s="379"/>
      <c r="DI46" s="379"/>
      <c r="DJ46" s="379"/>
      <c r="DK46" s="379"/>
      <c r="DL46" s="379"/>
      <c r="DM46" s="379"/>
      <c r="DN46" s="379"/>
      <c r="DO46" s="379"/>
      <c r="DP46" s="379"/>
      <c r="DQ46" s="379"/>
      <c r="DR46" s="379"/>
      <c r="DS46" s="379"/>
      <c r="DT46" s="379"/>
      <c r="DU46" s="379"/>
      <c r="DV46" s="379"/>
      <c r="DW46" s="379"/>
      <c r="DX46" s="379"/>
      <c r="DY46" s="379"/>
      <c r="DZ46" s="379"/>
      <c r="EA46" s="379"/>
      <c r="EB46" s="379"/>
      <c r="EC46" s="379"/>
      <c r="ED46" s="379"/>
      <c r="EE46" s="379"/>
      <c r="EF46" s="379"/>
      <c r="EG46" s="379"/>
      <c r="EH46" s="379"/>
      <c r="EI46" s="379"/>
      <c r="EJ46" s="379"/>
      <c r="EK46" s="379"/>
      <c r="EL46" s="379"/>
      <c r="EM46" s="379"/>
      <c r="EN46" s="379"/>
      <c r="EO46" s="379"/>
      <c r="EP46" s="379"/>
      <c r="EQ46" s="379"/>
      <c r="ER46" s="379"/>
      <c r="ES46" s="379"/>
      <c r="ET46" s="379"/>
      <c r="EU46" s="379"/>
      <c r="EV46" s="379"/>
      <c r="EW46" s="379"/>
      <c r="EX46" s="379"/>
      <c r="EY46" s="379"/>
      <c r="EZ46" s="379"/>
      <c r="FA46" s="379"/>
      <c r="FB46" s="379"/>
      <c r="FC46" s="379"/>
      <c r="FD46" s="379"/>
      <c r="FE46" s="379"/>
      <c r="FF46" s="379"/>
      <c r="FG46" s="379"/>
      <c r="FH46" s="379"/>
      <c r="FI46" s="379"/>
      <c r="FJ46" s="379"/>
      <c r="FK46" s="379"/>
      <c r="FL46" s="379"/>
      <c r="FM46" s="379"/>
      <c r="FN46" s="379"/>
      <c r="FO46" s="379"/>
      <c r="FP46" s="379"/>
      <c r="FQ46" s="379"/>
      <c r="FR46" s="379"/>
      <c r="FS46" s="379"/>
      <c r="FT46" s="379"/>
      <c r="FU46" s="379"/>
      <c r="FV46" s="379"/>
      <c r="FW46" s="379"/>
      <c r="FX46" s="379"/>
      <c r="FY46" s="379"/>
      <c r="FZ46" s="379"/>
      <c r="GA46" s="379"/>
      <c r="GB46" s="379"/>
      <c r="GC46" s="379"/>
      <c r="GD46" s="379"/>
      <c r="GE46" s="379"/>
      <c r="GF46" s="379"/>
      <c r="GG46" s="379"/>
      <c r="GH46" s="379"/>
      <c r="GI46" s="379"/>
      <c r="GJ46" s="379"/>
      <c r="GK46" s="379"/>
      <c r="GL46" s="379"/>
      <c r="GM46" s="379"/>
      <c r="GN46" s="379"/>
      <c r="GO46" s="379"/>
      <c r="GP46" s="379"/>
      <c r="GQ46" s="379"/>
      <c r="GR46" s="379"/>
      <c r="GS46" s="379"/>
      <c r="GT46" s="379"/>
      <c r="GU46" s="379"/>
      <c r="GV46" s="379"/>
      <c r="GW46" s="379"/>
      <c r="GX46" s="379"/>
      <c r="GY46" s="379"/>
      <c r="GZ46" s="379"/>
      <c r="HA46" s="379"/>
      <c r="HB46" s="379"/>
      <c r="HC46" s="379"/>
      <c r="HD46" s="379"/>
      <c r="HE46" s="379"/>
      <c r="HF46" s="379"/>
      <c r="HG46" s="379"/>
      <c r="HH46" s="379"/>
      <c r="HI46" s="379"/>
      <c r="HJ46" s="379"/>
      <c r="HK46" s="379"/>
      <c r="HL46" s="379"/>
      <c r="HM46" s="379"/>
      <c r="HN46" s="379"/>
      <c r="HO46" s="379"/>
      <c r="HP46" s="379"/>
      <c r="HQ46" s="379"/>
      <c r="HR46" s="379"/>
      <c r="HS46" s="379"/>
      <c r="HT46" s="379"/>
      <c r="HU46" s="379"/>
      <c r="HV46" s="379"/>
      <c r="HW46" s="379"/>
      <c r="HX46" s="379"/>
      <c r="HY46" s="379"/>
      <c r="HZ46" s="379"/>
      <c r="IA46" s="379"/>
      <c r="IB46" s="379"/>
      <c r="IC46" s="379"/>
      <c r="ID46" s="379"/>
      <c r="IE46" s="379"/>
      <c r="IF46" s="379"/>
      <c r="IG46" s="379"/>
      <c r="IH46" s="379"/>
      <c r="II46" s="379"/>
      <c r="IJ46" s="379"/>
      <c r="IK46" s="379"/>
      <c r="IL46" s="379"/>
      <c r="IM46" s="379"/>
      <c r="IN46" s="379"/>
      <c r="IO46" s="379"/>
      <c r="IP46" s="379"/>
      <c r="IQ46" s="379"/>
      <c r="IR46" s="379"/>
      <c r="IS46" s="379"/>
      <c r="IT46" s="379"/>
      <c r="IU46" s="379"/>
      <c r="IV46" s="379"/>
    </row>
    <row r="47" spans="1:256" s="447" customFormat="1" ht="15.75">
      <c r="A47" s="416"/>
      <c r="B47" s="1146"/>
      <c r="C47" s="1146"/>
      <c r="D47" s="1146"/>
      <c r="E47" s="1146"/>
      <c r="F47" s="1146"/>
      <c r="G47" s="1146"/>
      <c r="H47" s="1146"/>
      <c r="I47" s="1146"/>
      <c r="J47" s="1146"/>
      <c r="K47" s="1146"/>
      <c r="L47" s="1146"/>
      <c r="M47" s="1146"/>
      <c r="N47" s="1146"/>
      <c r="O47" s="1146"/>
      <c r="P47" s="1146"/>
      <c r="Q47" s="1146"/>
      <c r="R47" s="1146"/>
      <c r="S47" s="1146"/>
      <c r="T47" s="1146"/>
      <c r="U47" s="1146"/>
      <c r="V47" s="1146"/>
      <c r="W47" s="1146"/>
      <c r="X47" s="1146"/>
      <c r="Y47" s="1146"/>
      <c r="Z47" s="1146"/>
      <c r="AA47" s="1146"/>
      <c r="AB47" s="1146"/>
      <c r="AC47" s="1146"/>
      <c r="AD47" s="1146"/>
      <c r="AE47" s="1146"/>
      <c r="AF47" s="1146"/>
      <c r="AG47" s="1146"/>
      <c r="AH47" s="1146"/>
      <c r="AI47" s="415"/>
      <c r="AJ47" s="415"/>
      <c r="AK47" s="415"/>
      <c r="AL47" s="415"/>
      <c r="AM47" s="415"/>
      <c r="AN47" s="417"/>
      <c r="AO47" s="417"/>
      <c r="AP47" s="417"/>
      <c r="AQ47" s="417"/>
      <c r="AR47" s="417"/>
      <c r="AS47" s="417"/>
      <c r="AT47" s="417"/>
      <c r="AU47" s="417"/>
      <c r="AV47" s="417"/>
      <c r="AW47" s="417"/>
      <c r="AX47" s="417"/>
      <c r="AY47" s="417"/>
      <c r="AZ47" s="417"/>
      <c r="BA47" s="417"/>
      <c r="BB47" s="417"/>
      <c r="BC47" s="417"/>
      <c r="BD47" s="417"/>
      <c r="BE47" s="417"/>
      <c r="BF47" s="417"/>
      <c r="BG47" s="417"/>
      <c r="BH47" s="417"/>
      <c r="BI47" s="417"/>
      <c r="BJ47" s="417"/>
      <c r="BK47" s="417"/>
      <c r="BL47" s="417"/>
      <c r="BM47" s="417"/>
      <c r="BN47" s="417"/>
      <c r="BO47" s="417"/>
      <c r="BP47" s="417"/>
      <c r="BQ47" s="417"/>
      <c r="BR47" s="417"/>
      <c r="BS47" s="417"/>
      <c r="BT47" s="417"/>
      <c r="BU47" s="417"/>
      <c r="BV47" s="417"/>
      <c r="BW47" s="417"/>
      <c r="BX47" s="417"/>
      <c r="BY47" s="417"/>
      <c r="BZ47" s="417"/>
      <c r="CA47" s="417"/>
      <c r="CB47" s="417"/>
      <c r="CC47" s="417"/>
      <c r="CD47" s="417"/>
      <c r="CE47" s="417"/>
      <c r="CF47" s="417"/>
      <c r="CG47" s="417"/>
      <c r="CH47" s="417"/>
      <c r="CI47" s="417"/>
      <c r="CJ47" s="417"/>
      <c r="CK47" s="417"/>
      <c r="CL47" s="417"/>
      <c r="CM47" s="417"/>
      <c r="CN47" s="417"/>
      <c r="CO47" s="417"/>
      <c r="CP47" s="417"/>
      <c r="CQ47" s="417"/>
      <c r="CR47" s="417"/>
      <c r="CS47" s="417"/>
      <c r="CT47" s="417"/>
      <c r="CU47" s="417"/>
      <c r="CV47" s="417"/>
      <c r="CW47" s="417"/>
      <c r="CX47" s="417"/>
      <c r="CY47" s="417"/>
      <c r="CZ47" s="417"/>
      <c r="DA47" s="417"/>
      <c r="DB47" s="417"/>
      <c r="DC47" s="417"/>
      <c r="DD47" s="417"/>
      <c r="DE47" s="417"/>
      <c r="DF47" s="417"/>
      <c r="DG47" s="417"/>
      <c r="DH47" s="417"/>
      <c r="DI47" s="417"/>
      <c r="DJ47" s="417"/>
      <c r="DK47" s="417"/>
      <c r="DL47" s="417"/>
      <c r="DM47" s="417"/>
      <c r="DN47" s="417"/>
      <c r="DO47" s="417"/>
      <c r="DP47" s="417"/>
      <c r="DQ47" s="417"/>
      <c r="DR47" s="417"/>
      <c r="DS47" s="417"/>
      <c r="DT47" s="417"/>
      <c r="DU47" s="417"/>
      <c r="DV47" s="417"/>
      <c r="DW47" s="417"/>
      <c r="DX47" s="417"/>
      <c r="DY47" s="417"/>
      <c r="DZ47" s="417"/>
      <c r="EA47" s="417"/>
      <c r="EB47" s="417"/>
      <c r="EC47" s="417"/>
      <c r="ED47" s="417"/>
      <c r="EE47" s="417"/>
      <c r="EF47" s="417"/>
      <c r="EG47" s="417"/>
      <c r="EH47" s="417"/>
      <c r="EI47" s="417"/>
      <c r="EJ47" s="417"/>
      <c r="EK47" s="417"/>
      <c r="EL47" s="417"/>
      <c r="EM47" s="417"/>
      <c r="EN47" s="417"/>
      <c r="EO47" s="417"/>
      <c r="EP47" s="417"/>
      <c r="EQ47" s="417"/>
      <c r="ER47" s="417"/>
      <c r="ES47" s="417"/>
      <c r="ET47" s="417"/>
      <c r="EU47" s="417"/>
      <c r="EV47" s="417"/>
      <c r="EW47" s="417"/>
      <c r="EX47" s="417"/>
      <c r="EY47" s="417"/>
      <c r="EZ47" s="417"/>
      <c r="FA47" s="417"/>
      <c r="FB47" s="417"/>
      <c r="FC47" s="417"/>
      <c r="FD47" s="417"/>
      <c r="FE47" s="417"/>
      <c r="FF47" s="417"/>
      <c r="FG47" s="417"/>
      <c r="FH47" s="417"/>
      <c r="FI47" s="417"/>
      <c r="FJ47" s="417"/>
      <c r="FK47" s="417"/>
      <c r="FL47" s="417"/>
      <c r="FM47" s="417"/>
      <c r="FN47" s="417"/>
      <c r="FO47" s="417"/>
      <c r="FP47" s="417"/>
      <c r="FQ47" s="417"/>
      <c r="FR47" s="417"/>
      <c r="FS47" s="417"/>
      <c r="FT47" s="417"/>
      <c r="FU47" s="417"/>
      <c r="FV47" s="417"/>
      <c r="FW47" s="417"/>
      <c r="FX47" s="417"/>
      <c r="FY47" s="417"/>
      <c r="FZ47" s="417"/>
      <c r="GA47" s="417"/>
      <c r="GB47" s="417"/>
      <c r="GC47" s="417"/>
      <c r="GD47" s="417"/>
      <c r="GE47" s="417"/>
      <c r="GF47" s="417"/>
      <c r="GG47" s="417"/>
      <c r="GH47" s="417"/>
      <c r="GI47" s="417"/>
      <c r="GJ47" s="417"/>
      <c r="GK47" s="417"/>
      <c r="GL47" s="417"/>
      <c r="GM47" s="417"/>
      <c r="GN47" s="417"/>
      <c r="GO47" s="417"/>
      <c r="GP47" s="417"/>
      <c r="GQ47" s="417"/>
      <c r="GR47" s="417"/>
      <c r="GS47" s="417"/>
      <c r="GT47" s="417"/>
      <c r="GU47" s="417"/>
      <c r="GV47" s="417"/>
      <c r="GW47" s="417"/>
      <c r="GX47" s="417"/>
      <c r="GY47" s="417"/>
      <c r="GZ47" s="417"/>
      <c r="HA47" s="417"/>
      <c r="HB47" s="417"/>
      <c r="HC47" s="417"/>
      <c r="HD47" s="417"/>
      <c r="HE47" s="417"/>
      <c r="HF47" s="417"/>
      <c r="HG47" s="417"/>
      <c r="HH47" s="417"/>
      <c r="HI47" s="417"/>
      <c r="HJ47" s="417"/>
      <c r="HK47" s="417"/>
      <c r="HL47" s="417"/>
      <c r="HM47" s="417"/>
      <c r="HN47" s="417"/>
      <c r="HO47" s="417"/>
      <c r="HP47" s="417"/>
      <c r="HQ47" s="417"/>
      <c r="HR47" s="417"/>
      <c r="HS47" s="417"/>
      <c r="HT47" s="417"/>
      <c r="HU47" s="417"/>
      <c r="HV47" s="417"/>
      <c r="HW47" s="417"/>
      <c r="HX47" s="417"/>
      <c r="HY47" s="417"/>
      <c r="HZ47" s="417"/>
      <c r="IA47" s="417"/>
      <c r="IB47" s="417"/>
      <c r="IC47" s="417"/>
      <c r="ID47" s="417"/>
      <c r="IE47" s="417"/>
      <c r="IF47" s="417"/>
      <c r="IG47" s="417"/>
      <c r="IH47" s="417"/>
      <c r="II47" s="417"/>
      <c r="IJ47" s="417"/>
      <c r="IK47" s="417"/>
      <c r="IL47" s="417"/>
      <c r="IM47" s="417"/>
      <c r="IN47" s="417"/>
      <c r="IO47" s="417"/>
      <c r="IP47" s="417"/>
      <c r="IQ47" s="417"/>
      <c r="IR47" s="417"/>
      <c r="IS47" s="417"/>
      <c r="IT47" s="417"/>
      <c r="IU47" s="417"/>
      <c r="IV47" s="417"/>
    </row>
    <row r="48" spans="1:256" s="447" customFormat="1" ht="15.75">
      <c r="A48" s="416"/>
      <c r="B48" s="1143" t="s">
        <v>358</v>
      </c>
      <c r="C48" s="1144"/>
      <c r="D48" s="1144"/>
      <c r="E48" s="1144"/>
      <c r="F48" s="1144"/>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c r="AE48" s="1144"/>
      <c r="AF48" s="1144"/>
      <c r="AG48" s="1144"/>
      <c r="AH48" s="1144"/>
      <c r="AI48" s="415"/>
      <c r="AJ48" s="415"/>
      <c r="AK48" s="415"/>
      <c r="AL48" s="415"/>
      <c r="AM48" s="415"/>
      <c r="AN48" s="417"/>
      <c r="AO48" s="417"/>
      <c r="AP48" s="417"/>
      <c r="AQ48" s="417"/>
      <c r="AR48" s="417"/>
      <c r="AS48" s="417"/>
      <c r="AT48" s="417"/>
      <c r="AU48" s="417"/>
      <c r="AV48" s="417"/>
      <c r="AW48" s="417"/>
      <c r="AX48" s="417"/>
      <c r="AY48" s="417"/>
      <c r="AZ48" s="417"/>
      <c r="BA48" s="417"/>
      <c r="BB48" s="417"/>
      <c r="BC48" s="417"/>
      <c r="BD48" s="417"/>
      <c r="BE48" s="417"/>
      <c r="BF48" s="417"/>
      <c r="BG48" s="417"/>
      <c r="BH48" s="417"/>
      <c r="BI48" s="417"/>
      <c r="BJ48" s="417"/>
      <c r="BK48" s="417"/>
      <c r="BL48" s="417"/>
      <c r="BM48" s="417"/>
      <c r="BN48" s="417"/>
      <c r="BO48" s="417"/>
      <c r="BP48" s="417"/>
      <c r="BQ48" s="417"/>
      <c r="BR48" s="417"/>
      <c r="BS48" s="417"/>
      <c r="BT48" s="417"/>
      <c r="BU48" s="417"/>
      <c r="BV48" s="417"/>
      <c r="BW48" s="417"/>
      <c r="BX48" s="417"/>
      <c r="BY48" s="417"/>
      <c r="BZ48" s="417"/>
      <c r="CA48" s="417"/>
      <c r="CB48" s="417"/>
      <c r="CC48" s="417"/>
      <c r="CD48" s="417"/>
      <c r="CE48" s="417"/>
      <c r="CF48" s="417"/>
      <c r="CG48" s="417"/>
      <c r="CH48" s="417"/>
      <c r="CI48" s="417"/>
      <c r="CJ48" s="417"/>
      <c r="CK48" s="417"/>
      <c r="CL48" s="417"/>
      <c r="CM48" s="417"/>
      <c r="CN48" s="417"/>
      <c r="CO48" s="417"/>
      <c r="CP48" s="417"/>
      <c r="CQ48" s="417"/>
      <c r="CR48" s="417"/>
      <c r="CS48" s="417"/>
      <c r="CT48" s="417"/>
      <c r="CU48" s="417"/>
      <c r="CV48" s="417"/>
      <c r="CW48" s="417"/>
      <c r="CX48" s="417"/>
      <c r="CY48" s="417"/>
      <c r="CZ48" s="417"/>
      <c r="DA48" s="417"/>
      <c r="DB48" s="417"/>
      <c r="DC48" s="417"/>
      <c r="DD48" s="417"/>
      <c r="DE48" s="417"/>
      <c r="DF48" s="417"/>
      <c r="DG48" s="417"/>
      <c r="DH48" s="417"/>
      <c r="DI48" s="417"/>
      <c r="DJ48" s="417"/>
      <c r="DK48" s="417"/>
      <c r="DL48" s="417"/>
      <c r="DM48" s="417"/>
      <c r="DN48" s="417"/>
      <c r="DO48" s="417"/>
      <c r="DP48" s="417"/>
      <c r="DQ48" s="417"/>
      <c r="DR48" s="417"/>
      <c r="DS48" s="417"/>
      <c r="DT48" s="417"/>
      <c r="DU48" s="417"/>
      <c r="DV48" s="417"/>
      <c r="DW48" s="417"/>
      <c r="DX48" s="417"/>
      <c r="DY48" s="417"/>
      <c r="DZ48" s="417"/>
      <c r="EA48" s="417"/>
      <c r="EB48" s="417"/>
      <c r="EC48" s="417"/>
      <c r="ED48" s="417"/>
      <c r="EE48" s="417"/>
      <c r="EF48" s="417"/>
      <c r="EG48" s="417"/>
      <c r="EH48" s="417"/>
      <c r="EI48" s="417"/>
      <c r="EJ48" s="417"/>
      <c r="EK48" s="417"/>
      <c r="EL48" s="417"/>
      <c r="EM48" s="417"/>
      <c r="EN48" s="417"/>
      <c r="EO48" s="417"/>
      <c r="EP48" s="417"/>
      <c r="EQ48" s="417"/>
      <c r="ER48" s="417"/>
      <c r="ES48" s="417"/>
      <c r="ET48" s="417"/>
      <c r="EU48" s="417"/>
      <c r="EV48" s="417"/>
      <c r="EW48" s="417"/>
      <c r="EX48" s="417"/>
      <c r="EY48" s="417"/>
      <c r="EZ48" s="417"/>
      <c r="FA48" s="417"/>
      <c r="FB48" s="417"/>
      <c r="FC48" s="417"/>
      <c r="FD48" s="417"/>
      <c r="FE48" s="417"/>
      <c r="FF48" s="417"/>
      <c r="FG48" s="417"/>
      <c r="FH48" s="417"/>
      <c r="FI48" s="417"/>
      <c r="FJ48" s="417"/>
      <c r="FK48" s="417"/>
      <c r="FL48" s="417"/>
      <c r="FM48" s="417"/>
      <c r="FN48" s="417"/>
      <c r="FO48" s="417"/>
      <c r="FP48" s="417"/>
      <c r="FQ48" s="417"/>
      <c r="FR48" s="417"/>
      <c r="FS48" s="417"/>
      <c r="FT48" s="417"/>
      <c r="FU48" s="417"/>
      <c r="FV48" s="417"/>
      <c r="FW48" s="417"/>
      <c r="FX48" s="417"/>
      <c r="FY48" s="417"/>
      <c r="FZ48" s="417"/>
      <c r="GA48" s="417"/>
      <c r="GB48" s="417"/>
      <c r="GC48" s="417"/>
      <c r="GD48" s="417"/>
      <c r="GE48" s="417"/>
      <c r="GF48" s="417"/>
      <c r="GG48" s="417"/>
      <c r="GH48" s="417"/>
      <c r="GI48" s="417"/>
      <c r="GJ48" s="417"/>
      <c r="GK48" s="417"/>
      <c r="GL48" s="417"/>
      <c r="GM48" s="417"/>
      <c r="GN48" s="417"/>
      <c r="GO48" s="417"/>
      <c r="GP48" s="417"/>
      <c r="GQ48" s="417"/>
      <c r="GR48" s="417"/>
      <c r="GS48" s="417"/>
      <c r="GT48" s="417"/>
      <c r="GU48" s="417"/>
      <c r="GV48" s="417"/>
      <c r="GW48" s="417"/>
      <c r="GX48" s="417"/>
      <c r="GY48" s="417"/>
      <c r="GZ48" s="417"/>
      <c r="HA48" s="417"/>
      <c r="HB48" s="417"/>
      <c r="HC48" s="417"/>
      <c r="HD48" s="417"/>
      <c r="HE48" s="417"/>
      <c r="HF48" s="417"/>
      <c r="HG48" s="417"/>
      <c r="HH48" s="417"/>
      <c r="HI48" s="417"/>
      <c r="HJ48" s="417"/>
      <c r="HK48" s="417"/>
      <c r="HL48" s="417"/>
      <c r="HM48" s="417"/>
      <c r="HN48" s="417"/>
      <c r="HO48" s="417"/>
      <c r="HP48" s="417"/>
      <c r="HQ48" s="417"/>
      <c r="HR48" s="417"/>
      <c r="HS48" s="417"/>
      <c r="HT48" s="417"/>
      <c r="HU48" s="417"/>
      <c r="HV48" s="417"/>
      <c r="HW48" s="417"/>
      <c r="HX48" s="417"/>
      <c r="HY48" s="417"/>
      <c r="HZ48" s="417"/>
      <c r="IA48" s="417"/>
      <c r="IB48" s="417"/>
      <c r="IC48" s="417"/>
      <c r="ID48" s="417"/>
      <c r="IE48" s="417"/>
      <c r="IF48" s="417"/>
      <c r="IG48" s="417"/>
      <c r="IH48" s="417"/>
      <c r="II48" s="417"/>
      <c r="IJ48" s="417"/>
      <c r="IK48" s="417"/>
      <c r="IL48" s="417"/>
      <c r="IM48" s="417"/>
      <c r="IN48" s="417"/>
      <c r="IO48" s="417"/>
      <c r="IP48" s="417"/>
      <c r="IQ48" s="417"/>
      <c r="IR48" s="417"/>
      <c r="IS48" s="417"/>
      <c r="IT48" s="417"/>
      <c r="IU48" s="417"/>
      <c r="IV48" s="417"/>
    </row>
    <row r="49" spans="1:256" s="447" customFormat="1" ht="26.25" customHeight="1">
      <c r="A49" s="416"/>
      <c r="B49" s="1145" t="s">
        <v>367</v>
      </c>
      <c r="C49" s="1145"/>
      <c r="D49" s="1145"/>
      <c r="E49" s="1145"/>
      <c r="F49" s="1145"/>
      <c r="G49" s="1145"/>
      <c r="H49" s="1145"/>
      <c r="I49" s="1145"/>
      <c r="J49" s="1145"/>
      <c r="K49" s="1145"/>
      <c r="L49" s="1145"/>
      <c r="M49" s="1145"/>
      <c r="N49" s="1145"/>
      <c r="O49" s="1145"/>
      <c r="P49" s="1145"/>
      <c r="Q49" s="1145"/>
      <c r="R49" s="1145"/>
      <c r="S49" s="1145"/>
      <c r="T49" s="1145"/>
      <c r="U49" s="1145"/>
      <c r="V49" s="1145"/>
      <c r="W49" s="1145"/>
      <c r="X49" s="1145"/>
      <c r="Y49" s="1145"/>
      <c r="Z49" s="1145"/>
      <c r="AA49" s="1145"/>
      <c r="AB49" s="1145"/>
      <c r="AC49" s="1145"/>
      <c r="AD49" s="1145"/>
      <c r="AE49" s="1145"/>
      <c r="AF49" s="1145"/>
      <c r="AG49" s="1145"/>
      <c r="AH49" s="1145"/>
      <c r="AI49" s="418"/>
      <c r="AJ49" s="418"/>
      <c r="AK49" s="418"/>
      <c r="AL49" s="418"/>
      <c r="AM49" s="418"/>
      <c r="AN49" s="417"/>
      <c r="AO49" s="417"/>
      <c r="AP49" s="417"/>
      <c r="AQ49" s="417"/>
      <c r="AR49" s="417"/>
      <c r="AS49" s="417"/>
      <c r="AT49" s="417"/>
      <c r="AU49" s="417"/>
      <c r="AV49" s="417"/>
      <c r="AW49" s="417"/>
      <c r="AX49" s="417"/>
      <c r="AY49" s="417"/>
      <c r="AZ49" s="417"/>
      <c r="BA49" s="417"/>
      <c r="BB49" s="417"/>
      <c r="BC49" s="417"/>
      <c r="BD49" s="417"/>
      <c r="BE49" s="417"/>
      <c r="BF49" s="417"/>
      <c r="BG49" s="417"/>
      <c r="BH49" s="417"/>
      <c r="BI49" s="417"/>
      <c r="BJ49" s="417"/>
      <c r="BK49" s="417"/>
      <c r="BL49" s="417"/>
      <c r="BM49" s="417"/>
      <c r="BN49" s="417"/>
      <c r="BO49" s="417"/>
      <c r="BP49" s="417"/>
      <c r="BQ49" s="417"/>
      <c r="BR49" s="417"/>
      <c r="BS49" s="417"/>
      <c r="BT49" s="417"/>
      <c r="BU49" s="417"/>
      <c r="BV49" s="417"/>
      <c r="BW49" s="417"/>
      <c r="BX49" s="417"/>
      <c r="BY49" s="417"/>
      <c r="BZ49" s="417"/>
      <c r="CA49" s="417"/>
      <c r="CB49" s="417"/>
      <c r="CC49" s="417"/>
      <c r="CD49" s="417"/>
      <c r="CE49" s="417"/>
      <c r="CF49" s="417"/>
      <c r="CG49" s="417"/>
      <c r="CH49" s="417"/>
      <c r="CI49" s="417"/>
      <c r="CJ49" s="417"/>
      <c r="CK49" s="417"/>
      <c r="CL49" s="417"/>
      <c r="CM49" s="417"/>
      <c r="CN49" s="417"/>
      <c r="CO49" s="417"/>
      <c r="CP49" s="417"/>
      <c r="CQ49" s="417"/>
      <c r="CR49" s="417"/>
      <c r="CS49" s="417"/>
      <c r="CT49" s="417"/>
      <c r="CU49" s="417"/>
      <c r="CV49" s="417"/>
      <c r="CW49" s="417"/>
      <c r="CX49" s="417"/>
      <c r="CY49" s="417"/>
      <c r="CZ49" s="417"/>
      <c r="DA49" s="417"/>
      <c r="DB49" s="417"/>
      <c r="DC49" s="417"/>
      <c r="DD49" s="417"/>
      <c r="DE49" s="417"/>
      <c r="DF49" s="417"/>
      <c r="DG49" s="417"/>
      <c r="DH49" s="417"/>
      <c r="DI49" s="417"/>
      <c r="DJ49" s="417"/>
      <c r="DK49" s="417"/>
      <c r="DL49" s="417"/>
      <c r="DM49" s="417"/>
      <c r="DN49" s="417"/>
      <c r="DO49" s="417"/>
      <c r="DP49" s="417"/>
      <c r="DQ49" s="417"/>
      <c r="DR49" s="417"/>
      <c r="DS49" s="417"/>
      <c r="DT49" s="417"/>
      <c r="DU49" s="417"/>
      <c r="DV49" s="417"/>
      <c r="DW49" s="417"/>
      <c r="DX49" s="417"/>
      <c r="DY49" s="417"/>
      <c r="DZ49" s="417"/>
      <c r="EA49" s="417"/>
      <c r="EB49" s="417"/>
      <c r="EC49" s="417"/>
      <c r="ED49" s="417"/>
      <c r="EE49" s="417"/>
      <c r="EF49" s="417"/>
      <c r="EG49" s="417"/>
      <c r="EH49" s="417"/>
      <c r="EI49" s="417"/>
      <c r="EJ49" s="417"/>
      <c r="EK49" s="417"/>
      <c r="EL49" s="417"/>
      <c r="EM49" s="417"/>
      <c r="EN49" s="417"/>
      <c r="EO49" s="417"/>
      <c r="EP49" s="417"/>
      <c r="EQ49" s="417"/>
      <c r="ER49" s="417"/>
      <c r="ES49" s="417"/>
      <c r="ET49" s="417"/>
      <c r="EU49" s="417"/>
      <c r="EV49" s="417"/>
      <c r="EW49" s="417"/>
      <c r="EX49" s="417"/>
      <c r="EY49" s="417"/>
      <c r="EZ49" s="417"/>
      <c r="FA49" s="417"/>
      <c r="FB49" s="417"/>
      <c r="FC49" s="417"/>
      <c r="FD49" s="417"/>
      <c r="FE49" s="417"/>
      <c r="FF49" s="417"/>
      <c r="FG49" s="417"/>
      <c r="FH49" s="417"/>
      <c r="FI49" s="417"/>
      <c r="FJ49" s="417"/>
      <c r="FK49" s="417"/>
      <c r="FL49" s="417"/>
      <c r="FM49" s="417"/>
      <c r="FN49" s="417"/>
      <c r="FO49" s="417"/>
      <c r="FP49" s="417"/>
      <c r="FQ49" s="417"/>
      <c r="FR49" s="417"/>
      <c r="FS49" s="417"/>
      <c r="FT49" s="417"/>
      <c r="FU49" s="417"/>
      <c r="FV49" s="417"/>
      <c r="FW49" s="417"/>
      <c r="FX49" s="417"/>
      <c r="FY49" s="417"/>
      <c r="FZ49" s="417"/>
      <c r="GA49" s="417"/>
      <c r="GB49" s="417"/>
      <c r="GC49" s="417"/>
      <c r="GD49" s="417"/>
      <c r="GE49" s="417"/>
      <c r="GF49" s="417"/>
      <c r="GG49" s="417"/>
      <c r="GH49" s="417"/>
      <c r="GI49" s="417"/>
      <c r="GJ49" s="417"/>
      <c r="GK49" s="417"/>
      <c r="GL49" s="417"/>
      <c r="GM49" s="417"/>
      <c r="GN49" s="417"/>
      <c r="GO49" s="417"/>
      <c r="GP49" s="417"/>
      <c r="GQ49" s="417"/>
      <c r="GR49" s="417"/>
      <c r="GS49" s="417"/>
      <c r="GT49" s="417"/>
      <c r="GU49" s="417"/>
      <c r="GV49" s="417"/>
      <c r="GW49" s="417"/>
      <c r="GX49" s="417"/>
      <c r="GY49" s="417"/>
      <c r="GZ49" s="417"/>
      <c r="HA49" s="417"/>
      <c r="HB49" s="417"/>
      <c r="HC49" s="417"/>
      <c r="HD49" s="417"/>
      <c r="HE49" s="417"/>
      <c r="HF49" s="417"/>
      <c r="HG49" s="417"/>
      <c r="HH49" s="417"/>
      <c r="HI49" s="417"/>
      <c r="HJ49" s="417"/>
      <c r="HK49" s="417"/>
      <c r="HL49" s="417"/>
      <c r="HM49" s="417"/>
      <c r="HN49" s="417"/>
      <c r="HO49" s="417"/>
      <c r="HP49" s="417"/>
      <c r="HQ49" s="417"/>
      <c r="HR49" s="417"/>
      <c r="HS49" s="417"/>
      <c r="HT49" s="417"/>
      <c r="HU49" s="417"/>
      <c r="HV49" s="417"/>
      <c r="HW49" s="417"/>
      <c r="HX49" s="417"/>
      <c r="HY49" s="417"/>
      <c r="HZ49" s="417"/>
      <c r="IA49" s="417"/>
      <c r="IB49" s="417"/>
      <c r="IC49" s="417"/>
      <c r="ID49" s="417"/>
      <c r="IE49" s="417"/>
      <c r="IF49" s="417"/>
      <c r="IG49" s="417"/>
      <c r="IH49" s="417"/>
      <c r="II49" s="417"/>
      <c r="IJ49" s="417"/>
      <c r="IK49" s="417"/>
      <c r="IL49" s="417"/>
      <c r="IM49" s="417"/>
      <c r="IN49" s="417"/>
      <c r="IO49" s="417"/>
      <c r="IP49" s="417"/>
      <c r="IQ49" s="417"/>
      <c r="IR49" s="417"/>
      <c r="IS49" s="417"/>
      <c r="IT49" s="417"/>
      <c r="IU49" s="417"/>
      <c r="IV49" s="417"/>
    </row>
    <row r="50" spans="1:256">
      <c r="A50" s="160"/>
      <c r="B50" s="160"/>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row>
    <row r="51" spans="1:256">
      <c r="A51" s="160"/>
      <c r="B51" s="160"/>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row>
    <row r="52" spans="1:256">
      <c r="A52" s="160"/>
      <c r="B52" s="160"/>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row>
    <row r="53" spans="1:256">
      <c r="A53" s="160"/>
      <c r="B53" s="160"/>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row>
    <row r="54" spans="1:256">
      <c r="A54" s="160"/>
      <c r="B54" s="160"/>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row>
    <row r="55" spans="1:256">
      <c r="A55" s="160"/>
      <c r="B55" s="160"/>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row>
    <row r="56" spans="1:256">
      <c r="A56" s="160"/>
      <c r="B56" s="160"/>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row>
    <row r="57" spans="1:256">
      <c r="A57" s="160"/>
      <c r="B57" s="160"/>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row>
    <row r="58" spans="1:256">
      <c r="A58" s="160"/>
      <c r="B58" s="160"/>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row>
    <row r="59" spans="1:256">
      <c r="A59" s="160"/>
      <c r="B59" s="160"/>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row>
    <row r="60" spans="1:256">
      <c r="A60" s="160"/>
      <c r="B60" s="160"/>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row>
    <row r="61" spans="1:256">
      <c r="A61" s="160"/>
      <c r="B61" s="160"/>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row>
    <row r="62" spans="1:256">
      <c r="A62" s="160"/>
      <c r="B62" s="160"/>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row>
    <row r="63" spans="1:256">
      <c r="A63" s="160"/>
      <c r="B63" s="160"/>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row>
    <row r="64" spans="1:256">
      <c r="A64" s="160"/>
      <c r="B64" s="160"/>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row>
    <row r="65" spans="1:39">
      <c r="A65" s="160"/>
      <c r="B65" s="160"/>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row>
    <row r="66" spans="1:39">
      <c r="A66" s="160"/>
      <c r="B66" s="160"/>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row>
    <row r="67" spans="1:39">
      <c r="A67" s="160"/>
      <c r="B67" s="160"/>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row>
    <row r="68" spans="1:39">
      <c r="A68" s="160"/>
      <c r="B68" s="160"/>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row>
    <row r="69" spans="1:39">
      <c r="A69" s="160"/>
      <c r="B69" s="160"/>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row>
    <row r="70" spans="1:39">
      <c r="A70" s="160"/>
      <c r="B70" s="160"/>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row>
    <row r="71" spans="1:39">
      <c r="A71" s="160"/>
      <c r="B71" s="160"/>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row>
    <row r="72" spans="1:39">
      <c r="A72" s="160"/>
      <c r="B72" s="160"/>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row>
    <row r="73" spans="1:39">
      <c r="A73" s="160"/>
      <c r="B73" s="160"/>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row>
    <row r="74" spans="1:39">
      <c r="A74" s="160"/>
      <c r="B74" s="160"/>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row>
    <row r="75" spans="1:39">
      <c r="A75" s="160"/>
      <c r="B75" s="160"/>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row>
    <row r="76" spans="1:39">
      <c r="A76" s="160"/>
      <c r="B76" s="160"/>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row>
    <row r="77" spans="1:39">
      <c r="A77" s="160"/>
      <c r="B77" s="160"/>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row>
    <row r="78" spans="1:39">
      <c r="A78" s="160"/>
      <c r="B78" s="160"/>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row>
    <row r="79" spans="1:39">
      <c r="A79" s="160"/>
      <c r="B79" s="160"/>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row>
    <row r="80" spans="1:39">
      <c r="A80" s="160"/>
      <c r="B80" s="160"/>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row>
    <row r="81" spans="1:39">
      <c r="A81" s="160"/>
      <c r="B81" s="160"/>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row>
    <row r="82" spans="1:39">
      <c r="A82" s="160"/>
      <c r="B82" s="160"/>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row>
    <row r="83" spans="1:39">
      <c r="A83" s="160"/>
      <c r="B83" s="160"/>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row>
    <row r="84" spans="1:39">
      <c r="A84" s="160"/>
      <c r="B84" s="160"/>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row>
    <row r="85" spans="1:39">
      <c r="A85" s="160"/>
      <c r="B85" s="160"/>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row>
    <row r="86" spans="1:39">
      <c r="A86" s="160"/>
      <c r="B86" s="160"/>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row>
    <row r="87" spans="1:39">
      <c r="A87" s="160"/>
      <c r="B87" s="160"/>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row>
    <row r="88" spans="1:39">
      <c r="A88" s="160"/>
      <c r="B88" s="160"/>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row>
    <row r="89" spans="1:39">
      <c r="A89" s="160"/>
      <c r="B89" s="160"/>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row>
    <row r="90" spans="1:39">
      <c r="A90" s="160"/>
      <c r="B90" s="160"/>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row>
    <row r="91" spans="1:39">
      <c r="A91" s="160"/>
      <c r="B91" s="160"/>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row>
    <row r="92" spans="1:39">
      <c r="A92" s="160"/>
      <c r="B92" s="160"/>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row>
    <row r="93" spans="1:39">
      <c r="A93" s="160"/>
      <c r="B93" s="160"/>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row>
    <row r="94" spans="1:39">
      <c r="A94" s="160"/>
      <c r="B94" s="160"/>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row>
    <row r="95" spans="1:39">
      <c r="A95" s="160"/>
      <c r="B95" s="160"/>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row>
    <row r="96" spans="1:39">
      <c r="A96" s="160"/>
      <c r="B96" s="160"/>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row>
    <row r="97" spans="1:39">
      <c r="A97" s="160"/>
      <c r="B97" s="160"/>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row>
    <row r="98" spans="1:39">
      <c r="A98" s="160"/>
      <c r="B98" s="160"/>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row>
    <row r="99" spans="1:39">
      <c r="A99" s="160"/>
      <c r="B99" s="160"/>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row>
    <row r="100" spans="1:39">
      <c r="A100" s="160"/>
      <c r="B100" s="160"/>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row>
    <row r="101" spans="1:39">
      <c r="A101" s="160"/>
      <c r="B101" s="160"/>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row>
    <row r="102" spans="1:39">
      <c r="A102" s="160"/>
      <c r="B102" s="160"/>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row>
    <row r="103" spans="1:39">
      <c r="A103" s="160"/>
      <c r="B103" s="160"/>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row>
    <row r="104" spans="1:39">
      <c r="A104" s="160"/>
      <c r="B104" s="160"/>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row>
    <row r="105" spans="1:39">
      <c r="A105" s="160"/>
      <c r="B105" s="160"/>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row>
    <row r="106" spans="1:39">
      <c r="A106" s="160"/>
      <c r="B106" s="160"/>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row>
    <row r="107" spans="1:39">
      <c r="A107" s="160"/>
      <c r="B107" s="160"/>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row>
    <row r="108" spans="1:39">
      <c r="A108" s="160"/>
      <c r="B108" s="160"/>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row>
    <row r="109" spans="1:39">
      <c r="A109" s="160"/>
      <c r="B109" s="160"/>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row>
    <row r="110" spans="1:39">
      <c r="A110" s="160"/>
      <c r="B110" s="160"/>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row>
    <row r="111" spans="1:39">
      <c r="A111" s="160"/>
      <c r="B111" s="160"/>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row>
    <row r="112" spans="1:39">
      <c r="A112" s="160"/>
      <c r="B112" s="160"/>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row>
    <row r="113" spans="1:39">
      <c r="A113" s="160"/>
      <c r="B113" s="160"/>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row>
    <row r="114" spans="1:39">
      <c r="A114" s="160"/>
      <c r="B114" s="160"/>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row>
    <row r="115" spans="1:39">
      <c r="A115" s="160"/>
      <c r="B115" s="160"/>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row>
    <row r="116" spans="1:39">
      <c r="A116" s="160"/>
      <c r="B116" s="160"/>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row>
    <row r="117" spans="1:39">
      <c r="A117" s="160"/>
      <c r="B117" s="160"/>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row>
    <row r="118" spans="1:39">
      <c r="A118" s="160"/>
      <c r="B118" s="160"/>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row>
    <row r="119" spans="1:39">
      <c r="A119" s="160"/>
      <c r="B119" s="160"/>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row>
    <row r="120" spans="1:39">
      <c r="A120" s="160"/>
      <c r="B120" s="160"/>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row>
    <row r="121" spans="1:39">
      <c r="A121" s="160"/>
      <c r="B121" s="160"/>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row>
    <row r="122" spans="1:39">
      <c r="A122" s="160"/>
      <c r="B122" s="160"/>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row>
    <row r="123" spans="1:39">
      <c r="A123" s="160"/>
      <c r="B123" s="160"/>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row>
    <row r="124" spans="1:39">
      <c r="A124" s="160"/>
      <c r="B124" s="160"/>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row>
    <row r="125" spans="1:39">
      <c r="A125" s="160"/>
      <c r="B125" s="160"/>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row>
    <row r="126" spans="1:39">
      <c r="A126" s="160"/>
      <c r="B126" s="160"/>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row>
    <row r="127" spans="1:39">
      <c r="A127" s="160"/>
      <c r="B127" s="160"/>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row>
    <row r="128" spans="1:39">
      <c r="A128" s="160"/>
      <c r="B128" s="160"/>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row>
    <row r="129" spans="1:39">
      <c r="A129" s="160"/>
      <c r="B129" s="160"/>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row>
    <row r="130" spans="1:39">
      <c r="A130" s="160"/>
      <c r="B130" s="160"/>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row>
    <row r="131" spans="1:39">
      <c r="A131" s="160"/>
      <c r="B131" s="160"/>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row>
    <row r="132" spans="1:39">
      <c r="A132" s="160"/>
      <c r="B132" s="160"/>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row>
    <row r="133" spans="1:39">
      <c r="A133" s="160"/>
      <c r="B133" s="160"/>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row>
    <row r="134" spans="1:39">
      <c r="A134" s="160"/>
      <c r="B134" s="160"/>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row>
    <row r="135" spans="1:39">
      <c r="A135" s="160"/>
      <c r="B135" s="160"/>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row>
    <row r="136" spans="1:39">
      <c r="A136" s="160"/>
      <c r="B136" s="160"/>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row>
    <row r="137" spans="1:39">
      <c r="A137" s="160"/>
      <c r="B137" s="160"/>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row>
    <row r="138" spans="1:39">
      <c r="A138" s="160"/>
      <c r="B138" s="160"/>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row>
    <row r="139" spans="1:39">
      <c r="A139" s="160"/>
      <c r="B139" s="160"/>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row>
    <row r="140" spans="1:39">
      <c r="A140" s="160"/>
      <c r="B140" s="160"/>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row>
    <row r="141" spans="1:39">
      <c r="A141" s="160"/>
      <c r="B141" s="160"/>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row>
    <row r="142" spans="1:39">
      <c r="A142" s="160"/>
      <c r="B142" s="160"/>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row>
    <row r="143" spans="1:39">
      <c r="A143" s="160"/>
      <c r="B143" s="160"/>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row>
    <row r="144" spans="1:39">
      <c r="A144" s="160"/>
      <c r="B144" s="160"/>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row>
    <row r="145" spans="1:39">
      <c r="A145" s="160"/>
      <c r="B145" s="160"/>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row>
    <row r="146" spans="1:39">
      <c r="A146" s="160"/>
      <c r="B146" s="160"/>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row>
    <row r="147" spans="1:39">
      <c r="A147" s="160"/>
      <c r="B147" s="160"/>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row>
    <row r="148" spans="1:39">
      <c r="A148" s="160"/>
      <c r="B148" s="160"/>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row>
    <row r="149" spans="1:39">
      <c r="A149" s="160"/>
      <c r="B149" s="160"/>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row>
    <row r="150" spans="1:39">
      <c r="A150" s="160"/>
      <c r="B150" s="160"/>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row>
    <row r="151" spans="1:39">
      <c r="A151" s="160"/>
      <c r="B151" s="160"/>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row>
    <row r="152" spans="1:39">
      <c r="A152" s="160"/>
      <c r="B152" s="160"/>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row>
    <row r="153" spans="1:39">
      <c r="A153" s="160"/>
      <c r="B153" s="160"/>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row>
    <row r="154" spans="1:39">
      <c r="A154" s="160"/>
      <c r="B154" s="160"/>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row>
    <row r="155" spans="1:39">
      <c r="A155" s="160"/>
      <c r="B155" s="160"/>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row>
    <row r="156" spans="1:39">
      <c r="A156" s="160"/>
      <c r="B156" s="160"/>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row>
    <row r="157" spans="1:39">
      <c r="A157" s="160"/>
      <c r="B157" s="160"/>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row>
    <row r="158" spans="1:39">
      <c r="A158" s="160"/>
      <c r="B158" s="160"/>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row>
    <row r="159" spans="1:39">
      <c r="A159" s="160"/>
      <c r="B159" s="160"/>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row>
    <row r="160" spans="1:39">
      <c r="A160" s="160"/>
      <c r="B160" s="160"/>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row>
    <row r="161" spans="1:39">
      <c r="A161" s="160"/>
      <c r="B161" s="160"/>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row>
    <row r="162" spans="1:39">
      <c r="A162" s="160"/>
      <c r="B162" s="160"/>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row>
    <row r="163" spans="1:39">
      <c r="A163" s="160"/>
      <c r="B163" s="160"/>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row>
    <row r="164" spans="1:39">
      <c r="A164" s="160"/>
      <c r="B164" s="160"/>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row>
    <row r="165" spans="1:39">
      <c r="A165" s="160"/>
      <c r="B165" s="160"/>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row>
    <row r="166" spans="1:39">
      <c r="A166" s="160"/>
      <c r="B166" s="160"/>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row>
    <row r="167" spans="1:39">
      <c r="A167" s="160"/>
      <c r="B167" s="160"/>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row>
    <row r="168" spans="1:39">
      <c r="A168" s="160"/>
      <c r="B168" s="160"/>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row>
    <row r="169" spans="1:39">
      <c r="A169" s="160"/>
      <c r="B169" s="160"/>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row>
    <row r="170" spans="1:39">
      <c r="A170" s="160"/>
      <c r="B170" s="160"/>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row>
    <row r="171" spans="1:39">
      <c r="A171" s="160"/>
      <c r="B171" s="160"/>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row>
    <row r="172" spans="1:39">
      <c r="A172" s="160"/>
      <c r="B172" s="160"/>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row>
    <row r="173" spans="1:39">
      <c r="A173" s="160"/>
      <c r="B173" s="160"/>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row>
    <row r="174" spans="1:39">
      <c r="A174" s="160"/>
      <c r="B174" s="160"/>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row>
    <row r="175" spans="1:39">
      <c r="A175" s="160"/>
      <c r="B175" s="160"/>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row>
    <row r="176" spans="1:39">
      <c r="A176" s="160"/>
      <c r="B176" s="160"/>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row>
    <row r="177" spans="1:39">
      <c r="A177" s="160"/>
      <c r="B177" s="160"/>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row>
    <row r="178" spans="1:39">
      <c r="A178" s="160"/>
      <c r="B178" s="160"/>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row>
    <row r="179" spans="1:39">
      <c r="A179" s="160"/>
      <c r="B179" s="160"/>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row>
    <row r="180" spans="1:39">
      <c r="A180" s="160"/>
      <c r="B180" s="160"/>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row>
    <row r="181" spans="1:39">
      <c r="A181" s="160"/>
      <c r="B181" s="160"/>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row>
    <row r="182" spans="1:39">
      <c r="A182" s="160"/>
      <c r="B182" s="160"/>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row>
    <row r="183" spans="1:39">
      <c r="A183" s="160"/>
      <c r="B183" s="160"/>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row>
    <row r="184" spans="1:39">
      <c r="A184" s="160"/>
      <c r="B184" s="160"/>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row>
    <row r="185" spans="1:39">
      <c r="A185" s="160"/>
      <c r="B185" s="160"/>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row>
    <row r="186" spans="1:39">
      <c r="A186" s="160"/>
      <c r="B186" s="160"/>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row>
    <row r="187" spans="1:39">
      <c r="A187" s="160"/>
      <c r="B187" s="160"/>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row>
    <row r="188" spans="1:39">
      <c r="A188" s="160"/>
      <c r="B188" s="160"/>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row>
    <row r="189" spans="1:39">
      <c r="A189" s="160"/>
      <c r="B189" s="160"/>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row>
    <row r="190" spans="1:39">
      <c r="A190" s="160"/>
      <c r="B190" s="160"/>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row>
    <row r="191" spans="1:39">
      <c r="A191" s="160"/>
      <c r="B191" s="160"/>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row>
    <row r="192" spans="1:39">
      <c r="A192" s="160"/>
      <c r="B192" s="160"/>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row>
    <row r="193" spans="1:39">
      <c r="A193" s="160"/>
      <c r="B193" s="160"/>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row>
    <row r="194" spans="1:39">
      <c r="A194" s="160"/>
      <c r="B194" s="160"/>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row>
    <row r="195" spans="1:39">
      <c r="A195" s="160"/>
      <c r="B195" s="160"/>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row>
    <row r="196" spans="1:39">
      <c r="A196" s="160"/>
      <c r="B196" s="160"/>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row>
    <row r="197" spans="1:39">
      <c r="A197" s="160"/>
      <c r="B197" s="160"/>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row>
    <row r="198" spans="1:39">
      <c r="A198" s="160"/>
      <c r="B198" s="160"/>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row>
    <row r="199" spans="1:39">
      <c r="A199" s="160"/>
      <c r="B199" s="160"/>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row>
    <row r="200" spans="1:39">
      <c r="A200" s="160"/>
      <c r="B200" s="160"/>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row>
    <row r="201" spans="1:39">
      <c r="A201" s="160"/>
      <c r="B201" s="160"/>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row>
    <row r="202" spans="1:39">
      <c r="A202" s="160"/>
      <c r="B202" s="160"/>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row>
    <row r="203" spans="1:39">
      <c r="A203" s="160"/>
      <c r="B203" s="160"/>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row>
    <row r="204" spans="1:39">
      <c r="A204" s="160"/>
      <c r="B204" s="160"/>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row>
    <row r="205" spans="1:39">
      <c r="A205" s="160"/>
      <c r="B205" s="160"/>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row>
    <row r="206" spans="1:39">
      <c r="A206" s="160"/>
      <c r="B206" s="160"/>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row>
    <row r="207" spans="1:39">
      <c r="A207" s="160"/>
      <c r="B207" s="160"/>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row>
    <row r="208" spans="1:39">
      <c r="A208" s="160"/>
      <c r="B208" s="160"/>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row>
    <row r="209" spans="1:39">
      <c r="A209" s="160"/>
      <c r="B209" s="160"/>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row>
    <row r="210" spans="1:39">
      <c r="A210" s="160"/>
      <c r="B210" s="160"/>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row>
    <row r="211" spans="1:39">
      <c r="A211" s="160"/>
      <c r="B211" s="160"/>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row>
    <row r="212" spans="1:39">
      <c r="A212" s="160"/>
      <c r="B212" s="160"/>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row>
    <row r="213" spans="1:39">
      <c r="A213" s="160"/>
      <c r="B213" s="160"/>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row>
    <row r="214" spans="1:39">
      <c r="A214" s="160"/>
      <c r="B214" s="160"/>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row>
    <row r="215" spans="1:39">
      <c r="A215" s="160"/>
      <c r="B215" s="160"/>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row>
    <row r="216" spans="1:39">
      <c r="A216" s="160"/>
      <c r="B216" s="160"/>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row>
    <row r="217" spans="1:39">
      <c r="A217" s="160"/>
      <c r="B217" s="160"/>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row>
    <row r="218" spans="1:39">
      <c r="A218" s="160"/>
      <c r="B218" s="160"/>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row>
    <row r="219" spans="1:39">
      <c r="A219" s="160"/>
      <c r="B219" s="160"/>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row>
    <row r="220" spans="1:39">
      <c r="A220" s="160"/>
      <c r="B220" s="160"/>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row>
    <row r="221" spans="1:39">
      <c r="A221" s="160"/>
      <c r="B221" s="160"/>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row>
    <row r="222" spans="1:39">
      <c r="A222" s="160"/>
      <c r="B222" s="160"/>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row>
    <row r="223" spans="1:39">
      <c r="A223" s="160"/>
      <c r="B223" s="160"/>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row>
    <row r="224" spans="1:39">
      <c r="A224" s="160"/>
      <c r="B224" s="160"/>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row>
    <row r="225" spans="1:39">
      <c r="A225" s="160"/>
      <c r="B225" s="160"/>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row>
    <row r="226" spans="1:39">
      <c r="A226" s="160"/>
      <c r="B226" s="160"/>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row>
    <row r="227" spans="1:39">
      <c r="A227" s="160"/>
      <c r="B227" s="160"/>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row>
    <row r="228" spans="1:39">
      <c r="A228" s="160"/>
      <c r="B228" s="160"/>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row>
    <row r="229" spans="1:39">
      <c r="A229" s="160"/>
      <c r="B229" s="160"/>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row>
    <row r="230" spans="1:39">
      <c r="A230" s="160"/>
      <c r="B230" s="160"/>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row>
    <row r="231" spans="1:39">
      <c r="A231" s="160"/>
      <c r="B231" s="160"/>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row>
    <row r="232" spans="1:39">
      <c r="A232" s="160"/>
      <c r="B232" s="160"/>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row>
    <row r="233" spans="1:39">
      <c r="A233" s="160"/>
      <c r="B233" s="160"/>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row>
    <row r="234" spans="1:39">
      <c r="A234" s="160"/>
      <c r="B234" s="160"/>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row>
    <row r="235" spans="1:39">
      <c r="A235" s="160"/>
      <c r="B235" s="160"/>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row>
    <row r="236" spans="1:39">
      <c r="A236" s="160"/>
      <c r="B236" s="160"/>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row>
    <row r="237" spans="1:39">
      <c r="A237" s="160"/>
      <c r="B237" s="160"/>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row>
    <row r="238" spans="1:39">
      <c r="A238" s="160"/>
      <c r="B238" s="160"/>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row>
    <row r="239" spans="1:39">
      <c r="A239" s="160"/>
      <c r="B239" s="160"/>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row>
    <row r="240" spans="1:39">
      <c r="A240" s="160"/>
      <c r="B240" s="160"/>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row>
    <row r="241" spans="1:39">
      <c r="A241" s="160"/>
      <c r="B241" s="160"/>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row>
    <row r="242" spans="1:39">
      <c r="A242" s="160"/>
      <c r="B242" s="160"/>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row>
    <row r="243" spans="1:39">
      <c r="A243" s="160"/>
      <c r="B243" s="160"/>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row>
    <row r="244" spans="1:39">
      <c r="A244" s="160"/>
      <c r="B244" s="160"/>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row>
    <row r="245" spans="1:39">
      <c r="A245" s="160"/>
      <c r="B245" s="160"/>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row>
    <row r="246" spans="1:39">
      <c r="A246" s="160"/>
      <c r="B246" s="160"/>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row>
    <row r="247" spans="1:39">
      <c r="A247" s="160"/>
      <c r="B247" s="160"/>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row>
    <row r="248" spans="1:39">
      <c r="A248" s="160"/>
      <c r="B248" s="160"/>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row>
    <row r="249" spans="1:39">
      <c r="A249" s="160"/>
      <c r="B249" s="160"/>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row>
    <row r="250" spans="1:39">
      <c r="A250" s="160"/>
      <c r="B250" s="160"/>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row>
    <row r="251" spans="1:39">
      <c r="A251" s="160"/>
      <c r="B251" s="160"/>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row>
    <row r="252" spans="1:39">
      <c r="A252" s="160"/>
      <c r="B252" s="160"/>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row>
    <row r="253" spans="1:39">
      <c r="A253" s="160"/>
      <c r="B253" s="160"/>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row>
    <row r="254" spans="1:39">
      <c r="A254" s="160"/>
      <c r="B254" s="160"/>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row>
    <row r="255" spans="1:39">
      <c r="A255" s="160"/>
      <c r="B255" s="160"/>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row>
    <row r="256" spans="1:39">
      <c r="A256" s="160"/>
      <c r="B256" s="160"/>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row>
    <row r="257" spans="1:39">
      <c r="A257" s="160"/>
      <c r="B257" s="160"/>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row>
    <row r="258" spans="1:39">
      <c r="A258" s="160"/>
      <c r="B258" s="160"/>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row>
    <row r="259" spans="1:39">
      <c r="A259" s="160"/>
      <c r="B259" s="160"/>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row>
    <row r="260" spans="1:39">
      <c r="A260" s="160"/>
      <c r="B260" s="160"/>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row>
    <row r="261" spans="1:39">
      <c r="A261" s="160"/>
      <c r="B261" s="160"/>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row>
    <row r="262" spans="1:39">
      <c r="A262" s="160"/>
      <c r="B262" s="160"/>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row>
    <row r="263" spans="1:39">
      <c r="A263" s="160"/>
      <c r="B263" s="160"/>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row>
    <row r="264" spans="1:39">
      <c r="A264" s="160"/>
      <c r="B264" s="160"/>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row>
    <row r="265" spans="1:39">
      <c r="A265" s="160"/>
      <c r="B265" s="160"/>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row>
    <row r="266" spans="1:39">
      <c r="A266" s="160"/>
      <c r="B266" s="160"/>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row>
    <row r="267" spans="1:39">
      <c r="A267" s="160"/>
      <c r="B267" s="160"/>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row>
    <row r="268" spans="1:39">
      <c r="A268" s="160"/>
      <c r="B268" s="160"/>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row>
    <row r="269" spans="1:39">
      <c r="A269" s="160"/>
      <c r="B269" s="160"/>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row>
    <row r="270" spans="1:39">
      <c r="A270" s="160"/>
      <c r="B270" s="160"/>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row>
    <row r="271" spans="1:39">
      <c r="A271" s="160"/>
      <c r="B271" s="160"/>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row>
    <row r="272" spans="1:39">
      <c r="A272" s="160"/>
      <c r="B272" s="160"/>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row>
    <row r="273" spans="1:39">
      <c r="A273" s="160"/>
      <c r="B273" s="160"/>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row>
    <row r="274" spans="1:39">
      <c r="A274" s="160"/>
      <c r="B274" s="160"/>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row>
    <row r="275" spans="1:39">
      <c r="A275" s="160"/>
      <c r="B275" s="160"/>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row>
    <row r="276" spans="1:39">
      <c r="A276" s="160"/>
      <c r="B276" s="160"/>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row>
    <row r="277" spans="1:39">
      <c r="A277" s="160"/>
      <c r="B277" s="160"/>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row>
    <row r="278" spans="1:39">
      <c r="A278" s="160"/>
      <c r="B278" s="160"/>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row>
    <row r="279" spans="1:39">
      <c r="A279" s="160"/>
      <c r="B279" s="160"/>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row>
    <row r="280" spans="1:39">
      <c r="A280" s="160"/>
      <c r="B280" s="160"/>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row>
    <row r="281" spans="1:39">
      <c r="A281" s="160"/>
      <c r="B281" s="160"/>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row>
    <row r="282" spans="1:39">
      <c r="A282" s="160"/>
      <c r="B282" s="160"/>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row>
    <row r="283" spans="1:39">
      <c r="A283" s="160"/>
      <c r="B283" s="160"/>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row>
    <row r="284" spans="1:39">
      <c r="A284" s="160"/>
      <c r="B284" s="160"/>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row>
    <row r="285" spans="1:39">
      <c r="A285" s="160"/>
      <c r="B285" s="160"/>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row>
    <row r="286" spans="1:39">
      <c r="A286" s="160"/>
      <c r="B286" s="160"/>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row>
    <row r="287" spans="1:39">
      <c r="A287" s="160"/>
      <c r="B287" s="160"/>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row>
    <row r="288" spans="1:39">
      <c r="A288" s="160"/>
      <c r="B288" s="160"/>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row>
    <row r="289" spans="1:39">
      <c r="A289" s="160"/>
      <c r="B289" s="160"/>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row>
    <row r="290" spans="1:39">
      <c r="A290" s="160"/>
      <c r="B290" s="160"/>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row>
    <row r="291" spans="1:39">
      <c r="A291" s="160"/>
      <c r="B291" s="160"/>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row>
    <row r="292" spans="1:39">
      <c r="A292" s="160"/>
      <c r="B292" s="160"/>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row>
    <row r="293" spans="1:39">
      <c r="A293" s="160"/>
      <c r="B293" s="160"/>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row>
    <row r="294" spans="1:39">
      <c r="A294" s="160"/>
      <c r="B294" s="160"/>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row>
    <row r="295" spans="1:39">
      <c r="A295" s="160"/>
      <c r="B295" s="160"/>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row>
    <row r="296" spans="1:39">
      <c r="A296" s="160"/>
      <c r="B296" s="160"/>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row>
    <row r="297" spans="1:39">
      <c r="A297" s="160"/>
      <c r="B297" s="160"/>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row>
    <row r="298" spans="1:39">
      <c r="A298" s="160"/>
      <c r="B298" s="160"/>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row>
    <row r="299" spans="1:39">
      <c r="A299" s="160"/>
      <c r="B299" s="160"/>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row>
    <row r="300" spans="1:39">
      <c r="A300" s="160"/>
      <c r="B300" s="160"/>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row>
    <row r="301" spans="1:39">
      <c r="A301" s="160"/>
      <c r="B301" s="160"/>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row>
    <row r="302" spans="1:39">
      <c r="A302" s="160"/>
      <c r="B302" s="160"/>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row>
    <row r="303" spans="1:39">
      <c r="A303" s="160"/>
      <c r="B303" s="160"/>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row>
    <row r="304" spans="1:39">
      <c r="A304" s="160"/>
      <c r="B304" s="160"/>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row>
    <row r="305" spans="1:39">
      <c r="A305" s="160"/>
      <c r="B305" s="160"/>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row>
    <row r="306" spans="1:39">
      <c r="A306" s="160"/>
      <c r="B306" s="160"/>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row>
    <row r="307" spans="1:39">
      <c r="A307" s="160"/>
      <c r="B307" s="160"/>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row>
    <row r="308" spans="1:39">
      <c r="A308" s="160"/>
      <c r="B308" s="160"/>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row>
    <row r="309" spans="1:39">
      <c r="A309" s="160"/>
      <c r="B309" s="160"/>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row>
    <row r="310" spans="1:39">
      <c r="A310" s="160"/>
      <c r="B310" s="160"/>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row>
    <row r="311" spans="1:39">
      <c r="A311" s="160"/>
      <c r="B311" s="160"/>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row>
    <row r="312" spans="1:39">
      <c r="A312" s="160"/>
      <c r="B312" s="160"/>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row>
    <row r="313" spans="1:39">
      <c r="A313" s="160"/>
      <c r="B313" s="160"/>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row>
    <row r="314" spans="1:39">
      <c r="A314" s="160"/>
      <c r="B314" s="160"/>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row>
    <row r="315" spans="1:39">
      <c r="A315" s="160"/>
      <c r="B315" s="160"/>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row>
    <row r="316" spans="1:39">
      <c r="A316" s="160"/>
      <c r="B316" s="160"/>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row>
    <row r="317" spans="1:39">
      <c r="A317" s="160"/>
      <c r="B317" s="160"/>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row>
    <row r="318" spans="1:39">
      <c r="A318" s="160"/>
      <c r="B318" s="160"/>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row>
    <row r="319" spans="1:39">
      <c r="A319" s="160"/>
      <c r="B319" s="160"/>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row>
    <row r="320" spans="1:39">
      <c r="A320" s="160"/>
      <c r="B320" s="160"/>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row>
    <row r="321" spans="1:39">
      <c r="A321" s="160"/>
      <c r="B321" s="160"/>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row>
    <row r="322" spans="1:39">
      <c r="A322" s="160"/>
      <c r="B322" s="160"/>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row>
    <row r="323" spans="1:39">
      <c r="A323" s="160"/>
      <c r="B323" s="160"/>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row>
    <row r="324" spans="1:39">
      <c r="A324" s="160"/>
      <c r="B324" s="160"/>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c r="AM324" s="61"/>
    </row>
    <row r="325" spans="1:39">
      <c r="A325" s="160"/>
      <c r="B325" s="160"/>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c r="AG325" s="61"/>
      <c r="AH325" s="61"/>
      <c r="AI325" s="61"/>
      <c r="AJ325" s="61"/>
      <c r="AK325" s="61"/>
      <c r="AL325" s="61"/>
      <c r="AM325" s="61"/>
    </row>
    <row r="326" spans="1:39">
      <c r="A326" s="160"/>
      <c r="B326" s="160"/>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c r="AE326" s="61"/>
      <c r="AF326" s="61"/>
      <c r="AG326" s="61"/>
      <c r="AH326" s="61"/>
      <c r="AI326" s="61"/>
      <c r="AJ326" s="61"/>
      <c r="AK326" s="61"/>
      <c r="AL326" s="61"/>
      <c r="AM326" s="61"/>
    </row>
    <row r="327" spans="1:39">
      <c r="A327" s="160"/>
      <c r="B327" s="160"/>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c r="AD327" s="61"/>
      <c r="AE327" s="61"/>
      <c r="AF327" s="61"/>
      <c r="AG327" s="61"/>
      <c r="AH327" s="61"/>
      <c r="AI327" s="61"/>
      <c r="AJ327" s="61"/>
      <c r="AK327" s="61"/>
      <c r="AL327" s="61"/>
      <c r="AM327" s="61"/>
    </row>
    <row r="328" spans="1:39">
      <c r="A328" s="160"/>
      <c r="B328" s="160"/>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c r="AD328" s="61"/>
      <c r="AE328" s="61"/>
      <c r="AF328" s="61"/>
      <c r="AG328" s="61"/>
      <c r="AH328" s="61"/>
      <c r="AI328" s="61"/>
      <c r="AJ328" s="61"/>
      <c r="AK328" s="61"/>
      <c r="AL328" s="61"/>
      <c r="AM328" s="61"/>
    </row>
    <row r="329" spans="1:39">
      <c r="A329" s="160"/>
      <c r="B329" s="160"/>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c r="AD329" s="61"/>
      <c r="AE329" s="61"/>
      <c r="AF329" s="61"/>
      <c r="AG329" s="61"/>
      <c r="AH329" s="61"/>
      <c r="AI329" s="61"/>
      <c r="AJ329" s="61"/>
      <c r="AK329" s="61"/>
      <c r="AL329" s="61"/>
      <c r="AM329" s="61"/>
    </row>
    <row r="330" spans="1:39">
      <c r="A330" s="160"/>
      <c r="B330" s="160"/>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61"/>
      <c r="AI330" s="61"/>
      <c r="AJ330" s="61"/>
      <c r="AK330" s="61"/>
      <c r="AL330" s="61"/>
      <c r="AM330" s="61"/>
    </row>
    <row r="331" spans="1:39">
      <c r="A331" s="160"/>
      <c r="B331" s="160"/>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c r="AE331" s="61"/>
      <c r="AF331" s="61"/>
      <c r="AG331" s="61"/>
      <c r="AH331" s="61"/>
      <c r="AI331" s="61"/>
      <c r="AJ331" s="61"/>
      <c r="AK331" s="61"/>
      <c r="AL331" s="61"/>
      <c r="AM331" s="61"/>
    </row>
    <row r="332" spans="1:39">
      <c r="A332" s="160"/>
      <c r="B332" s="160"/>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c r="AG332" s="61"/>
      <c r="AH332" s="61"/>
      <c r="AI332" s="61"/>
      <c r="AJ332" s="61"/>
      <c r="AK332" s="61"/>
      <c r="AL332" s="61"/>
      <c r="AM332" s="61"/>
    </row>
    <row r="333" spans="1:39">
      <c r="A333" s="160"/>
      <c r="B333" s="160"/>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c r="AD333" s="61"/>
      <c r="AE333" s="61"/>
      <c r="AF333" s="61"/>
      <c r="AG333" s="61"/>
      <c r="AH333" s="61"/>
      <c r="AI333" s="61"/>
      <c r="AJ333" s="61"/>
      <c r="AK333" s="61"/>
      <c r="AL333" s="61"/>
      <c r="AM333" s="61"/>
    </row>
    <row r="334" spans="1:39">
      <c r="A334" s="160"/>
      <c r="B334" s="160"/>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c r="AL334" s="61"/>
      <c r="AM334" s="61"/>
    </row>
    <row r="335" spans="1:39">
      <c r="A335" s="160"/>
      <c r="B335" s="160"/>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61"/>
      <c r="AK335" s="61"/>
      <c r="AL335" s="61"/>
      <c r="AM335" s="61"/>
    </row>
    <row r="336" spans="1:39">
      <c r="A336" s="160"/>
      <c r="B336" s="160"/>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61"/>
      <c r="AI336" s="61"/>
      <c r="AJ336" s="61"/>
      <c r="AK336" s="61"/>
      <c r="AL336" s="61"/>
      <c r="AM336" s="61"/>
    </row>
    <row r="337" spans="1:39">
      <c r="A337" s="160"/>
      <c r="B337" s="160"/>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61"/>
      <c r="AK337" s="61"/>
      <c r="AL337" s="61"/>
      <c r="AM337" s="61"/>
    </row>
  </sheetData>
  <mergeCells count="73">
    <mergeCell ref="X8:X12"/>
    <mergeCell ref="AF9:AF12"/>
    <mergeCell ref="Y10:Y12"/>
    <mergeCell ref="Z10:Z12"/>
    <mergeCell ref="C5:C12"/>
    <mergeCell ref="D5:D12"/>
    <mergeCell ref="E5:E12"/>
    <mergeCell ref="F5:F12"/>
    <mergeCell ref="L9:N9"/>
    <mergeCell ref="B48:AH48"/>
    <mergeCell ref="B49:AH49"/>
    <mergeCell ref="L10:L12"/>
    <mergeCell ref="M10:N10"/>
    <mergeCell ref="S10:S12"/>
    <mergeCell ref="T10:T12"/>
    <mergeCell ref="M11:M12"/>
    <mergeCell ref="AE9:AE12"/>
    <mergeCell ref="I9:I12"/>
    <mergeCell ref="J9:J12"/>
    <mergeCell ref="K9:K12"/>
    <mergeCell ref="H7:H12"/>
    <mergeCell ref="I7:N7"/>
    <mergeCell ref="I8:J8"/>
    <mergeCell ref="N11:N12"/>
    <mergeCell ref="B47:AH47"/>
    <mergeCell ref="AF1:AM1"/>
    <mergeCell ref="A2:AM2"/>
    <mergeCell ref="A3:AM3"/>
    <mergeCell ref="A4:AM4"/>
    <mergeCell ref="A5:A12"/>
    <mergeCell ref="AG5:AL5"/>
    <mergeCell ref="AG6:AG12"/>
    <mergeCell ref="Y8:Z9"/>
    <mergeCell ref="AK8:AL8"/>
    <mergeCell ref="AC8:AC12"/>
    <mergeCell ref="AH6:AL6"/>
    <mergeCell ref="AB7:AC7"/>
    <mergeCell ref="AK9:AK12"/>
    <mergeCell ref="AJ8:AJ12"/>
    <mergeCell ref="P8:P12"/>
    <mergeCell ref="K8:N8"/>
    <mergeCell ref="B5:B12"/>
    <mergeCell ref="AD7:AF7"/>
    <mergeCell ref="R7:T7"/>
    <mergeCell ref="V7:W7"/>
    <mergeCell ref="P7:Q7"/>
    <mergeCell ref="G5:N5"/>
    <mergeCell ref="X7:Z7"/>
    <mergeCell ref="V8:V12"/>
    <mergeCell ref="W8:W12"/>
    <mergeCell ref="R8:R12"/>
    <mergeCell ref="G6:G12"/>
    <mergeCell ref="H6:N6"/>
    <mergeCell ref="O6:O12"/>
    <mergeCell ref="AA5:AF5"/>
    <mergeCell ref="AA6:AA12"/>
    <mergeCell ref="AB6:AF6"/>
    <mergeCell ref="AM5:AM12"/>
    <mergeCell ref="P6:T6"/>
    <mergeCell ref="AE8:AF8"/>
    <mergeCell ref="AH8:AH12"/>
    <mergeCell ref="AI8:AI12"/>
    <mergeCell ref="V6:Z6"/>
    <mergeCell ref="AD8:AD12"/>
    <mergeCell ref="U6:U12"/>
    <mergeCell ref="AH7:AI7"/>
    <mergeCell ref="AJ7:AL7"/>
    <mergeCell ref="AL9:AL12"/>
    <mergeCell ref="AB8:AB12"/>
    <mergeCell ref="O5:T5"/>
    <mergeCell ref="U5:Z5"/>
    <mergeCell ref="Q8:Q12"/>
    <mergeCell ref="S8:T9"/>
  </mergeCells>
  <pageMargins left="0" right="0" top="0" bottom="0" header="0.31496062992126" footer="0.31496062992126"/>
  <pageSetup paperSize="9" scale="3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48"/>
  <sheetViews>
    <sheetView view="pageBreakPreview" topLeftCell="A4" zoomScale="85" zoomScaleNormal="70" zoomScaleSheetLayoutView="85" workbookViewId="0">
      <selection activeCell="H8" sqref="H8:K8"/>
    </sheetView>
  </sheetViews>
  <sheetFormatPr defaultColWidth="9.140625" defaultRowHeight="18.75"/>
  <cols>
    <col min="1" max="1" width="6.85546875" style="468" customWidth="1"/>
    <col min="2" max="2" width="39.85546875" style="474" customWidth="1"/>
    <col min="3" max="3" width="13.5703125" style="474" hidden="1" customWidth="1"/>
    <col min="4" max="4" width="16.5703125" style="474" customWidth="1"/>
    <col min="5" max="5" width="16.5703125" style="474" hidden="1" customWidth="1"/>
    <col min="6" max="6" width="16.28515625" style="474" hidden="1" customWidth="1"/>
    <col min="7" max="7" width="16" style="474" hidden="1" customWidth="1"/>
    <col min="8" max="8" width="13.5703125" style="474" hidden="1" customWidth="1"/>
    <col min="9" max="9" width="17" style="514" customWidth="1"/>
    <col min="10" max="10" width="17.85546875" style="474" customWidth="1"/>
    <col min="11" max="11" width="15.140625" style="474" customWidth="1"/>
    <col min="12" max="12" width="15.140625" style="474" hidden="1" customWidth="1"/>
    <col min="13" max="15" width="15.140625" style="474" customWidth="1"/>
    <col min="16" max="16" width="19.85546875" style="474" customWidth="1"/>
    <col min="17" max="17" width="19.85546875" style="474" hidden="1" customWidth="1"/>
    <col min="18" max="18" width="5" style="474" customWidth="1"/>
    <col min="19" max="19" width="25.85546875" style="474" customWidth="1"/>
    <col min="20" max="20" width="27.5703125" style="474" customWidth="1"/>
    <col min="21" max="21" width="19.85546875" style="474" customWidth="1"/>
    <col min="22" max="16384" width="9.140625" style="474"/>
  </cols>
  <sheetData>
    <row r="1" spans="1:21" s="464" customFormat="1" ht="25.5" hidden="1" customHeight="1">
      <c r="A1" s="916" t="s">
        <v>340</v>
      </c>
      <c r="B1" s="916"/>
      <c r="C1" s="916"/>
      <c r="D1" s="916"/>
      <c r="E1" s="916"/>
      <c r="F1" s="446"/>
      <c r="G1" s="463" t="s">
        <v>0</v>
      </c>
      <c r="H1" s="446"/>
      <c r="I1" s="508"/>
      <c r="J1" s="446"/>
      <c r="K1" s="446"/>
      <c r="L1" s="446"/>
      <c r="M1" s="446"/>
      <c r="N1" s="446"/>
      <c r="O1" s="446"/>
      <c r="P1" s="446"/>
      <c r="Q1" s="446"/>
      <c r="R1" s="446"/>
    </row>
    <row r="2" spans="1:21" s="464" customFormat="1" ht="33.75" hidden="1" customHeight="1">
      <c r="A2" s="917" t="s">
        <v>447</v>
      </c>
      <c r="B2" s="917"/>
      <c r="C2" s="917"/>
      <c r="D2" s="917"/>
      <c r="E2" s="917"/>
      <c r="F2" s="465"/>
      <c r="G2" s="466" t="s">
        <v>2</v>
      </c>
      <c r="H2" s="465"/>
      <c r="I2" s="509"/>
      <c r="J2" s="465"/>
      <c r="K2" s="465"/>
      <c r="L2" s="465"/>
      <c r="M2" s="465"/>
      <c r="N2" s="465"/>
      <c r="O2" s="465"/>
      <c r="P2" s="465"/>
      <c r="Q2" s="465"/>
      <c r="R2" s="465"/>
    </row>
    <row r="3" spans="1:21" s="464" customFormat="1" ht="27.75" hidden="1" customHeight="1">
      <c r="A3" s="918" t="s">
        <v>3</v>
      </c>
      <c r="B3" s="918"/>
      <c r="C3" s="918"/>
      <c r="D3" s="918"/>
      <c r="E3" s="918"/>
      <c r="F3" s="918"/>
      <c r="G3" s="918"/>
      <c r="H3" s="918"/>
      <c r="I3" s="918"/>
      <c r="J3" s="918"/>
      <c r="K3" s="918"/>
      <c r="L3" s="918"/>
      <c r="M3" s="918"/>
      <c r="N3" s="918"/>
      <c r="O3" s="918"/>
      <c r="P3" s="918"/>
      <c r="Q3" s="502"/>
      <c r="R3" s="502"/>
    </row>
    <row r="4" spans="1:21" s="464" customFormat="1" ht="27.75" customHeight="1">
      <c r="A4" s="921" t="s">
        <v>2896</v>
      </c>
      <c r="B4" s="921"/>
      <c r="C4" s="921"/>
      <c r="D4" s="921"/>
      <c r="E4" s="921"/>
      <c r="F4" s="921"/>
      <c r="G4" s="921"/>
      <c r="H4" s="921"/>
      <c r="I4" s="921"/>
      <c r="J4" s="921"/>
      <c r="K4" s="921"/>
      <c r="L4" s="921"/>
      <c r="M4" s="921"/>
      <c r="N4" s="921"/>
      <c r="O4" s="921"/>
      <c r="P4" s="921"/>
      <c r="Q4" s="504"/>
      <c r="R4" s="504"/>
    </row>
    <row r="5" spans="1:21" s="467" customFormat="1" ht="28.15" customHeight="1">
      <c r="A5" s="919" t="s">
        <v>2897</v>
      </c>
      <c r="B5" s="919"/>
      <c r="C5" s="919"/>
      <c r="D5" s="919"/>
      <c r="E5" s="919"/>
      <c r="F5" s="919"/>
      <c r="G5" s="919"/>
      <c r="H5" s="919"/>
      <c r="I5" s="919"/>
      <c r="J5" s="919"/>
      <c r="K5" s="919"/>
      <c r="L5" s="919"/>
      <c r="M5" s="919"/>
      <c r="N5" s="919"/>
      <c r="O5" s="919"/>
      <c r="P5" s="919"/>
      <c r="Q5" s="503"/>
      <c r="R5" s="503"/>
    </row>
    <row r="6" spans="1:21" s="467" customFormat="1" ht="22.5" customHeight="1">
      <c r="A6" s="922" t="s">
        <v>3042</v>
      </c>
      <c r="B6" s="922"/>
      <c r="C6" s="922"/>
      <c r="D6" s="922"/>
      <c r="E6" s="922"/>
      <c r="F6" s="922"/>
      <c r="G6" s="922"/>
      <c r="H6" s="922"/>
      <c r="I6" s="922"/>
      <c r="J6" s="922"/>
      <c r="K6" s="922"/>
      <c r="L6" s="922"/>
      <c r="M6" s="922"/>
      <c r="N6" s="922"/>
      <c r="O6" s="922"/>
      <c r="P6" s="922"/>
      <c r="Q6" s="505"/>
      <c r="R6" s="505"/>
      <c r="T6" s="467" t="s">
        <v>3041</v>
      </c>
    </row>
    <row r="7" spans="1:21" s="464" customFormat="1" ht="27.4" customHeight="1">
      <c r="A7" s="920" t="s">
        <v>4</v>
      </c>
      <c r="B7" s="920"/>
      <c r="C7" s="920"/>
      <c r="D7" s="920"/>
      <c r="E7" s="920"/>
      <c r="F7" s="920"/>
      <c r="G7" s="920"/>
      <c r="H7" s="920"/>
      <c r="I7" s="920"/>
      <c r="J7" s="920"/>
      <c r="K7" s="920"/>
      <c r="L7" s="920"/>
      <c r="M7" s="920"/>
      <c r="N7" s="920"/>
      <c r="O7" s="920"/>
      <c r="P7" s="920"/>
      <c r="Q7" s="515"/>
      <c r="R7" s="515"/>
      <c r="T7" s="464">
        <v>2021</v>
      </c>
    </row>
    <row r="8" spans="1:21" s="468" customFormat="1" ht="44.25" customHeight="1">
      <c r="A8" s="903" t="s">
        <v>5</v>
      </c>
      <c r="B8" s="903" t="s">
        <v>6</v>
      </c>
      <c r="C8" s="887"/>
      <c r="D8" s="900" t="s">
        <v>3037</v>
      </c>
      <c r="E8" s="907" t="s">
        <v>3036</v>
      </c>
      <c r="F8" s="914"/>
      <c r="G8" s="908"/>
      <c r="H8" s="913" t="s">
        <v>2898</v>
      </c>
      <c r="I8" s="913"/>
      <c r="J8" s="913"/>
      <c r="K8" s="913"/>
      <c r="L8" s="895"/>
      <c r="M8" s="914" t="s">
        <v>834</v>
      </c>
      <c r="N8" s="914"/>
      <c r="O8" s="908"/>
      <c r="P8" s="903" t="s">
        <v>9</v>
      </c>
      <c r="Q8" s="492"/>
      <c r="R8" s="492"/>
      <c r="S8" s="915"/>
      <c r="T8" s="910"/>
      <c r="U8" s="910"/>
    </row>
    <row r="9" spans="1:21" s="468" customFormat="1" ht="31.5" customHeight="1">
      <c r="A9" s="904"/>
      <c r="B9" s="904"/>
      <c r="C9" s="903" t="s">
        <v>10</v>
      </c>
      <c r="D9" s="901"/>
      <c r="E9" s="903" t="s">
        <v>14</v>
      </c>
      <c r="F9" s="907" t="s">
        <v>13</v>
      </c>
      <c r="G9" s="908"/>
      <c r="H9" s="903" t="s">
        <v>10</v>
      </c>
      <c r="I9" s="911" t="s">
        <v>14</v>
      </c>
      <c r="J9" s="907" t="s">
        <v>13</v>
      </c>
      <c r="K9" s="908"/>
      <c r="L9" s="903" t="s">
        <v>10</v>
      </c>
      <c r="M9" s="903" t="s">
        <v>14</v>
      </c>
      <c r="N9" s="907" t="s">
        <v>13</v>
      </c>
      <c r="O9" s="908"/>
      <c r="P9" s="904"/>
      <c r="Q9" s="492"/>
      <c r="R9" s="492"/>
      <c r="S9" s="915"/>
      <c r="T9" s="910"/>
      <c r="U9" s="910"/>
    </row>
    <row r="10" spans="1:21" s="468" customFormat="1" ht="45" customHeight="1">
      <c r="A10" s="905"/>
      <c r="B10" s="905"/>
      <c r="C10" s="905"/>
      <c r="D10" s="902"/>
      <c r="E10" s="905"/>
      <c r="F10" s="445" t="s">
        <v>15</v>
      </c>
      <c r="G10" s="445" t="s">
        <v>16</v>
      </c>
      <c r="H10" s="905"/>
      <c r="I10" s="912"/>
      <c r="J10" s="445" t="s">
        <v>15</v>
      </c>
      <c r="K10" s="445" t="s">
        <v>16</v>
      </c>
      <c r="L10" s="905"/>
      <c r="M10" s="905"/>
      <c r="N10" s="445" t="s">
        <v>15</v>
      </c>
      <c r="O10" s="445" t="s">
        <v>16</v>
      </c>
      <c r="P10" s="905"/>
      <c r="Q10" s="492"/>
      <c r="R10" s="492"/>
      <c r="S10" s="915"/>
      <c r="T10" s="910"/>
      <c r="U10" s="910"/>
    </row>
    <row r="11" spans="1:21" s="469" customFormat="1" ht="42.75" customHeight="1">
      <c r="A11" s="445">
        <v>1</v>
      </c>
      <c r="B11" s="445">
        <v>2</v>
      </c>
      <c r="C11" s="445">
        <v>3</v>
      </c>
      <c r="D11" s="886">
        <v>3</v>
      </c>
      <c r="E11" s="445">
        <v>3</v>
      </c>
      <c r="F11" s="445">
        <v>4</v>
      </c>
      <c r="G11" s="445">
        <v>5</v>
      </c>
      <c r="H11" s="445">
        <v>7</v>
      </c>
      <c r="I11" s="510">
        <v>4</v>
      </c>
      <c r="J11" s="445">
        <v>5</v>
      </c>
      <c r="K11" s="445">
        <v>6</v>
      </c>
      <c r="L11" s="445"/>
      <c r="M11" s="445">
        <v>7</v>
      </c>
      <c r="N11" s="445">
        <v>8</v>
      </c>
      <c r="O11" s="445">
        <v>9</v>
      </c>
      <c r="P11" s="445">
        <v>10</v>
      </c>
      <c r="Q11" s="492"/>
      <c r="R11" s="492"/>
      <c r="S11" s="520"/>
      <c r="T11" s="520"/>
      <c r="U11" s="521"/>
    </row>
    <row r="12" spans="1:21" ht="34.5" customHeight="1">
      <c r="A12" s="445"/>
      <c r="B12" s="470" t="s">
        <v>17</v>
      </c>
      <c r="C12" s="471"/>
      <c r="D12" s="472">
        <f>D13</f>
        <v>10915809</v>
      </c>
      <c r="E12" s="472">
        <f>E13</f>
        <v>34056695.520122223</v>
      </c>
      <c r="F12" s="472">
        <f t="shared" ref="F12:O12" si="0">F13</f>
        <v>30434529.164222226</v>
      </c>
      <c r="G12" s="472">
        <f t="shared" si="0"/>
        <v>3622166.3558999998</v>
      </c>
      <c r="H12" s="472">
        <f t="shared" si="0"/>
        <v>0</v>
      </c>
      <c r="I12" s="511">
        <f t="shared" si="0"/>
        <v>31132450.220122226</v>
      </c>
      <c r="J12" s="472">
        <f t="shared" si="0"/>
        <v>27510283.864222225</v>
      </c>
      <c r="K12" s="472">
        <f t="shared" si="0"/>
        <v>3622166.3558999998</v>
      </c>
      <c r="L12" s="472">
        <f t="shared" si="0"/>
        <v>0</v>
      </c>
      <c r="M12" s="472">
        <f t="shared" si="0"/>
        <v>4501981.5411799997</v>
      </c>
      <c r="N12" s="472">
        <f t="shared" si="0"/>
        <v>3777548.27</v>
      </c>
      <c r="O12" s="472">
        <f t="shared" si="0"/>
        <v>724433.27117999992</v>
      </c>
      <c r="P12" s="473"/>
      <c r="Q12" s="462">
        <v>30041989.820122223</v>
      </c>
      <c r="R12" s="462"/>
      <c r="S12" s="522">
        <f>I12-Q12</f>
        <v>1090460.4000000022</v>
      </c>
      <c r="T12" s="523">
        <f>T13</f>
        <v>10558778.759</v>
      </c>
      <c r="U12" s="524">
        <f>I12/T12*100</f>
        <v>294.84896814970972</v>
      </c>
    </row>
    <row r="13" spans="1:21" s="476" customFormat="1" ht="30" customHeight="1">
      <c r="A13" s="470">
        <v>1</v>
      </c>
      <c r="B13" s="475" t="s">
        <v>18</v>
      </c>
      <c r="C13" s="471"/>
      <c r="D13" s="472">
        <f>D15+D23</f>
        <v>10915809</v>
      </c>
      <c r="E13" s="472">
        <f>E15+E23</f>
        <v>34056695.520122223</v>
      </c>
      <c r="F13" s="472">
        <f t="shared" ref="F13:O13" si="1">F15+F23</f>
        <v>30434529.164222226</v>
      </c>
      <c r="G13" s="472">
        <f t="shared" si="1"/>
        <v>3622166.3558999998</v>
      </c>
      <c r="H13" s="472">
        <f t="shared" si="1"/>
        <v>0</v>
      </c>
      <c r="I13" s="511">
        <f t="shared" si="1"/>
        <v>31132450.220122226</v>
      </c>
      <c r="J13" s="472">
        <f t="shared" si="1"/>
        <v>27510283.864222225</v>
      </c>
      <c r="K13" s="472">
        <f t="shared" si="1"/>
        <v>3622166.3558999998</v>
      </c>
      <c r="L13" s="472">
        <f t="shared" si="1"/>
        <v>0</v>
      </c>
      <c r="M13" s="472">
        <f t="shared" si="1"/>
        <v>4501981.5411799997</v>
      </c>
      <c r="N13" s="472">
        <f t="shared" si="1"/>
        <v>3777548.27</v>
      </c>
      <c r="O13" s="472">
        <f t="shared" si="1"/>
        <v>724433.27117999992</v>
      </c>
      <c r="P13" s="471"/>
      <c r="Q13" s="516">
        <v>30041989.820122223</v>
      </c>
      <c r="R13" s="516"/>
      <c r="S13" s="522">
        <f t="shared" ref="S13:S38" si="2">I13-Q13</f>
        <v>1090460.4000000022</v>
      </c>
      <c r="T13" s="523">
        <f>T15+T23</f>
        <v>10558778.759</v>
      </c>
      <c r="U13" s="524">
        <f t="shared" ref="U13:U38" si="3">I13/T13*100</f>
        <v>294.84896814970972</v>
      </c>
    </row>
    <row r="14" spans="1:21" s="476" customFormat="1" ht="30" customHeight="1">
      <c r="A14" s="470"/>
      <c r="B14" s="477" t="s">
        <v>13</v>
      </c>
      <c r="C14" s="471"/>
      <c r="D14" s="472"/>
      <c r="E14" s="472"/>
      <c r="F14" s="472"/>
      <c r="G14" s="472"/>
      <c r="H14" s="472"/>
      <c r="I14" s="511"/>
      <c r="J14" s="472"/>
      <c r="K14" s="472"/>
      <c r="L14" s="472"/>
      <c r="M14" s="472"/>
      <c r="N14" s="472"/>
      <c r="O14" s="472"/>
      <c r="P14" s="471"/>
      <c r="Q14" s="516"/>
      <c r="R14" s="516"/>
      <c r="S14" s="522">
        <f t="shared" si="2"/>
        <v>0</v>
      </c>
      <c r="T14" s="526"/>
      <c r="U14" s="524"/>
    </row>
    <row r="15" spans="1:21" s="476" customFormat="1" ht="43.5" customHeight="1">
      <c r="A15" s="470" t="s">
        <v>19</v>
      </c>
      <c r="B15" s="478" t="s">
        <v>20</v>
      </c>
      <c r="C15" s="471"/>
      <c r="D15" s="472">
        <v>3184681</v>
      </c>
      <c r="E15" s="472">
        <f>'BM21-NSDP 21_25'!J24+'BM21-NSDP 21_25'!N21+'BM21-NSDP 21_25'!N18</f>
        <v>6150655.6142222229</v>
      </c>
      <c r="F15" s="472">
        <f>E15</f>
        <v>6150655.6142222229</v>
      </c>
      <c r="G15" s="472"/>
      <c r="H15" s="472"/>
      <c r="I15" s="511">
        <f>'BM21-NSDP 21_25'!N16</f>
        <v>3870936.0142222224</v>
      </c>
      <c r="J15" s="472">
        <f>I15</f>
        <v>3870936.0142222224</v>
      </c>
      <c r="K15" s="472"/>
      <c r="L15" s="472"/>
      <c r="M15" s="472">
        <f>'BM21-NSDP 21_25'!R24</f>
        <v>912850.9</v>
      </c>
      <c r="N15" s="472">
        <f>M15</f>
        <v>912850.9</v>
      </c>
      <c r="O15" s="472"/>
      <c r="P15" s="471"/>
      <c r="Q15" s="516">
        <v>3772306.114222222</v>
      </c>
      <c r="R15" s="516"/>
      <c r="S15" s="522">
        <f t="shared" si="2"/>
        <v>98629.900000000373</v>
      </c>
      <c r="T15" s="527">
        <v>3184680.7590000001</v>
      </c>
      <c r="U15" s="524">
        <f t="shared" si="3"/>
        <v>121.54863570807986</v>
      </c>
    </row>
    <row r="16" spans="1:21" s="476" customFormat="1" ht="30" hidden="1" customHeight="1">
      <c r="A16" s="470"/>
      <c r="B16" s="479" t="s">
        <v>21</v>
      </c>
      <c r="C16" s="471"/>
      <c r="D16" s="472"/>
      <c r="E16" s="472"/>
      <c r="F16" s="472"/>
      <c r="G16" s="472"/>
      <c r="H16" s="472"/>
      <c r="I16" s="511"/>
      <c r="J16" s="472"/>
      <c r="K16" s="472"/>
      <c r="L16" s="472"/>
      <c r="M16" s="472"/>
      <c r="N16" s="472"/>
      <c r="O16" s="472"/>
      <c r="P16" s="471"/>
      <c r="Q16" s="516"/>
      <c r="R16" s="516"/>
      <c r="S16" s="522">
        <f t="shared" si="2"/>
        <v>0</v>
      </c>
      <c r="T16" s="527"/>
      <c r="U16" s="524" t="e">
        <f t="shared" si="3"/>
        <v>#DIV/0!</v>
      </c>
    </row>
    <row r="17" spans="1:21" s="476" customFormat="1" ht="30" hidden="1" customHeight="1">
      <c r="A17" s="470"/>
      <c r="B17" s="480" t="s">
        <v>22</v>
      </c>
      <c r="C17" s="471"/>
      <c r="D17" s="472"/>
      <c r="E17" s="472"/>
      <c r="F17" s="472"/>
      <c r="G17" s="472"/>
      <c r="H17" s="472"/>
      <c r="I17" s="511"/>
      <c r="J17" s="472"/>
      <c r="K17" s="472"/>
      <c r="L17" s="472"/>
      <c r="M17" s="472"/>
      <c r="N17" s="472"/>
      <c r="O17" s="472"/>
      <c r="P17" s="471"/>
      <c r="Q17" s="516"/>
      <c r="R17" s="516"/>
      <c r="S17" s="522">
        <f t="shared" si="2"/>
        <v>0</v>
      </c>
      <c r="T17" s="527"/>
      <c r="U17" s="524" t="e">
        <f t="shared" si="3"/>
        <v>#DIV/0!</v>
      </c>
    </row>
    <row r="18" spans="1:21" s="476" customFormat="1" ht="30" hidden="1" customHeight="1">
      <c r="A18" s="470"/>
      <c r="B18" s="479" t="s">
        <v>21</v>
      </c>
      <c r="C18" s="471"/>
      <c r="D18" s="472"/>
      <c r="E18" s="472"/>
      <c r="F18" s="472"/>
      <c r="G18" s="472"/>
      <c r="H18" s="472"/>
      <c r="I18" s="511"/>
      <c r="J18" s="472"/>
      <c r="K18" s="472"/>
      <c r="L18" s="472"/>
      <c r="M18" s="472"/>
      <c r="N18" s="472"/>
      <c r="O18" s="472"/>
      <c r="P18" s="471"/>
      <c r="Q18" s="516"/>
      <c r="R18" s="516"/>
      <c r="S18" s="522">
        <f t="shared" si="2"/>
        <v>0</v>
      </c>
      <c r="T18" s="527"/>
      <c r="U18" s="524" t="e">
        <f t="shared" si="3"/>
        <v>#DIV/0!</v>
      </c>
    </row>
    <row r="19" spans="1:21" s="476" customFormat="1" ht="30" hidden="1" customHeight="1">
      <c r="A19" s="470"/>
      <c r="B19" s="480" t="s">
        <v>411</v>
      </c>
      <c r="C19" s="471"/>
      <c r="D19" s="472"/>
      <c r="E19" s="472"/>
      <c r="F19" s="472"/>
      <c r="G19" s="472"/>
      <c r="H19" s="472"/>
      <c r="I19" s="511"/>
      <c r="J19" s="472"/>
      <c r="K19" s="472"/>
      <c r="L19" s="472"/>
      <c r="M19" s="472"/>
      <c r="N19" s="472"/>
      <c r="O19" s="472"/>
      <c r="P19" s="471"/>
      <c r="Q19" s="516"/>
      <c r="R19" s="516"/>
      <c r="S19" s="522">
        <f t="shared" si="2"/>
        <v>0</v>
      </c>
      <c r="T19" s="527"/>
      <c r="U19" s="524" t="e">
        <f t="shared" si="3"/>
        <v>#DIV/0!</v>
      </c>
    </row>
    <row r="20" spans="1:21" s="476" customFormat="1" ht="37.5" hidden="1" customHeight="1">
      <c r="A20" s="470"/>
      <c r="B20" s="480" t="s">
        <v>414</v>
      </c>
      <c r="C20" s="471"/>
      <c r="D20" s="472"/>
      <c r="E20" s="472"/>
      <c r="F20" s="472"/>
      <c r="G20" s="472"/>
      <c r="H20" s="472"/>
      <c r="I20" s="511"/>
      <c r="J20" s="472"/>
      <c r="K20" s="472"/>
      <c r="L20" s="472"/>
      <c r="M20" s="472"/>
      <c r="N20" s="472"/>
      <c r="O20" s="472"/>
      <c r="P20" s="471"/>
      <c r="Q20" s="516"/>
      <c r="R20" s="516"/>
      <c r="S20" s="522">
        <f t="shared" si="2"/>
        <v>0</v>
      </c>
      <c r="T20" s="527"/>
      <c r="U20" s="524" t="e">
        <f t="shared" si="3"/>
        <v>#DIV/0!</v>
      </c>
    </row>
    <row r="21" spans="1:21" s="476" customFormat="1" ht="30" hidden="1" customHeight="1">
      <c r="A21" s="470"/>
      <c r="B21" s="480" t="s">
        <v>23</v>
      </c>
      <c r="C21" s="471"/>
      <c r="D21" s="472"/>
      <c r="E21" s="472"/>
      <c r="F21" s="472"/>
      <c r="G21" s="472"/>
      <c r="H21" s="472"/>
      <c r="I21" s="511"/>
      <c r="J21" s="472"/>
      <c r="K21" s="472"/>
      <c r="L21" s="472"/>
      <c r="M21" s="472"/>
      <c r="N21" s="472"/>
      <c r="O21" s="472"/>
      <c r="P21" s="471"/>
      <c r="Q21" s="516"/>
      <c r="R21" s="516"/>
      <c r="S21" s="522">
        <f t="shared" si="2"/>
        <v>0</v>
      </c>
      <c r="T21" s="527"/>
      <c r="U21" s="524" t="e">
        <f t="shared" si="3"/>
        <v>#DIV/0!</v>
      </c>
    </row>
    <row r="22" spans="1:21" s="476" customFormat="1" ht="30" hidden="1" customHeight="1">
      <c r="A22" s="470"/>
      <c r="B22" s="480" t="s">
        <v>379</v>
      </c>
      <c r="C22" s="471"/>
      <c r="D22" s="472"/>
      <c r="E22" s="472"/>
      <c r="F22" s="472"/>
      <c r="G22" s="472"/>
      <c r="H22" s="472"/>
      <c r="I22" s="511"/>
      <c r="J22" s="472"/>
      <c r="K22" s="472"/>
      <c r="L22" s="472"/>
      <c r="M22" s="472"/>
      <c r="N22" s="472"/>
      <c r="O22" s="472"/>
      <c r="P22" s="471"/>
      <c r="Q22" s="516"/>
      <c r="R22" s="516"/>
      <c r="S22" s="522">
        <f t="shared" si="2"/>
        <v>0</v>
      </c>
      <c r="T22" s="527"/>
      <c r="U22" s="524" t="e">
        <f t="shared" si="3"/>
        <v>#DIV/0!</v>
      </c>
    </row>
    <row r="23" spans="1:21" s="476" customFormat="1" ht="30" customHeight="1">
      <c r="A23" s="470" t="s">
        <v>24</v>
      </c>
      <c r="B23" s="478" t="s">
        <v>25</v>
      </c>
      <c r="C23" s="471"/>
      <c r="D23" s="472">
        <f>D25+D26+D27+D33</f>
        <v>7731128</v>
      </c>
      <c r="E23" s="472">
        <f>E25+E26+E27+E33</f>
        <v>27906039.905900002</v>
      </c>
      <c r="F23" s="472">
        <f t="shared" ref="F23:O23" si="4">F25+F26+F27+F33</f>
        <v>24283873.550000001</v>
      </c>
      <c r="G23" s="472">
        <f t="shared" si="4"/>
        <v>3622166.3558999998</v>
      </c>
      <c r="H23" s="472">
        <f t="shared" si="4"/>
        <v>0</v>
      </c>
      <c r="I23" s="511">
        <f t="shared" si="4"/>
        <v>27261514.205900002</v>
      </c>
      <c r="J23" s="472">
        <f t="shared" si="4"/>
        <v>23639347.850000001</v>
      </c>
      <c r="K23" s="472">
        <f t="shared" si="4"/>
        <v>3622166.3558999998</v>
      </c>
      <c r="L23" s="472">
        <f t="shared" si="4"/>
        <v>0</v>
      </c>
      <c r="M23" s="472">
        <f t="shared" si="4"/>
        <v>3589130.6411799998</v>
      </c>
      <c r="N23" s="472">
        <f t="shared" si="4"/>
        <v>2864697.37</v>
      </c>
      <c r="O23" s="472">
        <f t="shared" si="4"/>
        <v>724433.27117999992</v>
      </c>
      <c r="P23" s="471"/>
      <c r="Q23" s="516">
        <v>26269683.705900002</v>
      </c>
      <c r="R23" s="516"/>
      <c r="S23" s="522">
        <f t="shared" si="2"/>
        <v>991830.5</v>
      </c>
      <c r="T23" s="523">
        <f>T25+T26+T27+T33</f>
        <v>7374098</v>
      </c>
      <c r="U23" s="524">
        <f t="shared" si="3"/>
        <v>369.69286556674462</v>
      </c>
    </row>
    <row r="24" spans="1:21" s="483" customFormat="1" ht="30" hidden="1" customHeight="1">
      <c r="A24" s="481"/>
      <c r="B24" s="479" t="s">
        <v>392</v>
      </c>
      <c r="C24" s="471"/>
      <c r="D24" s="472"/>
      <c r="E24" s="472"/>
      <c r="F24" s="472"/>
      <c r="G24" s="472"/>
      <c r="H24" s="472"/>
      <c r="I24" s="511"/>
      <c r="J24" s="472"/>
      <c r="K24" s="472"/>
      <c r="L24" s="472"/>
      <c r="M24" s="472"/>
      <c r="N24" s="472"/>
      <c r="O24" s="472"/>
      <c r="P24" s="482"/>
      <c r="Q24" s="517"/>
      <c r="R24" s="517"/>
      <c r="S24" s="522">
        <f t="shared" si="2"/>
        <v>0</v>
      </c>
      <c r="T24" s="528"/>
      <c r="U24" s="524" t="e">
        <f t="shared" si="3"/>
        <v>#DIV/0!</v>
      </c>
    </row>
    <row r="25" spans="1:21" s="476" customFormat="1" ht="37.5" customHeight="1">
      <c r="A25" s="484" t="s">
        <v>97</v>
      </c>
      <c r="B25" s="478" t="s">
        <v>2870</v>
      </c>
      <c r="C25" s="471"/>
      <c r="D25" s="472">
        <f>1652849+52000</f>
        <v>1704849</v>
      </c>
      <c r="E25" s="472">
        <f>'NSTW 21-25'!J16</f>
        <v>11664050.5</v>
      </c>
      <c r="F25" s="472">
        <f>E25</f>
        <v>11664050.5</v>
      </c>
      <c r="G25" s="472"/>
      <c r="H25" s="472"/>
      <c r="I25" s="511">
        <f>'NSTW 21-25'!N16</f>
        <v>11664050.5</v>
      </c>
      <c r="J25" s="472">
        <f>I25</f>
        <v>11664050.5</v>
      </c>
      <c r="K25" s="472"/>
      <c r="L25" s="472"/>
      <c r="M25" s="472">
        <f>'NSTW 21-25'!R16</f>
        <v>992789.7</v>
      </c>
      <c r="N25" s="472">
        <f>M25</f>
        <v>992789.7</v>
      </c>
      <c r="O25" s="472"/>
      <c r="P25" s="445" t="s">
        <v>2887</v>
      </c>
      <c r="Q25" s="492">
        <v>11169727</v>
      </c>
      <c r="R25" s="492"/>
      <c r="S25" s="522">
        <f t="shared" si="2"/>
        <v>494323.5</v>
      </c>
      <c r="T25" s="527">
        <f>1705819+42000</f>
        <v>1747819</v>
      </c>
      <c r="U25" s="524">
        <f t="shared" si="3"/>
        <v>667.34887880266774</v>
      </c>
    </row>
    <row r="26" spans="1:21" s="476" customFormat="1" ht="42" customHeight="1">
      <c r="A26" s="484" t="s">
        <v>183</v>
      </c>
      <c r="B26" s="478" t="s">
        <v>2888</v>
      </c>
      <c r="C26" s="471"/>
      <c r="D26" s="472">
        <v>1500462</v>
      </c>
      <c r="E26" s="472">
        <f>'BM32 ODA 2021-2025'!AD14</f>
        <v>3622166.3558999998</v>
      </c>
      <c r="F26" s="472"/>
      <c r="G26" s="472">
        <f>'BM19'!E26</f>
        <v>3622166.3558999998</v>
      </c>
      <c r="H26" s="472"/>
      <c r="I26" s="511">
        <f>'BM32 ODA 2021-2025'!AJ14</f>
        <v>3622166.3558999998</v>
      </c>
      <c r="J26" s="472"/>
      <c r="K26" s="472">
        <f>I26</f>
        <v>3622166.3558999998</v>
      </c>
      <c r="L26" s="472"/>
      <c r="M26" s="472">
        <f>I26/5</f>
        <v>724433.27117999992</v>
      </c>
      <c r="N26" s="472"/>
      <c r="O26" s="472">
        <f>M26</f>
        <v>724433.27117999992</v>
      </c>
      <c r="P26" s="445" t="s">
        <v>2889</v>
      </c>
      <c r="Q26" s="492">
        <v>2985639.3558999998</v>
      </c>
      <c r="R26" s="492"/>
      <c r="S26" s="522">
        <f t="shared" si="2"/>
        <v>636527</v>
      </c>
      <c r="T26" s="530">
        <v>1500462</v>
      </c>
      <c r="U26" s="524">
        <f t="shared" si="3"/>
        <v>241.4034048113181</v>
      </c>
    </row>
    <row r="27" spans="1:21" s="476" customFormat="1" ht="30" customHeight="1">
      <c r="A27" s="484" t="s">
        <v>1728</v>
      </c>
      <c r="B27" s="478" t="s">
        <v>2871</v>
      </c>
      <c r="C27" s="471"/>
      <c r="D27" s="472">
        <f>D28+D32</f>
        <v>2701704</v>
      </c>
      <c r="E27" s="472">
        <f>E28+E32</f>
        <v>4636755.05</v>
      </c>
      <c r="F27" s="472">
        <f t="shared" ref="F27:O27" si="5">F28+F32</f>
        <v>4636755.05</v>
      </c>
      <c r="G27" s="472">
        <f t="shared" si="5"/>
        <v>0</v>
      </c>
      <c r="H27" s="472">
        <f t="shared" si="5"/>
        <v>0</v>
      </c>
      <c r="I27" s="511">
        <f t="shared" si="5"/>
        <v>3992229.35</v>
      </c>
      <c r="J27" s="472">
        <f t="shared" si="5"/>
        <v>3992229.35</v>
      </c>
      <c r="K27" s="472">
        <f t="shared" si="5"/>
        <v>0</v>
      </c>
      <c r="L27" s="472">
        <f t="shared" si="5"/>
        <v>0</v>
      </c>
      <c r="M27" s="472">
        <f t="shared" si="5"/>
        <v>805204.67</v>
      </c>
      <c r="N27" s="472">
        <f t="shared" si="5"/>
        <v>805204.67</v>
      </c>
      <c r="O27" s="472">
        <f t="shared" si="5"/>
        <v>0</v>
      </c>
      <c r="P27" s="471"/>
      <c r="Q27" s="516">
        <v>3978249.35</v>
      </c>
      <c r="R27" s="516"/>
      <c r="S27" s="522">
        <f t="shared" si="2"/>
        <v>13980</v>
      </c>
      <c r="T27" s="530">
        <v>2701704</v>
      </c>
      <c r="U27" s="524">
        <f t="shared" si="3"/>
        <v>147.7670888446699</v>
      </c>
    </row>
    <row r="28" spans="1:21" s="476" customFormat="1" ht="39.75" customHeight="1">
      <c r="A28" s="445" t="s">
        <v>96</v>
      </c>
      <c r="B28" s="485" t="s">
        <v>2899</v>
      </c>
      <c r="C28" s="471"/>
      <c r="D28" s="472">
        <v>1672604</v>
      </c>
      <c r="E28" s="472">
        <f>E29+E30+E31</f>
        <v>2878958.75</v>
      </c>
      <c r="F28" s="472">
        <f t="shared" ref="F28:O28" si="6">F29+F30+F31</f>
        <v>2878958.75</v>
      </c>
      <c r="G28" s="472">
        <f t="shared" si="6"/>
        <v>0</v>
      </c>
      <c r="H28" s="472">
        <f t="shared" si="6"/>
        <v>0</v>
      </c>
      <c r="I28" s="511">
        <f t="shared" si="6"/>
        <v>2545612.35</v>
      </c>
      <c r="J28" s="472">
        <f t="shared" si="6"/>
        <v>2545612.35</v>
      </c>
      <c r="K28" s="472">
        <f t="shared" si="6"/>
        <v>0</v>
      </c>
      <c r="L28" s="472">
        <f t="shared" si="6"/>
        <v>0</v>
      </c>
      <c r="M28" s="472">
        <f t="shared" si="6"/>
        <v>515881.27</v>
      </c>
      <c r="N28" s="472">
        <f t="shared" si="6"/>
        <v>515881.27</v>
      </c>
      <c r="O28" s="472">
        <f t="shared" si="6"/>
        <v>0</v>
      </c>
      <c r="P28" s="471"/>
      <c r="Q28" s="516">
        <v>2546010.35</v>
      </c>
      <c r="R28" s="516"/>
      <c r="S28" s="522">
        <f t="shared" si="2"/>
        <v>-398</v>
      </c>
      <c r="T28" s="526"/>
      <c r="U28" s="531"/>
    </row>
    <row r="29" spans="1:21" s="489" customFormat="1" ht="30" customHeight="1">
      <c r="A29" s="486" t="s">
        <v>270</v>
      </c>
      <c r="B29" s="479" t="s">
        <v>2890</v>
      </c>
      <c r="C29" s="473"/>
      <c r="D29" s="472"/>
      <c r="E29" s="487">
        <f>' Chi tiet DA 30a+275'!J12</f>
        <v>1497287.8</v>
      </c>
      <c r="F29" s="487">
        <f t="shared" ref="F29:F37" si="7">E29</f>
        <v>1497287.8</v>
      </c>
      <c r="G29" s="487"/>
      <c r="H29" s="487"/>
      <c r="I29" s="512">
        <f>' Chi tiet DA 30a+275'!N12</f>
        <v>1319921</v>
      </c>
      <c r="J29" s="487">
        <f>I29</f>
        <v>1319921</v>
      </c>
      <c r="K29" s="487"/>
      <c r="L29" s="487"/>
      <c r="M29" s="487">
        <f>' Chi tiet DA 30a+275'!R12</f>
        <v>301160</v>
      </c>
      <c r="N29" s="487">
        <f>M29</f>
        <v>301160</v>
      </c>
      <c r="O29" s="487"/>
      <c r="P29" s="488"/>
      <c r="Q29" s="518">
        <v>1320319</v>
      </c>
      <c r="R29" s="518"/>
      <c r="S29" s="522">
        <f t="shared" si="2"/>
        <v>-398</v>
      </c>
      <c r="T29" s="894">
        <f>E27+E15</f>
        <v>10787410.664222222</v>
      </c>
      <c r="U29" s="531">
        <f>I15+I27</f>
        <v>7863165.3642222229</v>
      </c>
    </row>
    <row r="30" spans="1:21" s="489" customFormat="1" ht="44.25" customHeight="1">
      <c r="A30" s="486" t="s">
        <v>270</v>
      </c>
      <c r="B30" s="479" t="s">
        <v>2900</v>
      </c>
      <c r="C30" s="473"/>
      <c r="D30" s="472"/>
      <c r="E30" s="487">
        <f>'NTM+135'!J770</f>
        <v>959110.95</v>
      </c>
      <c r="F30" s="487">
        <f t="shared" si="7"/>
        <v>959110.95</v>
      </c>
      <c r="G30" s="487"/>
      <c r="H30" s="487"/>
      <c r="I30" s="512">
        <f>'NTM+135'!N770</f>
        <v>803131.35</v>
      </c>
      <c r="J30" s="487">
        <f>I30</f>
        <v>803131.35</v>
      </c>
      <c r="K30" s="487"/>
      <c r="L30" s="487"/>
      <c r="M30" s="487">
        <f>I30/5</f>
        <v>160626.26999999999</v>
      </c>
      <c r="N30" s="487">
        <f>M30</f>
        <v>160626.26999999999</v>
      </c>
      <c r="O30" s="487"/>
      <c r="P30" s="893"/>
      <c r="Q30" s="518">
        <v>803131.35</v>
      </c>
      <c r="R30" s="518"/>
      <c r="S30" s="522">
        <f t="shared" si="2"/>
        <v>0</v>
      </c>
      <c r="T30" s="532"/>
      <c r="U30" s="531">
        <f>T29-U29</f>
        <v>2924245.2999999989</v>
      </c>
    </row>
    <row r="31" spans="1:21" s="489" customFormat="1" ht="30" customHeight="1">
      <c r="A31" s="481" t="s">
        <v>270</v>
      </c>
      <c r="B31" s="479" t="s">
        <v>2891</v>
      </c>
      <c r="C31" s="473"/>
      <c r="D31" s="472"/>
      <c r="E31" s="487">
        <f>' Chi tiet DA 30a+275'!J196</f>
        <v>422560</v>
      </c>
      <c r="F31" s="487">
        <f t="shared" si="7"/>
        <v>422560</v>
      </c>
      <c r="G31" s="487"/>
      <c r="H31" s="487"/>
      <c r="I31" s="512">
        <f>' Chi tiet DA 30a+275'!N196</f>
        <v>422560</v>
      </c>
      <c r="J31" s="487">
        <f t="shared" ref="J31:J37" si="8">I31</f>
        <v>422560</v>
      </c>
      <c r="K31" s="487"/>
      <c r="L31" s="487"/>
      <c r="M31" s="487">
        <f>' Chi tiet DA 30a+275'!R196</f>
        <v>54095</v>
      </c>
      <c r="N31" s="487">
        <f>M31</f>
        <v>54095</v>
      </c>
      <c r="O31" s="487"/>
      <c r="P31" s="488"/>
      <c r="Q31" s="518">
        <v>422560</v>
      </c>
      <c r="R31" s="518"/>
      <c r="S31" s="522">
        <f t="shared" si="2"/>
        <v>0</v>
      </c>
      <c r="T31" s="532"/>
      <c r="U31" s="531">
        <f>E12-I12</f>
        <v>2924245.299999997</v>
      </c>
    </row>
    <row r="32" spans="1:21" s="483" customFormat="1" ht="40.5" customHeight="1">
      <c r="A32" s="481" t="s">
        <v>101</v>
      </c>
      <c r="B32" s="479" t="s">
        <v>1796</v>
      </c>
      <c r="C32" s="471"/>
      <c r="D32" s="472">
        <v>1029100</v>
      </c>
      <c r="E32" s="472">
        <f>'NTM+135'!J14</f>
        <v>1757796.3</v>
      </c>
      <c r="F32" s="472">
        <f t="shared" si="7"/>
        <v>1757796.3</v>
      </c>
      <c r="G32" s="472"/>
      <c r="H32" s="472"/>
      <c r="I32" s="511">
        <f>'NTM+135'!N14</f>
        <v>1446617</v>
      </c>
      <c r="J32" s="472">
        <f t="shared" si="8"/>
        <v>1446617</v>
      </c>
      <c r="K32" s="472"/>
      <c r="L32" s="472"/>
      <c r="M32" s="472">
        <f>I32/5</f>
        <v>289323.40000000002</v>
      </c>
      <c r="N32" s="472">
        <f>M32</f>
        <v>289323.40000000002</v>
      </c>
      <c r="O32" s="472"/>
      <c r="P32" s="482"/>
      <c r="Q32" s="517">
        <v>1432239</v>
      </c>
      <c r="R32" s="517"/>
      <c r="S32" s="522">
        <f t="shared" si="2"/>
        <v>14378</v>
      </c>
      <c r="T32" s="529"/>
      <c r="U32" s="531"/>
    </row>
    <row r="33" spans="1:21" s="476" customFormat="1" ht="40.5" customHeight="1">
      <c r="A33" s="484" t="s">
        <v>186</v>
      </c>
      <c r="B33" s="478" t="s">
        <v>128</v>
      </c>
      <c r="C33" s="471"/>
      <c r="D33" s="472">
        <f>1624113+200000</f>
        <v>1824113</v>
      </c>
      <c r="E33" s="472">
        <f>SUM(E34:E37)</f>
        <v>7983068</v>
      </c>
      <c r="F33" s="472">
        <f t="shared" ref="F33:O33" si="9">SUM(F34:F37)</f>
        <v>7983068</v>
      </c>
      <c r="G33" s="472">
        <f t="shared" si="9"/>
        <v>0</v>
      </c>
      <c r="H33" s="472">
        <f t="shared" si="9"/>
        <v>0</v>
      </c>
      <c r="I33" s="511">
        <f t="shared" si="9"/>
        <v>7983068</v>
      </c>
      <c r="J33" s="472">
        <f t="shared" si="9"/>
        <v>7983068</v>
      </c>
      <c r="K33" s="472">
        <f t="shared" si="9"/>
        <v>0</v>
      </c>
      <c r="L33" s="472">
        <f t="shared" si="9"/>
        <v>0</v>
      </c>
      <c r="M33" s="472">
        <f t="shared" si="9"/>
        <v>1066703</v>
      </c>
      <c r="N33" s="472">
        <f t="shared" si="9"/>
        <v>1066703</v>
      </c>
      <c r="O33" s="472">
        <f t="shared" si="9"/>
        <v>0</v>
      </c>
      <c r="P33" s="471"/>
      <c r="Q33" s="516">
        <v>8136068</v>
      </c>
      <c r="R33" s="516"/>
      <c r="S33" s="522">
        <f t="shared" si="2"/>
        <v>-153000</v>
      </c>
      <c r="T33" s="530">
        <v>1424113</v>
      </c>
      <c r="U33" s="524">
        <f t="shared" si="3"/>
        <v>560.56422488945748</v>
      </c>
    </row>
    <row r="34" spans="1:21" ht="40.5" customHeight="1">
      <c r="A34" s="445" t="s">
        <v>96</v>
      </c>
      <c r="B34" s="485" t="s">
        <v>2892</v>
      </c>
      <c r="C34" s="473"/>
      <c r="D34" s="472"/>
      <c r="E34" s="487">
        <f>'TPCP 21-25'!J20</f>
        <v>3712000</v>
      </c>
      <c r="F34" s="487">
        <f t="shared" si="7"/>
        <v>3712000</v>
      </c>
      <c r="G34" s="487"/>
      <c r="H34" s="487"/>
      <c r="I34" s="512">
        <f>'TPCP 21-25'!N20</f>
        <v>3712000</v>
      </c>
      <c r="J34" s="487">
        <f t="shared" si="8"/>
        <v>3712000</v>
      </c>
      <c r="K34" s="487"/>
      <c r="L34" s="487"/>
      <c r="M34" s="487">
        <f>'TPCP 21-25'!R20</f>
        <v>270000</v>
      </c>
      <c r="N34" s="487">
        <f>M34</f>
        <v>270000</v>
      </c>
      <c r="O34" s="487"/>
      <c r="P34" s="473"/>
      <c r="Q34" s="462">
        <v>3712000</v>
      </c>
      <c r="R34" s="462"/>
      <c r="S34" s="522">
        <f t="shared" si="2"/>
        <v>0</v>
      </c>
      <c r="T34" s="525"/>
      <c r="U34" s="531"/>
    </row>
    <row r="35" spans="1:21" ht="40.5" customHeight="1">
      <c r="A35" s="445" t="s">
        <v>101</v>
      </c>
      <c r="B35" s="485" t="s">
        <v>2893</v>
      </c>
      <c r="C35" s="473"/>
      <c r="D35" s="472"/>
      <c r="E35" s="487">
        <f>'TPCP 21-25'!J32</f>
        <v>1199000</v>
      </c>
      <c r="F35" s="487">
        <f t="shared" si="7"/>
        <v>1199000</v>
      </c>
      <c r="G35" s="487"/>
      <c r="H35" s="487"/>
      <c r="I35" s="512">
        <f>'TPCP 21-25'!N32</f>
        <v>1199000</v>
      </c>
      <c r="J35" s="487">
        <f t="shared" si="8"/>
        <v>1199000</v>
      </c>
      <c r="K35" s="487"/>
      <c r="L35" s="487"/>
      <c r="M35" s="487">
        <f>'TPCP 21-25'!R32</f>
        <v>50000</v>
      </c>
      <c r="N35" s="487">
        <f>M35</f>
        <v>50000</v>
      </c>
      <c r="O35" s="487"/>
      <c r="P35" s="473"/>
      <c r="Q35" s="462">
        <v>1352000</v>
      </c>
      <c r="R35" s="462"/>
      <c r="S35" s="522">
        <f t="shared" si="2"/>
        <v>-153000</v>
      </c>
      <c r="T35" s="525"/>
      <c r="U35" s="531"/>
    </row>
    <row r="36" spans="1:21" ht="40.5" customHeight="1">
      <c r="A36" s="445" t="s">
        <v>103</v>
      </c>
      <c r="B36" s="485" t="s">
        <v>2894</v>
      </c>
      <c r="C36" s="473"/>
      <c r="D36" s="472"/>
      <c r="E36" s="487">
        <f>'TPCP 21-25'!J37</f>
        <v>1920120</v>
      </c>
      <c r="F36" s="487">
        <f t="shared" si="7"/>
        <v>1920120</v>
      </c>
      <c r="G36" s="487"/>
      <c r="H36" s="487"/>
      <c r="I36" s="512">
        <f>'TPCP 21-25'!N37</f>
        <v>1920120</v>
      </c>
      <c r="J36" s="487">
        <f t="shared" si="8"/>
        <v>1920120</v>
      </c>
      <c r="K36" s="487"/>
      <c r="L36" s="487"/>
      <c r="M36" s="487">
        <f>'TPCP 21-25'!R37</f>
        <v>320755</v>
      </c>
      <c r="N36" s="487">
        <f>M36</f>
        <v>320755</v>
      </c>
      <c r="O36" s="487"/>
      <c r="P36" s="473"/>
      <c r="Q36" s="462">
        <v>1920120</v>
      </c>
      <c r="R36" s="462"/>
      <c r="S36" s="522">
        <f t="shared" si="2"/>
        <v>0</v>
      </c>
      <c r="T36" s="525"/>
      <c r="U36" s="531"/>
    </row>
    <row r="37" spans="1:21" ht="40.5" customHeight="1">
      <c r="A37" s="445" t="s">
        <v>104</v>
      </c>
      <c r="B37" s="485" t="s">
        <v>2895</v>
      </c>
      <c r="C37" s="473"/>
      <c r="D37" s="472"/>
      <c r="E37" s="487">
        <f>'TPCP 21-25'!J388</f>
        <v>1151948</v>
      </c>
      <c r="F37" s="487">
        <f t="shared" si="7"/>
        <v>1151948</v>
      </c>
      <c r="G37" s="487"/>
      <c r="H37" s="487"/>
      <c r="I37" s="512">
        <f>'TPCP 21-25'!N388</f>
        <v>1151948</v>
      </c>
      <c r="J37" s="487">
        <f t="shared" si="8"/>
        <v>1151948</v>
      </c>
      <c r="K37" s="487"/>
      <c r="L37" s="487"/>
      <c r="M37" s="487">
        <f>'TPCP 21-25'!R388</f>
        <v>425948</v>
      </c>
      <c r="N37" s="487">
        <f>M37</f>
        <v>425948</v>
      </c>
      <c r="O37" s="487"/>
      <c r="P37" s="473"/>
      <c r="Q37" s="462">
        <v>1151948</v>
      </c>
      <c r="R37" s="462"/>
      <c r="S37" s="522">
        <f t="shared" si="2"/>
        <v>0</v>
      </c>
      <c r="T37" s="525"/>
      <c r="U37" s="531"/>
    </row>
    <row r="38" spans="1:21" s="491" customFormat="1" ht="19.5" hidden="1" customHeight="1">
      <c r="A38" s="490"/>
      <c r="B38" s="471"/>
      <c r="C38" s="471"/>
      <c r="D38" s="471"/>
      <c r="E38" s="472"/>
      <c r="F38" s="472"/>
      <c r="G38" s="472"/>
      <c r="H38" s="472"/>
      <c r="I38" s="511"/>
      <c r="J38" s="472"/>
      <c r="K38" s="472"/>
      <c r="L38" s="472"/>
      <c r="M38" s="472"/>
      <c r="N38" s="472"/>
      <c r="O38" s="472"/>
      <c r="P38" s="478"/>
      <c r="Q38" s="519"/>
      <c r="R38" s="519"/>
      <c r="S38" s="522">
        <f t="shared" si="2"/>
        <v>0</v>
      </c>
      <c r="U38" s="473" t="e">
        <f t="shared" si="3"/>
        <v>#DIV/0!</v>
      </c>
    </row>
    <row r="39" spans="1:21" s="462" customFormat="1" ht="19.5" customHeight="1">
      <c r="A39" s="492"/>
      <c r="I39" s="513"/>
    </row>
    <row r="40" spans="1:21" ht="19.5" customHeight="1">
      <c r="B40" s="462"/>
      <c r="C40" s="462"/>
      <c r="D40" s="462"/>
      <c r="E40" s="462"/>
      <c r="F40" s="462"/>
      <c r="G40" s="462"/>
      <c r="H40" s="462"/>
      <c r="I40" s="513"/>
      <c r="J40" s="462"/>
      <c r="K40" s="462"/>
      <c r="L40" s="462"/>
      <c r="M40" s="462"/>
      <c r="N40" s="462"/>
      <c r="O40" s="462"/>
      <c r="P40" s="462"/>
      <c r="Q40" s="462"/>
      <c r="R40" s="462"/>
    </row>
    <row r="41" spans="1:21" ht="19.5" hidden="1" customHeight="1">
      <c r="B41" s="906" t="s">
        <v>357</v>
      </c>
      <c r="C41" s="906"/>
      <c r="D41" s="906"/>
      <c r="E41" s="906"/>
      <c r="F41" s="906"/>
      <c r="G41" s="906"/>
      <c r="H41" s="906"/>
      <c r="I41" s="906"/>
      <c r="J41" s="906"/>
      <c r="K41" s="906"/>
      <c r="L41" s="906"/>
      <c r="M41" s="906"/>
      <c r="N41" s="906"/>
      <c r="O41" s="906"/>
      <c r="P41" s="906"/>
      <c r="Q41" s="501"/>
      <c r="R41" s="501"/>
    </row>
    <row r="42" spans="1:21" ht="19.5" hidden="1" customHeight="1">
      <c r="B42" s="909" t="s">
        <v>375</v>
      </c>
      <c r="C42" s="906"/>
      <c r="D42" s="906"/>
      <c r="E42" s="906"/>
      <c r="F42" s="906"/>
      <c r="G42" s="906"/>
      <c r="H42" s="906"/>
      <c r="I42" s="906"/>
      <c r="J42" s="906"/>
      <c r="K42" s="906"/>
      <c r="L42" s="906"/>
      <c r="M42" s="906"/>
      <c r="N42" s="906"/>
      <c r="O42" s="906"/>
      <c r="P42" s="906"/>
      <c r="Q42" s="501"/>
      <c r="R42" s="501"/>
    </row>
    <row r="43" spans="1:21" ht="19.5" hidden="1" customHeight="1">
      <c r="B43" s="906" t="s">
        <v>376</v>
      </c>
      <c r="C43" s="906"/>
      <c r="D43" s="906"/>
      <c r="E43" s="906"/>
      <c r="F43" s="906"/>
      <c r="G43" s="906"/>
      <c r="H43" s="906"/>
      <c r="I43" s="906"/>
      <c r="J43" s="906"/>
      <c r="K43" s="906"/>
      <c r="L43" s="906"/>
      <c r="M43" s="906"/>
      <c r="N43" s="906"/>
      <c r="O43" s="906"/>
      <c r="P43" s="906"/>
      <c r="Q43" s="501"/>
      <c r="R43" s="501"/>
    </row>
    <row r="44" spans="1:21" ht="19.5" hidden="1" customHeight="1">
      <c r="B44" s="906" t="s">
        <v>377</v>
      </c>
      <c r="C44" s="906"/>
      <c r="D44" s="906"/>
      <c r="E44" s="906"/>
      <c r="F44" s="906"/>
      <c r="G44" s="906"/>
      <c r="H44" s="906"/>
      <c r="I44" s="906"/>
      <c r="J44" s="906"/>
      <c r="K44" s="906"/>
      <c r="L44" s="906"/>
      <c r="M44" s="906"/>
      <c r="N44" s="906"/>
      <c r="O44" s="906"/>
      <c r="P44" s="906"/>
      <c r="Q44" s="501"/>
      <c r="R44" s="501"/>
    </row>
    <row r="45" spans="1:21" ht="19.5" hidden="1" customHeight="1">
      <c r="B45" s="461" t="s">
        <v>378</v>
      </c>
      <c r="C45" s="462"/>
      <c r="D45" s="462"/>
      <c r="E45" s="462"/>
      <c r="F45" s="462"/>
      <c r="G45" s="462"/>
      <c r="H45" s="462"/>
      <c r="I45" s="513"/>
      <c r="J45" s="462"/>
      <c r="K45" s="462"/>
      <c r="L45" s="462"/>
      <c r="M45" s="462"/>
      <c r="N45" s="462"/>
      <c r="O45" s="462"/>
      <c r="P45" s="462"/>
      <c r="Q45" s="462"/>
      <c r="R45" s="462"/>
    </row>
    <row r="46" spans="1:21" ht="19.5" customHeight="1"/>
    <row r="47" spans="1:21" ht="19.5" customHeight="1"/>
    <row r="48" spans="1:21" ht="19.5" customHeight="1"/>
  </sheetData>
  <mergeCells count="30">
    <mergeCell ref="A1:E1"/>
    <mergeCell ref="A2:E2"/>
    <mergeCell ref="A3:P3"/>
    <mergeCell ref="A5:P5"/>
    <mergeCell ref="A7:P7"/>
    <mergeCell ref="A4:P4"/>
    <mergeCell ref="A6:P6"/>
    <mergeCell ref="U8:U10"/>
    <mergeCell ref="I9:I10"/>
    <mergeCell ref="H8:K8"/>
    <mergeCell ref="N9:O9"/>
    <mergeCell ref="E8:G8"/>
    <mergeCell ref="M8:O8"/>
    <mergeCell ref="P8:P10"/>
    <mergeCell ref="J9:K9"/>
    <mergeCell ref="S8:S10"/>
    <mergeCell ref="T8:T10"/>
    <mergeCell ref="D8:D10"/>
    <mergeCell ref="B8:B10"/>
    <mergeCell ref="A8:A10"/>
    <mergeCell ref="B44:P44"/>
    <mergeCell ref="C9:C10"/>
    <mergeCell ref="E9:E10"/>
    <mergeCell ref="F9:G9"/>
    <mergeCell ref="H9:H10"/>
    <mergeCell ref="B42:P42"/>
    <mergeCell ref="B41:P41"/>
    <mergeCell ref="B43:P43"/>
    <mergeCell ref="L9:L10"/>
    <mergeCell ref="M9:M10"/>
  </mergeCells>
  <printOptions horizontalCentered="1"/>
  <pageMargins left="0.23622047244094491" right="0.23622047244094491" top="0.86614173228346458" bottom="0.86614173228346458" header="0.31496062992125984" footer="0.31496062992125984"/>
  <pageSetup paperSize="9" scale="80" fitToWidth="0" fitToHeight="0" pageOrder="overThenDown" orientation="landscape" r:id="rId1"/>
  <headerFooter>
    <oddFooter>&amp;R&amp;14&amp;P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Q33"/>
  <sheetViews>
    <sheetView zoomScaleSheetLayoutView="65" workbookViewId="0">
      <selection sqref="A1:N1"/>
    </sheetView>
  </sheetViews>
  <sheetFormatPr defaultColWidth="9.140625" defaultRowHeight="18.75"/>
  <cols>
    <col min="1" max="1" width="6" style="25" customWidth="1"/>
    <col min="2" max="2" width="30.85546875" style="26" customWidth="1"/>
    <col min="3" max="3" width="7.7109375" style="26" customWidth="1"/>
    <col min="4" max="6" width="8.7109375" style="26" customWidth="1"/>
    <col min="7" max="7" width="13" style="26" customWidth="1"/>
    <col min="8" max="8" width="8.7109375" style="26" customWidth="1"/>
    <col min="9" max="9" width="11" style="26" customWidth="1"/>
    <col min="10" max="10" width="9.28515625" style="26" customWidth="1"/>
    <col min="11" max="11" width="7.7109375" style="26" customWidth="1"/>
    <col min="12" max="12" width="8.28515625" style="26" customWidth="1"/>
    <col min="13" max="14" width="8.42578125" style="26" customWidth="1"/>
    <col min="15" max="15" width="13" style="26" customWidth="1"/>
    <col min="16" max="16" width="8.7109375" style="26" customWidth="1"/>
    <col min="17" max="17" width="11" style="26" customWidth="1"/>
    <col min="18" max="18" width="9.28515625" style="26" customWidth="1"/>
    <col min="19" max="19" width="7.28515625" style="26" customWidth="1"/>
    <col min="20" max="20" width="8.42578125" style="26" customWidth="1"/>
    <col min="21" max="22" width="8.140625" style="26" customWidth="1"/>
    <col min="23" max="23" width="12.42578125" style="26" customWidth="1"/>
    <col min="24" max="24" width="8.7109375" style="26" customWidth="1"/>
    <col min="25" max="25" width="10.42578125" style="26" customWidth="1"/>
    <col min="26" max="28" width="8.7109375" style="26" customWidth="1"/>
    <col min="29" max="30" width="8" style="26" customWidth="1"/>
    <col min="31" max="31" width="11.5703125" style="26" customWidth="1"/>
    <col min="32" max="32" width="8.7109375" style="26" customWidth="1"/>
    <col min="33" max="33" width="10.42578125" style="26" customWidth="1"/>
    <col min="34" max="36" width="8.7109375" style="26" customWidth="1"/>
    <col min="37" max="37" width="8" style="26" customWidth="1"/>
    <col min="38" max="38" width="8.7109375" style="26" customWidth="1"/>
    <col min="39" max="39" width="12.42578125" style="26" customWidth="1"/>
    <col min="40" max="40" width="8.7109375" style="26" customWidth="1"/>
    <col min="41" max="41" width="12.7109375" style="26" customWidth="1"/>
    <col min="42" max="42" width="8.7109375" style="26" customWidth="1"/>
    <col min="43" max="43" width="8.28515625" style="26" customWidth="1"/>
    <col min="44" max="16384" width="9.140625" style="15"/>
  </cols>
  <sheetData>
    <row r="1" spans="1:43" s="27" customFormat="1" ht="25.5" customHeight="1">
      <c r="A1" s="916" t="s">
        <v>30</v>
      </c>
      <c r="B1" s="916"/>
      <c r="C1" s="916"/>
      <c r="D1" s="916"/>
      <c r="E1" s="916"/>
      <c r="F1" s="916"/>
      <c r="G1" s="916"/>
      <c r="H1" s="916"/>
      <c r="I1" s="916"/>
      <c r="J1" s="916"/>
      <c r="K1" s="916"/>
      <c r="L1" s="916"/>
      <c r="M1" s="916"/>
      <c r="N1" s="916"/>
      <c r="Q1" s="28"/>
      <c r="R1" s="28"/>
      <c r="S1" s="28"/>
      <c r="T1" s="28"/>
      <c r="U1" s="28"/>
      <c r="V1" s="29"/>
      <c r="W1" s="29"/>
      <c r="X1" s="29"/>
      <c r="Y1" s="29"/>
      <c r="Z1" s="29"/>
      <c r="AA1" s="29"/>
      <c r="AB1" s="29"/>
      <c r="AC1" s="29"/>
      <c r="AD1" s="29"/>
      <c r="AE1" s="29"/>
      <c r="AF1" s="29"/>
      <c r="AG1" s="29"/>
      <c r="AH1" s="29"/>
      <c r="AI1" s="29"/>
      <c r="AJ1" s="29"/>
      <c r="AK1" s="927" t="s">
        <v>0</v>
      </c>
      <c r="AL1" s="927"/>
      <c r="AM1" s="927"/>
      <c r="AN1" s="927"/>
      <c r="AO1" s="927"/>
      <c r="AP1" s="927"/>
      <c r="AQ1" s="29"/>
    </row>
    <row r="2" spans="1:43" s="27" customFormat="1" ht="26.25" customHeight="1">
      <c r="A2" s="928" t="s">
        <v>1</v>
      </c>
      <c r="B2" s="928"/>
      <c r="C2" s="928"/>
      <c r="D2" s="928"/>
      <c r="E2" s="928"/>
      <c r="F2" s="928"/>
      <c r="G2" s="928"/>
      <c r="H2" s="928"/>
      <c r="I2" s="928"/>
      <c r="J2" s="928"/>
      <c r="K2" s="928"/>
      <c r="L2" s="928"/>
      <c r="M2" s="928"/>
      <c r="N2" s="928"/>
      <c r="Q2" s="29"/>
      <c r="R2" s="29"/>
      <c r="S2" s="29"/>
      <c r="T2" s="29"/>
      <c r="U2" s="29"/>
      <c r="V2" s="29"/>
      <c r="W2" s="29"/>
      <c r="X2" s="29"/>
      <c r="Y2" s="29"/>
      <c r="Z2" s="29"/>
      <c r="AA2" s="29"/>
      <c r="AB2" s="29"/>
      <c r="AC2" s="29"/>
      <c r="AD2" s="29"/>
      <c r="AE2" s="29"/>
      <c r="AF2" s="29"/>
      <c r="AG2" s="29"/>
      <c r="AH2" s="29"/>
      <c r="AI2" s="29"/>
      <c r="AJ2" s="29"/>
      <c r="AK2" s="929" t="s">
        <v>2</v>
      </c>
      <c r="AL2" s="929"/>
      <c r="AM2" s="929"/>
      <c r="AN2" s="929"/>
      <c r="AO2" s="929"/>
      <c r="AP2" s="929"/>
      <c r="AQ2" s="29"/>
    </row>
    <row r="3" spans="1:43" s="27" customFormat="1" ht="25.5" customHeight="1">
      <c r="A3" s="930" t="s">
        <v>3</v>
      </c>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0"/>
      <c r="AO3" s="930"/>
      <c r="AP3" s="930"/>
      <c r="AQ3" s="930"/>
    </row>
    <row r="4" spans="1:43" s="30" customFormat="1" ht="46.9" customHeight="1">
      <c r="A4" s="926" t="s">
        <v>31</v>
      </c>
      <c r="B4" s="926"/>
      <c r="C4" s="926"/>
      <c r="D4" s="926"/>
      <c r="E4" s="926"/>
      <c r="F4" s="926"/>
      <c r="G4" s="926"/>
      <c r="H4" s="926"/>
      <c r="I4" s="926"/>
      <c r="J4" s="926"/>
      <c r="K4" s="926"/>
      <c r="L4" s="926"/>
      <c r="M4" s="926"/>
      <c r="N4" s="926"/>
      <c r="O4" s="926"/>
      <c r="P4" s="926"/>
      <c r="Q4" s="926"/>
      <c r="R4" s="926"/>
      <c r="S4" s="926"/>
      <c r="T4" s="926"/>
      <c r="U4" s="926"/>
      <c r="V4" s="926"/>
      <c r="W4" s="926"/>
      <c r="X4" s="926"/>
      <c r="Y4" s="926"/>
      <c r="Z4" s="926"/>
      <c r="AA4" s="926"/>
      <c r="AB4" s="926"/>
      <c r="AC4" s="926"/>
      <c r="AD4" s="926"/>
      <c r="AE4" s="926"/>
      <c r="AF4" s="926"/>
      <c r="AG4" s="926"/>
      <c r="AH4" s="926"/>
      <c r="AI4" s="926"/>
      <c r="AJ4" s="926"/>
      <c r="AK4" s="926"/>
      <c r="AL4" s="926"/>
      <c r="AM4" s="926"/>
      <c r="AN4" s="926"/>
      <c r="AO4" s="926"/>
      <c r="AP4" s="926"/>
      <c r="AQ4" s="926"/>
    </row>
    <row r="5" spans="1:43" s="27" customFormat="1" ht="27" customHeight="1">
      <c r="A5" s="925" t="s">
        <v>4</v>
      </c>
      <c r="B5" s="925"/>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c r="AF5" s="925"/>
      <c r="AG5" s="925"/>
      <c r="AH5" s="925"/>
      <c r="AI5" s="925"/>
      <c r="AJ5" s="925"/>
      <c r="AK5" s="925"/>
      <c r="AL5" s="925"/>
      <c r="AM5" s="925"/>
      <c r="AN5" s="925"/>
      <c r="AO5" s="925"/>
      <c r="AP5" s="925"/>
      <c r="AQ5" s="925"/>
    </row>
    <row r="6" spans="1:43" s="9" customFormat="1" ht="41.65" customHeight="1">
      <c r="A6" s="923" t="s">
        <v>5</v>
      </c>
      <c r="B6" s="923" t="s">
        <v>32</v>
      </c>
      <c r="C6" s="923" t="s">
        <v>7</v>
      </c>
      <c r="D6" s="923"/>
      <c r="E6" s="923"/>
      <c r="F6" s="923"/>
      <c r="G6" s="923"/>
      <c r="H6" s="923"/>
      <c r="I6" s="923"/>
      <c r="J6" s="923"/>
      <c r="K6" s="923"/>
      <c r="L6" s="923"/>
      <c r="M6" s="923"/>
      <c r="N6" s="923"/>
      <c r="O6" s="923"/>
      <c r="P6" s="923"/>
      <c r="Q6" s="923"/>
      <c r="R6" s="923"/>
      <c r="S6" s="923"/>
      <c r="T6" s="923"/>
      <c r="U6" s="923"/>
      <c r="V6" s="923"/>
      <c r="W6" s="923"/>
      <c r="X6" s="923"/>
      <c r="Y6" s="923"/>
      <c r="Z6" s="923"/>
      <c r="AA6" s="923" t="s">
        <v>8</v>
      </c>
      <c r="AB6" s="923"/>
      <c r="AC6" s="923"/>
      <c r="AD6" s="923"/>
      <c r="AE6" s="923"/>
      <c r="AF6" s="923"/>
      <c r="AG6" s="923"/>
      <c r="AH6" s="923"/>
      <c r="AI6" s="923"/>
      <c r="AJ6" s="923"/>
      <c r="AK6" s="923"/>
      <c r="AL6" s="923"/>
      <c r="AM6" s="923"/>
      <c r="AN6" s="923"/>
      <c r="AO6" s="923"/>
      <c r="AP6" s="923"/>
      <c r="AQ6" s="923" t="s">
        <v>9</v>
      </c>
    </row>
    <row r="7" spans="1:43" s="9" customFormat="1" ht="41.65" customHeight="1">
      <c r="A7" s="923"/>
      <c r="B7" s="923"/>
      <c r="C7" s="923" t="s">
        <v>11</v>
      </c>
      <c r="D7" s="923"/>
      <c r="E7" s="923"/>
      <c r="F7" s="923"/>
      <c r="G7" s="923"/>
      <c r="H7" s="923"/>
      <c r="I7" s="923"/>
      <c r="J7" s="923"/>
      <c r="K7" s="923" t="s">
        <v>33</v>
      </c>
      <c r="L7" s="923"/>
      <c r="M7" s="923"/>
      <c r="N7" s="923"/>
      <c r="O7" s="923"/>
      <c r="P7" s="923"/>
      <c r="Q7" s="923"/>
      <c r="R7" s="923"/>
      <c r="S7" s="923" t="s">
        <v>34</v>
      </c>
      <c r="T7" s="923"/>
      <c r="U7" s="923"/>
      <c r="V7" s="923"/>
      <c r="W7" s="923"/>
      <c r="X7" s="923"/>
      <c r="Y7" s="923"/>
      <c r="Z7" s="923"/>
      <c r="AA7" s="923" t="s">
        <v>35</v>
      </c>
      <c r="AB7" s="923"/>
      <c r="AC7" s="923"/>
      <c r="AD7" s="923"/>
      <c r="AE7" s="923"/>
      <c r="AF7" s="923"/>
      <c r="AG7" s="923"/>
      <c r="AH7" s="923"/>
      <c r="AI7" s="923" t="s">
        <v>36</v>
      </c>
      <c r="AJ7" s="923"/>
      <c r="AK7" s="923"/>
      <c r="AL7" s="923"/>
      <c r="AM7" s="923"/>
      <c r="AN7" s="923"/>
      <c r="AO7" s="923"/>
      <c r="AP7" s="923"/>
      <c r="AQ7" s="923"/>
    </row>
    <row r="8" spans="1:43" s="9" customFormat="1" ht="41.65" customHeight="1">
      <c r="A8" s="923"/>
      <c r="B8" s="923"/>
      <c r="C8" s="923" t="s">
        <v>12</v>
      </c>
      <c r="D8" s="923" t="s">
        <v>37</v>
      </c>
      <c r="E8" s="923"/>
      <c r="F8" s="923" t="s">
        <v>38</v>
      </c>
      <c r="G8" s="923" t="s">
        <v>39</v>
      </c>
      <c r="H8" s="923" t="s">
        <v>40</v>
      </c>
      <c r="I8" s="923" t="s">
        <v>41</v>
      </c>
      <c r="J8" s="923" t="s">
        <v>42</v>
      </c>
      <c r="K8" s="923" t="s">
        <v>12</v>
      </c>
      <c r="L8" s="923" t="s">
        <v>37</v>
      </c>
      <c r="M8" s="923"/>
      <c r="N8" s="923" t="s">
        <v>38</v>
      </c>
      <c r="O8" s="923" t="s">
        <v>39</v>
      </c>
      <c r="P8" s="923" t="s">
        <v>40</v>
      </c>
      <c r="Q8" s="923" t="s">
        <v>41</v>
      </c>
      <c r="R8" s="923" t="s">
        <v>42</v>
      </c>
      <c r="S8" s="923" t="s">
        <v>12</v>
      </c>
      <c r="T8" s="923" t="s">
        <v>37</v>
      </c>
      <c r="U8" s="923"/>
      <c r="V8" s="923" t="s">
        <v>38</v>
      </c>
      <c r="W8" s="923" t="s">
        <v>39</v>
      </c>
      <c r="X8" s="923" t="s">
        <v>40</v>
      </c>
      <c r="Y8" s="923" t="s">
        <v>43</v>
      </c>
      <c r="Z8" s="923" t="s">
        <v>42</v>
      </c>
      <c r="AA8" s="923" t="s">
        <v>12</v>
      </c>
      <c r="AB8" s="923" t="s">
        <v>37</v>
      </c>
      <c r="AC8" s="923"/>
      <c r="AD8" s="923" t="s">
        <v>38</v>
      </c>
      <c r="AE8" s="923" t="s">
        <v>39</v>
      </c>
      <c r="AF8" s="923" t="s">
        <v>40</v>
      </c>
      <c r="AG8" s="923" t="s">
        <v>43</v>
      </c>
      <c r="AH8" s="923" t="s">
        <v>42</v>
      </c>
      <c r="AI8" s="923" t="s">
        <v>12</v>
      </c>
      <c r="AJ8" s="923" t="s">
        <v>37</v>
      </c>
      <c r="AK8" s="923"/>
      <c r="AL8" s="923" t="s">
        <v>38</v>
      </c>
      <c r="AM8" s="923" t="s">
        <v>39</v>
      </c>
      <c r="AN8" s="923" t="s">
        <v>40</v>
      </c>
      <c r="AO8" s="923" t="s">
        <v>43</v>
      </c>
      <c r="AP8" s="923" t="s">
        <v>42</v>
      </c>
      <c r="AQ8" s="923"/>
    </row>
    <row r="9" spans="1:43" s="9" customFormat="1" ht="132" customHeight="1">
      <c r="A9" s="923"/>
      <c r="B9" s="923"/>
      <c r="C9" s="923"/>
      <c r="D9" s="11" t="s">
        <v>44</v>
      </c>
      <c r="E9" s="11" t="s">
        <v>45</v>
      </c>
      <c r="F9" s="923"/>
      <c r="G9" s="923"/>
      <c r="H9" s="923"/>
      <c r="I9" s="923"/>
      <c r="J9" s="923"/>
      <c r="K9" s="923"/>
      <c r="L9" s="11" t="s">
        <v>44</v>
      </c>
      <c r="M9" s="11" t="s">
        <v>45</v>
      </c>
      <c r="N9" s="923"/>
      <c r="O9" s="923"/>
      <c r="P9" s="923"/>
      <c r="Q9" s="923"/>
      <c r="R9" s="923"/>
      <c r="S9" s="923"/>
      <c r="T9" s="11" t="s">
        <v>44</v>
      </c>
      <c r="U9" s="11" t="s">
        <v>45</v>
      </c>
      <c r="V9" s="923"/>
      <c r="W9" s="923"/>
      <c r="X9" s="923"/>
      <c r="Y9" s="923"/>
      <c r="Z9" s="923"/>
      <c r="AA9" s="923"/>
      <c r="AB9" s="11" t="s">
        <v>44</v>
      </c>
      <c r="AC9" s="11" t="s">
        <v>45</v>
      </c>
      <c r="AD9" s="923"/>
      <c r="AE9" s="923"/>
      <c r="AF9" s="923"/>
      <c r="AG9" s="923"/>
      <c r="AH9" s="923"/>
      <c r="AI9" s="923"/>
      <c r="AJ9" s="11" t="s">
        <v>44</v>
      </c>
      <c r="AK9" s="11" t="s">
        <v>45</v>
      </c>
      <c r="AL9" s="923"/>
      <c r="AM9" s="923"/>
      <c r="AN9" s="923"/>
      <c r="AO9" s="923"/>
      <c r="AP9" s="923"/>
      <c r="AQ9" s="923"/>
    </row>
    <row r="10" spans="1:43" s="12" customFormat="1" ht="24" customHeight="1">
      <c r="A10" s="31">
        <v>1</v>
      </c>
      <c r="B10" s="31">
        <v>2</v>
      </c>
      <c r="C10" s="31">
        <v>3</v>
      </c>
      <c r="D10" s="31">
        <v>4</v>
      </c>
      <c r="E10" s="31">
        <v>5</v>
      </c>
      <c r="F10" s="31">
        <v>6</v>
      </c>
      <c r="G10" s="31">
        <v>7</v>
      </c>
      <c r="H10" s="31">
        <v>8</v>
      </c>
      <c r="I10" s="31">
        <v>9</v>
      </c>
      <c r="J10" s="31">
        <v>10</v>
      </c>
      <c r="K10" s="31">
        <v>11</v>
      </c>
      <c r="L10" s="31">
        <v>12</v>
      </c>
      <c r="M10" s="31">
        <v>13</v>
      </c>
      <c r="N10" s="31">
        <v>14</v>
      </c>
      <c r="O10" s="31">
        <v>15</v>
      </c>
      <c r="P10" s="31">
        <v>16</v>
      </c>
      <c r="Q10" s="31">
        <v>17</v>
      </c>
      <c r="R10" s="31">
        <v>18</v>
      </c>
      <c r="S10" s="31">
        <v>19</v>
      </c>
      <c r="T10" s="31">
        <v>20</v>
      </c>
      <c r="U10" s="31">
        <v>21</v>
      </c>
      <c r="V10" s="31">
        <v>22</v>
      </c>
      <c r="W10" s="31">
        <v>23</v>
      </c>
      <c r="X10" s="31">
        <v>24</v>
      </c>
      <c r="Y10" s="31">
        <v>25</v>
      </c>
      <c r="Z10" s="31">
        <v>26</v>
      </c>
      <c r="AA10" s="31">
        <v>27</v>
      </c>
      <c r="AB10" s="31">
        <v>28</v>
      </c>
      <c r="AC10" s="31">
        <v>29</v>
      </c>
      <c r="AD10" s="31">
        <v>30</v>
      </c>
      <c r="AE10" s="31">
        <v>31</v>
      </c>
      <c r="AF10" s="31">
        <v>32</v>
      </c>
      <c r="AG10" s="31">
        <v>33</v>
      </c>
      <c r="AH10" s="31">
        <v>34</v>
      </c>
      <c r="AI10" s="31">
        <v>35</v>
      </c>
      <c r="AJ10" s="31">
        <v>36</v>
      </c>
      <c r="AK10" s="31">
        <v>37</v>
      </c>
      <c r="AL10" s="31">
        <v>38</v>
      </c>
      <c r="AM10" s="31">
        <v>39</v>
      </c>
      <c r="AN10" s="31">
        <v>40</v>
      </c>
      <c r="AO10" s="31">
        <v>41</v>
      </c>
      <c r="AP10" s="31">
        <v>42</v>
      </c>
      <c r="AQ10" s="31">
        <v>43</v>
      </c>
    </row>
    <row r="11" spans="1:43" ht="36" customHeight="1">
      <c r="A11" s="11"/>
      <c r="B11" s="13" t="s">
        <v>17</v>
      </c>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4"/>
    </row>
    <row r="12" spans="1:43" s="18" customFormat="1" ht="37.5">
      <c r="A12" s="32" t="s">
        <v>46</v>
      </c>
      <c r="B12" s="33" t="s">
        <v>47</v>
      </c>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17"/>
      <c r="AH12" s="17"/>
      <c r="AI12" s="17"/>
      <c r="AJ12" s="17"/>
      <c r="AK12" s="17"/>
      <c r="AL12" s="17"/>
      <c r="AM12" s="17"/>
      <c r="AN12" s="17"/>
      <c r="AO12" s="17"/>
      <c r="AP12" s="17"/>
      <c r="AQ12" s="17"/>
    </row>
    <row r="13" spans="1:43" s="18" customFormat="1">
      <c r="A13" s="32" t="s">
        <v>48</v>
      </c>
      <c r="B13" s="33" t="s">
        <v>49</v>
      </c>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17"/>
      <c r="AH13" s="17"/>
      <c r="AI13" s="17"/>
      <c r="AJ13" s="17"/>
      <c r="AK13" s="17"/>
      <c r="AL13" s="17"/>
      <c r="AM13" s="17"/>
      <c r="AN13" s="17"/>
      <c r="AO13" s="17"/>
      <c r="AP13" s="17"/>
      <c r="AQ13" s="17"/>
    </row>
    <row r="14" spans="1:43" s="18" customFormat="1">
      <c r="A14" s="32" t="s">
        <v>50</v>
      </c>
      <c r="B14" s="33" t="s">
        <v>51</v>
      </c>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17"/>
      <c r="AH14" s="17"/>
      <c r="AI14" s="17"/>
      <c r="AJ14" s="17"/>
      <c r="AK14" s="17"/>
      <c r="AL14" s="17"/>
      <c r="AM14" s="17"/>
      <c r="AN14" s="17"/>
      <c r="AO14" s="17"/>
      <c r="AP14" s="17"/>
      <c r="AQ14" s="17"/>
    </row>
    <row r="15" spans="1:43" s="18" customFormat="1">
      <c r="A15" s="32" t="s">
        <v>52</v>
      </c>
      <c r="B15" s="33" t="s">
        <v>53</v>
      </c>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17"/>
      <c r="AH15" s="17"/>
      <c r="AI15" s="17"/>
      <c r="AJ15" s="17"/>
      <c r="AK15" s="17"/>
      <c r="AL15" s="17"/>
      <c r="AM15" s="17"/>
      <c r="AN15" s="17"/>
      <c r="AO15" s="17"/>
      <c r="AP15" s="17"/>
      <c r="AQ15" s="17"/>
    </row>
    <row r="16" spans="1:43" s="36" customFormat="1" ht="37.5">
      <c r="A16" s="32" t="s">
        <v>54</v>
      </c>
      <c r="B16" s="33" t="s">
        <v>55</v>
      </c>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5"/>
      <c r="AH16" s="35"/>
      <c r="AI16" s="35"/>
      <c r="AJ16" s="35"/>
      <c r="AK16" s="35"/>
      <c r="AL16" s="35"/>
      <c r="AM16" s="35"/>
      <c r="AN16" s="35"/>
      <c r="AO16" s="35"/>
      <c r="AP16" s="35"/>
      <c r="AQ16" s="35"/>
    </row>
    <row r="17" spans="1:43" s="18" customFormat="1">
      <c r="A17" s="32" t="s">
        <v>56</v>
      </c>
      <c r="B17" s="33" t="s">
        <v>57</v>
      </c>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17"/>
      <c r="AH17" s="17"/>
      <c r="AI17" s="17"/>
      <c r="AJ17" s="17"/>
      <c r="AK17" s="17"/>
      <c r="AL17" s="17"/>
      <c r="AM17" s="17"/>
      <c r="AN17" s="17"/>
      <c r="AO17" s="17"/>
      <c r="AP17" s="17"/>
      <c r="AQ17" s="17"/>
    </row>
    <row r="18" spans="1:43" s="18" customFormat="1">
      <c r="A18" s="32" t="s">
        <v>29</v>
      </c>
      <c r="B18" s="33" t="s">
        <v>58</v>
      </c>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17"/>
      <c r="AH18" s="17"/>
      <c r="AI18" s="17"/>
      <c r="AJ18" s="17"/>
      <c r="AK18" s="17"/>
      <c r="AL18" s="17"/>
      <c r="AM18" s="17"/>
      <c r="AN18" s="17"/>
      <c r="AO18" s="17"/>
      <c r="AP18" s="17"/>
      <c r="AQ18" s="17"/>
    </row>
    <row r="19" spans="1:43" s="18" customFormat="1">
      <c r="A19" s="32" t="s">
        <v>59</v>
      </c>
      <c r="B19" s="33" t="s">
        <v>60</v>
      </c>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17"/>
      <c r="AH19" s="17"/>
      <c r="AI19" s="17"/>
      <c r="AJ19" s="17"/>
      <c r="AK19" s="17"/>
      <c r="AL19" s="17"/>
      <c r="AM19" s="17"/>
      <c r="AN19" s="17"/>
      <c r="AO19" s="17"/>
      <c r="AP19" s="17"/>
      <c r="AQ19" s="17"/>
    </row>
    <row r="20" spans="1:43" s="18" customFormat="1">
      <c r="A20" s="32" t="s">
        <v>61</v>
      </c>
      <c r="B20" s="33" t="s">
        <v>62</v>
      </c>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17"/>
      <c r="AH20" s="17"/>
      <c r="AI20" s="17"/>
      <c r="AJ20" s="17"/>
      <c r="AK20" s="17"/>
      <c r="AL20" s="17"/>
      <c r="AM20" s="17"/>
      <c r="AN20" s="17"/>
      <c r="AO20" s="17"/>
      <c r="AP20" s="17"/>
      <c r="AQ20" s="17"/>
    </row>
    <row r="21" spans="1:43" s="36" customFormat="1">
      <c r="A21" s="32" t="s">
        <v>63</v>
      </c>
      <c r="B21" s="33" t="s">
        <v>64</v>
      </c>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5"/>
      <c r="AH21" s="35"/>
      <c r="AI21" s="35"/>
      <c r="AJ21" s="35"/>
      <c r="AK21" s="35"/>
      <c r="AL21" s="35"/>
      <c r="AM21" s="35"/>
      <c r="AN21" s="35"/>
      <c r="AO21" s="35"/>
      <c r="AP21" s="35"/>
      <c r="AQ21" s="35"/>
    </row>
    <row r="22" spans="1:43" s="36" customFormat="1">
      <c r="A22" s="32" t="s">
        <v>65</v>
      </c>
      <c r="B22" s="33" t="s">
        <v>66</v>
      </c>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5"/>
      <c r="AH22" s="35"/>
      <c r="AI22" s="35"/>
      <c r="AJ22" s="35"/>
      <c r="AK22" s="35"/>
      <c r="AL22" s="35"/>
      <c r="AM22" s="35"/>
      <c r="AN22" s="35"/>
      <c r="AO22" s="35"/>
      <c r="AP22" s="35"/>
      <c r="AQ22" s="35"/>
    </row>
    <row r="23" spans="1:43" s="18" customFormat="1">
      <c r="A23" s="32" t="s">
        <v>67</v>
      </c>
      <c r="B23" s="33" t="s">
        <v>68</v>
      </c>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17"/>
      <c r="AH23" s="17"/>
      <c r="AI23" s="17"/>
      <c r="AJ23" s="17"/>
      <c r="AK23" s="17"/>
      <c r="AL23" s="17"/>
      <c r="AM23" s="17"/>
      <c r="AN23" s="17"/>
      <c r="AO23" s="17"/>
      <c r="AP23" s="17"/>
      <c r="AQ23" s="17"/>
    </row>
    <row r="24" spans="1:43" s="18" customFormat="1">
      <c r="A24" s="32" t="s">
        <v>69</v>
      </c>
      <c r="B24" s="33" t="s">
        <v>70</v>
      </c>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17"/>
      <c r="AH24" s="17"/>
      <c r="AI24" s="17"/>
      <c r="AJ24" s="17"/>
      <c r="AK24" s="17"/>
      <c r="AL24" s="17"/>
      <c r="AM24" s="17"/>
      <c r="AN24" s="17"/>
      <c r="AO24" s="17"/>
      <c r="AP24" s="17"/>
      <c r="AQ24" s="17"/>
    </row>
    <row r="25" spans="1:43" s="39" customFormat="1" ht="37.5">
      <c r="A25" s="32" t="s">
        <v>71</v>
      </c>
      <c r="B25" s="33" t="s">
        <v>72</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8"/>
      <c r="AH25" s="38"/>
      <c r="AI25" s="38"/>
      <c r="AJ25" s="38"/>
      <c r="AK25" s="38"/>
      <c r="AL25" s="38"/>
      <c r="AM25" s="38"/>
      <c r="AN25" s="38"/>
      <c r="AO25" s="38"/>
      <c r="AP25" s="38"/>
      <c r="AQ25" s="38"/>
    </row>
    <row r="26" spans="1:43" s="18" customFormat="1" ht="37.5">
      <c r="A26" s="32" t="s">
        <v>73</v>
      </c>
      <c r="B26" s="33" t="s">
        <v>74</v>
      </c>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17"/>
      <c r="AH26" s="17"/>
      <c r="AI26" s="17"/>
      <c r="AJ26" s="17"/>
      <c r="AK26" s="17"/>
      <c r="AL26" s="17"/>
      <c r="AM26" s="17"/>
      <c r="AN26" s="17"/>
      <c r="AO26" s="17"/>
      <c r="AP26" s="17"/>
      <c r="AQ26" s="17"/>
    </row>
    <row r="27" spans="1:43" s="18" customFormat="1">
      <c r="A27" s="32" t="s">
        <v>75</v>
      </c>
      <c r="B27" s="33" t="s">
        <v>76</v>
      </c>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17"/>
      <c r="AH27" s="17"/>
      <c r="AI27" s="17"/>
      <c r="AJ27" s="17"/>
      <c r="AK27" s="17"/>
      <c r="AL27" s="17"/>
      <c r="AM27" s="17"/>
      <c r="AN27" s="17"/>
      <c r="AO27" s="17"/>
      <c r="AP27" s="17"/>
      <c r="AQ27" s="17"/>
    </row>
    <row r="28" spans="1:43" s="18" customFormat="1">
      <c r="A28" s="32" t="s">
        <v>77</v>
      </c>
      <c r="B28" s="33" t="s">
        <v>78</v>
      </c>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17"/>
      <c r="AH28" s="17"/>
      <c r="AI28" s="17"/>
      <c r="AJ28" s="17"/>
      <c r="AK28" s="17"/>
      <c r="AL28" s="17"/>
      <c r="AM28" s="17"/>
      <c r="AN28" s="17"/>
      <c r="AO28" s="17"/>
      <c r="AP28" s="17"/>
      <c r="AQ28" s="17"/>
    </row>
    <row r="29" spans="1:43" s="18" customFormat="1">
      <c r="A29" s="32" t="s">
        <v>79</v>
      </c>
      <c r="B29" s="33" t="s">
        <v>80</v>
      </c>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17"/>
      <c r="AH29" s="17"/>
      <c r="AI29" s="17"/>
      <c r="AJ29" s="17"/>
      <c r="AK29" s="17"/>
      <c r="AL29" s="17"/>
      <c r="AM29" s="17"/>
      <c r="AN29" s="17"/>
      <c r="AO29" s="17"/>
      <c r="AP29" s="17"/>
      <c r="AQ29" s="17"/>
    </row>
    <row r="30" spans="1:43" s="18" customFormat="1">
      <c r="A30" s="32" t="s">
        <v>81</v>
      </c>
      <c r="B30" s="33" t="s">
        <v>82</v>
      </c>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17"/>
      <c r="AH30" s="17"/>
      <c r="AI30" s="17"/>
      <c r="AJ30" s="17"/>
      <c r="AK30" s="17"/>
      <c r="AL30" s="17"/>
      <c r="AM30" s="17"/>
      <c r="AN30" s="17"/>
      <c r="AO30" s="17"/>
      <c r="AP30" s="17"/>
      <c r="AQ30" s="17"/>
    </row>
    <row r="31" spans="1:43" s="18" customFormat="1" hidden="1">
      <c r="A31" s="32" t="s">
        <v>83</v>
      </c>
      <c r="B31" s="33" t="s">
        <v>84</v>
      </c>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17"/>
      <c r="AH31" s="17"/>
      <c r="AI31" s="17"/>
      <c r="AJ31" s="17"/>
      <c r="AK31" s="17"/>
      <c r="AL31" s="17"/>
      <c r="AM31" s="17"/>
      <c r="AN31" s="17"/>
      <c r="AO31" s="17"/>
      <c r="AP31" s="17"/>
      <c r="AQ31" s="17"/>
    </row>
    <row r="32" spans="1:43" ht="6" customHeight="1">
      <c r="A32" s="11"/>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row>
    <row r="33" spans="1:43" s="41" customFormat="1" ht="96.4" customHeight="1">
      <c r="A33" s="40"/>
      <c r="B33" s="924" t="s">
        <v>85</v>
      </c>
      <c r="C33" s="924"/>
      <c r="D33" s="924"/>
      <c r="E33" s="924"/>
      <c r="F33" s="924"/>
      <c r="G33" s="924"/>
      <c r="H33" s="924"/>
      <c r="I33" s="924"/>
      <c r="J33" s="924"/>
      <c r="K33" s="924"/>
      <c r="L33" s="924"/>
      <c r="M33" s="924"/>
      <c r="N33" s="924"/>
      <c r="O33" s="924"/>
      <c r="P33" s="924"/>
      <c r="Q33" s="924"/>
      <c r="R33" s="924"/>
      <c r="S33" s="924"/>
      <c r="T33" s="924"/>
      <c r="U33" s="924"/>
      <c r="V33" s="924"/>
      <c r="W33" s="924"/>
      <c r="X33" s="924"/>
      <c r="Y33" s="924"/>
      <c r="Z33" s="924"/>
      <c r="AA33" s="924"/>
      <c r="AB33" s="924"/>
      <c r="AC33" s="924"/>
      <c r="AD33" s="924"/>
      <c r="AE33" s="924"/>
      <c r="AF33" s="924"/>
      <c r="AG33" s="924"/>
      <c r="AH33" s="924"/>
      <c r="AI33" s="924"/>
      <c r="AJ33" s="924"/>
      <c r="AK33" s="924"/>
      <c r="AL33" s="924"/>
      <c r="AM33" s="924"/>
      <c r="AN33" s="924"/>
      <c r="AO33" s="924"/>
      <c r="AP33" s="924"/>
      <c r="AQ33" s="924"/>
    </row>
  </sheetData>
  <mergeCells count="53">
    <mergeCell ref="AQ6:AQ9"/>
    <mergeCell ref="C7:J7"/>
    <mergeCell ref="K7:R7"/>
    <mergeCell ref="A4:AQ4"/>
    <mergeCell ref="A1:N1"/>
    <mergeCell ref="AK1:AP1"/>
    <mergeCell ref="A2:N2"/>
    <mergeCell ref="AK2:AP2"/>
    <mergeCell ref="A3:AQ3"/>
    <mergeCell ref="AI7:AP7"/>
    <mergeCell ref="C8:C9"/>
    <mergeCell ref="D8:E8"/>
    <mergeCell ref="G8:G9"/>
    <mergeCell ref="H8:H9"/>
    <mergeCell ref="I8:I9"/>
    <mergeCell ref="F8:F9"/>
    <mergeCell ref="W8:W9"/>
    <mergeCell ref="T8:U8"/>
    <mergeCell ref="J8:J9"/>
    <mergeCell ref="K8:K9"/>
    <mergeCell ref="A5:AQ5"/>
    <mergeCell ref="A6:A9"/>
    <mergeCell ref="B6:B9"/>
    <mergeCell ref="C6:Z6"/>
    <mergeCell ref="AA6:AP6"/>
    <mergeCell ref="AO8:AO9"/>
    <mergeCell ref="AD8:AD9"/>
    <mergeCell ref="AE8:AE9"/>
    <mergeCell ref="S7:Z7"/>
    <mergeCell ref="AA7:AH7"/>
    <mergeCell ref="R8:R9"/>
    <mergeCell ref="S8:S9"/>
    <mergeCell ref="AP8:AP9"/>
    <mergeCell ref="B33:AQ33"/>
    <mergeCell ref="AH8:AH9"/>
    <mergeCell ref="AI8:AI9"/>
    <mergeCell ref="AJ8:AK8"/>
    <mergeCell ref="AL8:AL9"/>
    <mergeCell ref="AF8:AF9"/>
    <mergeCell ref="AG8:AG9"/>
    <mergeCell ref="L8:M8"/>
    <mergeCell ref="AM8:AM9"/>
    <mergeCell ref="N8:N9"/>
    <mergeCell ref="O8:O9"/>
    <mergeCell ref="P8:P9"/>
    <mergeCell ref="Q8:Q9"/>
    <mergeCell ref="AB8:AC8"/>
    <mergeCell ref="V8:V9"/>
    <mergeCell ref="AN8:AN9"/>
    <mergeCell ref="AA8:AA9"/>
    <mergeCell ref="X8:X9"/>
    <mergeCell ref="Y8:Y9"/>
    <mergeCell ref="Z8:Z9"/>
  </mergeCells>
  <printOptions horizontalCentered="1"/>
  <pageMargins left="0.23622047244094491" right="0.23622047244094491" top="0.74803149606299213" bottom="0.74803149606299213" header="0.31496062992125984" footer="0.31496062992125984"/>
  <pageSetup paperSize="8" scale="48" fitToWidth="0" fitToHeight="0" pageOrder="overThenDown" orientation="landscape" useFirstPageNumber="1" r:id="rId1"/>
  <headerFooter differentFirst="1">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AE952"/>
  <sheetViews>
    <sheetView showZeros="0" topLeftCell="A4" zoomScale="70" zoomScaleNormal="70" zoomScaleSheetLayoutView="55" workbookViewId="0">
      <selection activeCell="F22" sqref="F22"/>
    </sheetView>
  </sheetViews>
  <sheetFormatPr defaultColWidth="9.140625" defaultRowHeight="15.75"/>
  <cols>
    <col min="1" max="1" width="6.28515625" style="702" customWidth="1"/>
    <col min="2" max="2" width="42.85546875" style="609" customWidth="1"/>
    <col min="3" max="3" width="10.140625" style="609" customWidth="1"/>
    <col min="4" max="4" width="22.5703125" style="703" customWidth="1"/>
    <col min="5" max="5" width="14.5703125" style="704" customWidth="1"/>
    <col min="6" max="6" width="16" style="704" customWidth="1"/>
    <col min="7" max="7" width="14.5703125" style="704" customWidth="1"/>
    <col min="8" max="8" width="12.5703125" style="704" customWidth="1"/>
    <col min="9" max="9" width="15.28515625" style="704" hidden="1" customWidth="1"/>
    <col min="10" max="10" width="14" style="704" hidden="1" customWidth="1"/>
    <col min="11" max="11" width="13.28515625" style="704" hidden="1" customWidth="1"/>
    <col min="12" max="12" width="10.5703125" style="704" hidden="1" customWidth="1"/>
    <col min="13" max="13" width="14.42578125" style="704" customWidth="1"/>
    <col min="14" max="14" width="13.85546875" style="704" customWidth="1"/>
    <col min="15" max="15" width="13.28515625" style="704" customWidth="1"/>
    <col min="16" max="16" width="11.42578125" style="704" customWidth="1"/>
    <col min="17" max="18" width="14.42578125" style="704" customWidth="1"/>
    <col min="19" max="20" width="11.42578125" style="704" customWidth="1"/>
    <col min="21" max="21" width="15.140625" style="704" customWidth="1"/>
    <col min="22" max="22" width="9.42578125" style="704" hidden="1" customWidth="1"/>
    <col min="23" max="23" width="10.42578125" style="704" hidden="1" customWidth="1"/>
    <col min="24" max="24" width="9.7109375" style="704" hidden="1" customWidth="1"/>
    <col min="25" max="25" width="13.7109375" style="649" hidden="1" customWidth="1"/>
    <col min="26" max="26" width="26.5703125" style="649" hidden="1" customWidth="1"/>
    <col min="27" max="27" width="18.42578125" style="649" hidden="1" customWidth="1"/>
    <col min="28" max="28" width="0" style="649" hidden="1" customWidth="1"/>
    <col min="29" max="29" width="19.28515625" style="649" customWidth="1"/>
    <col min="30" max="30" width="17" style="649" customWidth="1"/>
    <col min="31" max="31" width="14.140625" style="649" customWidth="1"/>
    <col min="32" max="16384" width="9.140625" style="649"/>
  </cols>
  <sheetData>
    <row r="1" spans="1:30" s="605" customFormat="1" hidden="1">
      <c r="A1" s="936" t="s">
        <v>407</v>
      </c>
      <c r="B1" s="936"/>
      <c r="C1" s="936"/>
      <c r="D1" s="936"/>
      <c r="E1" s="936"/>
      <c r="F1" s="936"/>
      <c r="G1" s="936"/>
      <c r="H1" s="936"/>
      <c r="I1" s="936"/>
      <c r="J1" s="601"/>
      <c r="K1" s="601" t="s">
        <v>0</v>
      </c>
      <c r="L1" s="602"/>
      <c r="M1" s="602"/>
      <c r="N1" s="602"/>
      <c r="O1" s="602"/>
      <c r="P1" s="602"/>
      <c r="Q1" s="602"/>
      <c r="R1" s="602"/>
      <c r="S1" s="602"/>
      <c r="T1" s="602"/>
      <c r="U1" s="603"/>
      <c r="V1" s="604"/>
      <c r="W1" s="604"/>
      <c r="X1" s="604"/>
    </row>
    <row r="2" spans="1:30" s="605" customFormat="1" hidden="1">
      <c r="A2" s="954" t="s">
        <v>447</v>
      </c>
      <c r="B2" s="954"/>
      <c r="C2" s="954"/>
      <c r="D2" s="954"/>
      <c r="E2" s="954"/>
      <c r="F2" s="954"/>
      <c r="G2" s="954"/>
      <c r="H2" s="954"/>
      <c r="I2" s="954"/>
      <c r="J2" s="606"/>
      <c r="K2" s="606" t="s">
        <v>2</v>
      </c>
      <c r="L2" s="607"/>
      <c r="M2" s="607"/>
      <c r="N2" s="607"/>
      <c r="O2" s="607"/>
      <c r="P2" s="607"/>
      <c r="Q2" s="607"/>
      <c r="R2" s="607"/>
      <c r="S2" s="607"/>
      <c r="T2" s="607"/>
      <c r="U2" s="607"/>
      <c r="V2" s="604"/>
      <c r="W2" s="604"/>
      <c r="X2" s="604"/>
    </row>
    <row r="3" spans="1:30" s="605" customFormat="1" hidden="1">
      <c r="A3" s="958" t="s">
        <v>3</v>
      </c>
      <c r="B3" s="958"/>
      <c r="C3" s="958"/>
      <c r="D3" s="958"/>
      <c r="E3" s="958"/>
      <c r="F3" s="958"/>
      <c r="G3" s="958"/>
      <c r="H3" s="958"/>
      <c r="I3" s="958"/>
      <c r="J3" s="958"/>
      <c r="K3" s="958"/>
      <c r="L3" s="958"/>
      <c r="M3" s="958"/>
      <c r="N3" s="958"/>
      <c r="O3" s="958"/>
      <c r="P3" s="958"/>
      <c r="Q3" s="958"/>
      <c r="R3" s="958"/>
      <c r="S3" s="958"/>
      <c r="T3" s="958"/>
      <c r="U3" s="958"/>
      <c r="V3" s="604"/>
      <c r="W3" s="604"/>
      <c r="X3" s="604"/>
    </row>
    <row r="4" spans="1:30" s="605" customFormat="1">
      <c r="A4" s="956" t="s">
        <v>2901</v>
      </c>
      <c r="B4" s="956"/>
      <c r="C4" s="956"/>
      <c r="D4" s="956"/>
      <c r="E4" s="956"/>
      <c r="F4" s="956"/>
      <c r="G4" s="956"/>
      <c r="H4" s="956"/>
      <c r="I4" s="956"/>
      <c r="J4" s="956"/>
      <c r="K4" s="956"/>
      <c r="L4" s="956"/>
      <c r="M4" s="956"/>
      <c r="N4" s="956"/>
      <c r="O4" s="956"/>
      <c r="P4" s="956"/>
      <c r="Q4" s="956"/>
      <c r="R4" s="956"/>
      <c r="S4" s="956"/>
      <c r="T4" s="956"/>
      <c r="U4" s="956"/>
      <c r="V4" s="604"/>
      <c r="W4" s="604"/>
      <c r="X4" s="604"/>
    </row>
    <row r="5" spans="1:30" s="609" customFormat="1">
      <c r="A5" s="936" t="s">
        <v>448</v>
      </c>
      <c r="B5" s="936"/>
      <c r="C5" s="936"/>
      <c r="D5" s="936"/>
      <c r="E5" s="936"/>
      <c r="F5" s="936"/>
      <c r="G5" s="936"/>
      <c r="H5" s="936"/>
      <c r="I5" s="936"/>
      <c r="J5" s="936"/>
      <c r="K5" s="936"/>
      <c r="L5" s="936"/>
      <c r="M5" s="936"/>
      <c r="N5" s="936"/>
      <c r="O5" s="936"/>
      <c r="P5" s="936"/>
      <c r="Q5" s="936"/>
      <c r="R5" s="936"/>
      <c r="S5" s="936"/>
      <c r="T5" s="936"/>
      <c r="U5" s="936"/>
      <c r="V5" s="608"/>
      <c r="W5" s="608"/>
      <c r="X5" s="608"/>
      <c r="Y5" s="609">
        <f>Y9-N24</f>
        <v>-203129.11279999977</v>
      </c>
    </row>
    <row r="6" spans="1:30" s="609" customFormat="1">
      <c r="A6" s="957" t="str">
        <f>'BM19'!A6:P6</f>
        <v>(Kèm theo Báo cáo số                     /BC-UBND  ngày             tháng 7 năm 2020 của UBND tỉnh Điện Biên )</v>
      </c>
      <c r="B6" s="957"/>
      <c r="C6" s="957"/>
      <c r="D6" s="957"/>
      <c r="E6" s="957"/>
      <c r="F6" s="957"/>
      <c r="G6" s="957"/>
      <c r="H6" s="957"/>
      <c r="I6" s="957"/>
      <c r="J6" s="957"/>
      <c r="K6" s="957"/>
      <c r="L6" s="957"/>
      <c r="M6" s="957"/>
      <c r="N6" s="957"/>
      <c r="O6" s="957"/>
      <c r="P6" s="957"/>
      <c r="Q6" s="957"/>
      <c r="R6" s="957"/>
      <c r="S6" s="957"/>
      <c r="T6" s="957"/>
      <c r="U6" s="957"/>
      <c r="V6" s="608"/>
      <c r="W6" s="608"/>
      <c r="X6" s="608"/>
    </row>
    <row r="7" spans="1:30" s="609" customFormat="1">
      <c r="A7" s="955" t="s">
        <v>4</v>
      </c>
      <c r="B7" s="955"/>
      <c r="C7" s="955"/>
      <c r="D7" s="955"/>
      <c r="E7" s="955"/>
      <c r="F7" s="955"/>
      <c r="G7" s="955"/>
      <c r="H7" s="955"/>
      <c r="I7" s="955"/>
      <c r="J7" s="955"/>
      <c r="K7" s="955"/>
      <c r="L7" s="955"/>
      <c r="M7" s="955"/>
      <c r="N7" s="955"/>
      <c r="O7" s="955"/>
      <c r="P7" s="955"/>
      <c r="Q7" s="955"/>
      <c r="R7" s="955"/>
      <c r="S7" s="955"/>
      <c r="T7" s="955"/>
      <c r="U7" s="955"/>
      <c r="V7" s="610"/>
      <c r="W7" s="610"/>
      <c r="X7" s="610"/>
      <c r="Y7" s="609">
        <f>Y10-R24</f>
        <v>-17448.900000000023</v>
      </c>
    </row>
    <row r="8" spans="1:30" s="609" customFormat="1" ht="20.25" customHeight="1">
      <c r="A8" s="934" t="s">
        <v>5</v>
      </c>
      <c r="B8" s="934" t="s">
        <v>86</v>
      </c>
      <c r="C8" s="931" t="s">
        <v>341</v>
      </c>
      <c r="D8" s="934" t="s">
        <v>118</v>
      </c>
      <c r="E8" s="934"/>
      <c r="F8" s="934"/>
      <c r="G8" s="943" t="s">
        <v>449</v>
      </c>
      <c r="H8" s="945"/>
      <c r="I8" s="896" t="s">
        <v>450</v>
      </c>
      <c r="J8" s="896"/>
      <c r="K8" s="896"/>
      <c r="L8" s="896"/>
      <c r="M8" s="943" t="s">
        <v>452</v>
      </c>
      <c r="N8" s="944"/>
      <c r="O8" s="944"/>
      <c r="P8" s="945"/>
      <c r="Q8" s="943" t="s">
        <v>834</v>
      </c>
      <c r="R8" s="944"/>
      <c r="S8" s="944"/>
      <c r="T8" s="945"/>
      <c r="U8" s="934" t="s">
        <v>9</v>
      </c>
      <c r="V8" s="611"/>
      <c r="W8" s="611"/>
      <c r="X8" s="611"/>
      <c r="Y8" s="612">
        <f>Y9-N24</f>
        <v>-203129.11279999977</v>
      </c>
    </row>
    <row r="9" spans="1:30" s="613" customFormat="1" ht="19.5" customHeight="1">
      <c r="A9" s="934"/>
      <c r="B9" s="934"/>
      <c r="C9" s="932"/>
      <c r="D9" s="934"/>
      <c r="E9" s="934"/>
      <c r="F9" s="934"/>
      <c r="G9" s="946"/>
      <c r="H9" s="948"/>
      <c r="I9" s="949" t="s">
        <v>451</v>
      </c>
      <c r="J9" s="950"/>
      <c r="K9" s="950"/>
      <c r="L9" s="951"/>
      <c r="M9" s="946"/>
      <c r="N9" s="947"/>
      <c r="O9" s="947"/>
      <c r="P9" s="948"/>
      <c r="Q9" s="946"/>
      <c r="R9" s="947"/>
      <c r="S9" s="947"/>
      <c r="T9" s="948"/>
      <c r="U9" s="934"/>
      <c r="Y9" s="613">
        <v>3180713.3000000003</v>
      </c>
      <c r="AD9" s="613">
        <f>N16-AD10</f>
        <v>98630.01422222238</v>
      </c>
    </row>
    <row r="10" spans="1:30" s="613" customFormat="1" ht="25.5" customHeight="1">
      <c r="A10" s="934"/>
      <c r="B10" s="934"/>
      <c r="C10" s="932"/>
      <c r="D10" s="934" t="s">
        <v>91</v>
      </c>
      <c r="E10" s="934" t="s">
        <v>92</v>
      </c>
      <c r="F10" s="934"/>
      <c r="G10" s="931" t="s">
        <v>93</v>
      </c>
      <c r="H10" s="931" t="s">
        <v>453</v>
      </c>
      <c r="I10" s="931" t="s">
        <v>93</v>
      </c>
      <c r="J10" s="949" t="s">
        <v>453</v>
      </c>
      <c r="K10" s="950"/>
      <c r="L10" s="951"/>
      <c r="M10" s="934" t="s">
        <v>93</v>
      </c>
      <c r="N10" s="934" t="s">
        <v>453</v>
      </c>
      <c r="O10" s="934"/>
      <c r="P10" s="934"/>
      <c r="Q10" s="934" t="s">
        <v>93</v>
      </c>
      <c r="R10" s="934" t="s">
        <v>453</v>
      </c>
      <c r="S10" s="934"/>
      <c r="T10" s="934"/>
      <c r="U10" s="934"/>
      <c r="Y10" s="613">
        <v>895402</v>
      </c>
      <c r="AD10" s="613">
        <v>3772306</v>
      </c>
    </row>
    <row r="11" spans="1:30" s="613" customFormat="1">
      <c r="A11" s="934"/>
      <c r="B11" s="934"/>
      <c r="C11" s="932"/>
      <c r="D11" s="934"/>
      <c r="E11" s="934" t="s">
        <v>93</v>
      </c>
      <c r="F11" s="934" t="s">
        <v>453</v>
      </c>
      <c r="G11" s="932"/>
      <c r="H11" s="932"/>
      <c r="I11" s="932"/>
      <c r="J11" s="931" t="s">
        <v>12</v>
      </c>
      <c r="K11" s="952" t="s">
        <v>94</v>
      </c>
      <c r="L11" s="953"/>
      <c r="M11" s="934"/>
      <c r="N11" s="934" t="s">
        <v>12</v>
      </c>
      <c r="O11" s="935" t="s">
        <v>94</v>
      </c>
      <c r="P11" s="935"/>
      <c r="Q11" s="934"/>
      <c r="R11" s="934" t="s">
        <v>12</v>
      </c>
      <c r="S11" s="935" t="s">
        <v>94</v>
      </c>
      <c r="T11" s="935"/>
      <c r="U11" s="934"/>
    </row>
    <row r="12" spans="1:30" s="613" customFormat="1">
      <c r="A12" s="934"/>
      <c r="B12" s="934"/>
      <c r="C12" s="932"/>
      <c r="D12" s="934"/>
      <c r="E12" s="934"/>
      <c r="F12" s="934"/>
      <c r="G12" s="932"/>
      <c r="H12" s="932"/>
      <c r="I12" s="932"/>
      <c r="J12" s="932"/>
      <c r="K12" s="937" t="s">
        <v>329</v>
      </c>
      <c r="L12" s="937" t="s">
        <v>454</v>
      </c>
      <c r="M12" s="934"/>
      <c r="N12" s="934"/>
      <c r="O12" s="935" t="s">
        <v>329</v>
      </c>
      <c r="P12" s="935" t="s">
        <v>454</v>
      </c>
      <c r="Q12" s="934"/>
      <c r="R12" s="934"/>
      <c r="S12" s="935" t="s">
        <v>329</v>
      </c>
      <c r="T12" s="935" t="s">
        <v>454</v>
      </c>
      <c r="U12" s="934"/>
    </row>
    <row r="13" spans="1:30" s="613" customFormat="1">
      <c r="A13" s="934"/>
      <c r="B13" s="934"/>
      <c r="C13" s="932"/>
      <c r="D13" s="934"/>
      <c r="E13" s="934"/>
      <c r="F13" s="934"/>
      <c r="G13" s="932"/>
      <c r="H13" s="932"/>
      <c r="I13" s="932"/>
      <c r="J13" s="932"/>
      <c r="K13" s="938"/>
      <c r="L13" s="938"/>
      <c r="M13" s="934"/>
      <c r="N13" s="934"/>
      <c r="O13" s="935"/>
      <c r="P13" s="935"/>
      <c r="Q13" s="934"/>
      <c r="R13" s="934"/>
      <c r="S13" s="935"/>
      <c r="T13" s="935"/>
      <c r="U13" s="934"/>
    </row>
    <row r="14" spans="1:30" s="613" customFormat="1" ht="33" customHeight="1">
      <c r="A14" s="934"/>
      <c r="B14" s="934"/>
      <c r="C14" s="933"/>
      <c r="D14" s="934"/>
      <c r="E14" s="934"/>
      <c r="F14" s="934"/>
      <c r="G14" s="933"/>
      <c r="H14" s="933"/>
      <c r="I14" s="933"/>
      <c r="J14" s="933"/>
      <c r="K14" s="939"/>
      <c r="L14" s="939"/>
      <c r="M14" s="934"/>
      <c r="N14" s="934"/>
      <c r="O14" s="935"/>
      <c r="P14" s="935"/>
      <c r="Q14" s="934"/>
      <c r="R14" s="934"/>
      <c r="S14" s="935"/>
      <c r="T14" s="935"/>
      <c r="U14" s="934"/>
      <c r="Z14" s="614"/>
    </row>
    <row r="15" spans="1:30" s="616" customFormat="1">
      <c r="A15" s="615">
        <v>1</v>
      </c>
      <c r="B15" s="615">
        <v>2</v>
      </c>
      <c r="C15" s="615">
        <v>3</v>
      </c>
      <c r="D15" s="615">
        <v>4</v>
      </c>
      <c r="E15" s="615">
        <v>5</v>
      </c>
      <c r="F15" s="615">
        <v>6</v>
      </c>
      <c r="G15" s="615">
        <v>7</v>
      </c>
      <c r="H15" s="615">
        <v>8</v>
      </c>
      <c r="I15" s="615">
        <v>9</v>
      </c>
      <c r="J15" s="615">
        <v>10</v>
      </c>
      <c r="K15" s="615">
        <v>11</v>
      </c>
      <c r="L15" s="615">
        <v>12</v>
      </c>
      <c r="M15" s="615">
        <v>9</v>
      </c>
      <c r="N15" s="615">
        <v>10</v>
      </c>
      <c r="O15" s="615">
        <v>11</v>
      </c>
      <c r="P15" s="615">
        <v>12</v>
      </c>
      <c r="Q15" s="615">
        <v>13</v>
      </c>
      <c r="R15" s="615">
        <v>14</v>
      </c>
      <c r="S15" s="615">
        <v>15</v>
      </c>
      <c r="T15" s="615">
        <v>16</v>
      </c>
      <c r="U15" s="615">
        <v>17</v>
      </c>
      <c r="V15" s="615">
        <v>26</v>
      </c>
      <c r="W15" s="615">
        <v>27</v>
      </c>
      <c r="X15" s="615">
        <v>28</v>
      </c>
      <c r="Z15" s="617"/>
    </row>
    <row r="16" spans="1:30" s="620" customFormat="1" ht="18.75">
      <c r="A16" s="618"/>
      <c r="B16" s="618" t="s">
        <v>1138</v>
      </c>
      <c r="C16" s="618"/>
      <c r="D16" s="618"/>
      <c r="E16" s="619"/>
      <c r="F16" s="619"/>
      <c r="G16" s="619"/>
      <c r="H16" s="619"/>
      <c r="I16" s="619"/>
      <c r="J16" s="619">
        <f>J18+J21+J24</f>
        <v>6150655.6142222229</v>
      </c>
      <c r="K16" s="619"/>
      <c r="L16" s="619"/>
      <c r="M16" s="619"/>
      <c r="N16" s="619">
        <f>N17/0.9</f>
        <v>3870936.0142222224</v>
      </c>
      <c r="O16" s="619"/>
      <c r="P16" s="619"/>
      <c r="Q16" s="619"/>
      <c r="R16" s="619"/>
      <c r="S16" s="619"/>
      <c r="T16" s="619"/>
      <c r="U16" s="618"/>
      <c r="V16" s="618"/>
      <c r="W16" s="618"/>
      <c r="X16" s="618"/>
      <c r="Z16" s="621"/>
    </row>
    <row r="17" spans="1:26" s="620" customFormat="1">
      <c r="A17" s="618" t="s">
        <v>301</v>
      </c>
      <c r="B17" s="618" t="s">
        <v>1139</v>
      </c>
      <c r="C17" s="618"/>
      <c r="D17" s="618"/>
      <c r="E17" s="619"/>
      <c r="F17" s="619"/>
      <c r="G17" s="619"/>
      <c r="H17" s="619"/>
      <c r="I17" s="619"/>
      <c r="J17" s="619"/>
      <c r="K17" s="619"/>
      <c r="L17" s="619"/>
      <c r="M17" s="619"/>
      <c r="N17" s="619">
        <f>N20</f>
        <v>3483842.4128</v>
      </c>
      <c r="O17" s="619"/>
      <c r="P17" s="619"/>
      <c r="Q17" s="619"/>
      <c r="R17" s="619"/>
      <c r="S17" s="619"/>
      <c r="T17" s="619"/>
      <c r="U17" s="618"/>
      <c r="V17" s="618"/>
      <c r="W17" s="618"/>
      <c r="X17" s="618"/>
      <c r="Z17" s="614"/>
    </row>
    <row r="18" spans="1:26" s="620" customFormat="1">
      <c r="A18" s="618" t="s">
        <v>310</v>
      </c>
      <c r="B18" s="618" t="s">
        <v>1140</v>
      </c>
      <c r="C18" s="618"/>
      <c r="D18" s="618"/>
      <c r="E18" s="619"/>
      <c r="F18" s="619"/>
      <c r="G18" s="619"/>
      <c r="H18" s="619"/>
      <c r="I18" s="619"/>
      <c r="J18" s="619">
        <v>387093.60142222233</v>
      </c>
      <c r="K18" s="619"/>
      <c r="L18" s="619"/>
      <c r="M18" s="619"/>
      <c r="N18" s="619">
        <f>N16-N17</f>
        <v>387093.60142222233</v>
      </c>
      <c r="O18" s="619"/>
      <c r="P18" s="619"/>
      <c r="Q18" s="619"/>
      <c r="R18" s="619"/>
      <c r="S18" s="619"/>
      <c r="T18" s="619"/>
      <c r="U18" s="618"/>
      <c r="V18" s="618"/>
      <c r="W18" s="618"/>
      <c r="X18" s="618"/>
      <c r="Y18" s="622"/>
      <c r="Z18" s="623"/>
    </row>
    <row r="19" spans="1:26" s="616" customFormat="1" ht="18.75">
      <c r="A19" s="615"/>
      <c r="B19" s="615"/>
      <c r="C19" s="615"/>
      <c r="D19" s="615"/>
      <c r="E19" s="624"/>
      <c r="F19" s="624"/>
      <c r="G19" s="624"/>
      <c r="H19" s="624"/>
      <c r="I19" s="624"/>
      <c r="J19" s="624"/>
      <c r="K19" s="624"/>
      <c r="L19" s="624"/>
      <c r="M19" s="624"/>
      <c r="N19" s="624"/>
      <c r="O19" s="624"/>
      <c r="P19" s="624"/>
      <c r="Q19" s="624"/>
      <c r="R19" s="624"/>
      <c r="S19" s="624"/>
      <c r="T19" s="624"/>
      <c r="U19" s="615"/>
      <c r="V19" s="615"/>
      <c r="W19" s="615"/>
      <c r="X19" s="615"/>
      <c r="Z19" s="625"/>
    </row>
    <row r="20" spans="1:26" s="620" customFormat="1">
      <c r="A20" s="618"/>
      <c r="B20" s="618" t="s">
        <v>1144</v>
      </c>
      <c r="C20" s="618"/>
      <c r="D20" s="618"/>
      <c r="E20" s="619"/>
      <c r="F20" s="619"/>
      <c r="G20" s="619"/>
      <c r="H20" s="619"/>
      <c r="I20" s="619"/>
      <c r="J20" s="619"/>
      <c r="K20" s="619"/>
      <c r="L20" s="619"/>
      <c r="M20" s="619"/>
      <c r="N20" s="619">
        <f>N21+N22</f>
        <v>3483842.4128</v>
      </c>
      <c r="O20" s="619"/>
      <c r="P20" s="619"/>
      <c r="Q20" s="619"/>
      <c r="R20" s="619"/>
      <c r="S20" s="619"/>
      <c r="T20" s="619"/>
      <c r="U20" s="618"/>
      <c r="V20" s="618"/>
      <c r="W20" s="618"/>
      <c r="X20" s="618"/>
      <c r="Z20" s="622"/>
    </row>
    <row r="21" spans="1:26" s="620" customFormat="1">
      <c r="A21" s="618" t="s">
        <v>1141</v>
      </c>
      <c r="B21" s="618" t="s">
        <v>1142</v>
      </c>
      <c r="C21" s="618"/>
      <c r="D21" s="618"/>
      <c r="E21" s="619"/>
      <c r="F21" s="619"/>
      <c r="G21" s="619"/>
      <c r="H21" s="619"/>
      <c r="I21" s="619"/>
      <c r="J21" s="619">
        <v>100000</v>
      </c>
      <c r="K21" s="619"/>
      <c r="L21" s="619"/>
      <c r="M21" s="619"/>
      <c r="N21" s="619">
        <v>100000</v>
      </c>
      <c r="O21" s="619"/>
      <c r="P21" s="619"/>
      <c r="Q21" s="619"/>
      <c r="R21" s="619"/>
      <c r="S21" s="619"/>
      <c r="T21" s="619"/>
      <c r="U21" s="618"/>
      <c r="V21" s="618"/>
      <c r="W21" s="618"/>
      <c r="X21" s="618"/>
      <c r="Y21" s="622"/>
      <c r="Z21" s="622"/>
    </row>
    <row r="22" spans="1:26" s="620" customFormat="1">
      <c r="A22" s="618" t="s">
        <v>1143</v>
      </c>
      <c r="B22" s="618" t="s">
        <v>1145</v>
      </c>
      <c r="C22" s="618"/>
      <c r="D22" s="618"/>
      <c r="E22" s="619"/>
      <c r="F22" s="619"/>
      <c r="G22" s="619"/>
      <c r="H22" s="619"/>
      <c r="I22" s="619"/>
      <c r="J22" s="619"/>
      <c r="K22" s="619"/>
      <c r="L22" s="619"/>
      <c r="M22" s="619"/>
      <c r="N22" s="619">
        <f>N24</f>
        <v>3383842.4128</v>
      </c>
      <c r="O22" s="619"/>
      <c r="P22" s="619"/>
      <c r="Q22" s="619"/>
      <c r="R22" s="619"/>
      <c r="S22" s="619"/>
      <c r="T22" s="619"/>
      <c r="U22" s="618"/>
      <c r="V22" s="618"/>
      <c r="W22" s="618"/>
      <c r="X22" s="618"/>
      <c r="Z22" s="622"/>
    </row>
    <row r="23" spans="1:26" s="616" customFormat="1">
      <c r="A23" s="615"/>
      <c r="B23" s="615"/>
      <c r="C23" s="615"/>
      <c r="D23" s="615"/>
      <c r="E23" s="624"/>
      <c r="F23" s="624"/>
      <c r="G23" s="624"/>
      <c r="H23" s="624"/>
      <c r="I23" s="624"/>
      <c r="J23" s="624"/>
      <c r="K23" s="624"/>
      <c r="L23" s="624"/>
      <c r="M23" s="624"/>
      <c r="N23" s="624"/>
      <c r="O23" s="624"/>
      <c r="P23" s="624"/>
      <c r="Q23" s="624"/>
      <c r="R23" s="624"/>
      <c r="S23" s="624"/>
      <c r="T23" s="624"/>
      <c r="U23" s="615"/>
      <c r="V23" s="615"/>
      <c r="W23" s="615"/>
      <c r="X23" s="615"/>
      <c r="Z23" s="626">
        <f>R24/1000</f>
        <v>912.85090000000002</v>
      </c>
    </row>
    <row r="24" spans="1:26" s="620" customFormat="1">
      <c r="A24" s="618"/>
      <c r="B24" s="627" t="s">
        <v>17</v>
      </c>
      <c r="C24" s="627"/>
      <c r="D24" s="618"/>
      <c r="E24" s="619">
        <f t="shared" ref="E24:T24" si="0">E28+E78+E131+E151+E182+E208+E239+E256+E278+E323+E353+E386+E401+E423+E536+E558+E571+E583+E419</f>
        <v>5712038</v>
      </c>
      <c r="F24" s="619">
        <f t="shared" si="0"/>
        <v>1976243</v>
      </c>
      <c r="G24" s="619">
        <f t="shared" si="0"/>
        <v>2699729.71</v>
      </c>
      <c r="H24" s="619">
        <f t="shared" si="0"/>
        <v>911421.71</v>
      </c>
      <c r="I24" s="619">
        <f t="shared" si="0"/>
        <v>10553855.012800001</v>
      </c>
      <c r="J24" s="619">
        <f>J28+J78+J131+J151+J182+J208+J239+J256+J278+J323+J353+J386+J401+J423+J536+J558+J571+J583+J419</f>
        <v>5663562.0128000006</v>
      </c>
      <c r="K24" s="619">
        <f t="shared" si="0"/>
        <v>0</v>
      </c>
      <c r="L24" s="619">
        <f t="shared" si="0"/>
        <v>0</v>
      </c>
      <c r="M24" s="619">
        <f t="shared" si="0"/>
        <v>8274220.4128</v>
      </c>
      <c r="N24" s="619">
        <f t="shared" si="0"/>
        <v>3383842.4128</v>
      </c>
      <c r="O24" s="619">
        <f t="shared" si="0"/>
        <v>0</v>
      </c>
      <c r="P24" s="619">
        <f t="shared" si="0"/>
        <v>0</v>
      </c>
      <c r="Q24" s="619">
        <f t="shared" si="0"/>
        <v>944431.9</v>
      </c>
      <c r="R24" s="619">
        <f t="shared" si="0"/>
        <v>912850.9</v>
      </c>
      <c r="S24" s="619">
        <f t="shared" si="0"/>
        <v>0</v>
      </c>
      <c r="T24" s="619">
        <f t="shared" si="0"/>
        <v>0</v>
      </c>
      <c r="U24" s="618"/>
      <c r="V24" s="618"/>
      <c r="W24" s="618"/>
      <c r="X24" s="618"/>
      <c r="Z24" s="622">
        <f>N22/1000</f>
        <v>3383.8424128000001</v>
      </c>
    </row>
    <row r="25" spans="1:26" s="620" customFormat="1">
      <c r="A25" s="618"/>
      <c r="B25" s="627" t="s">
        <v>818</v>
      </c>
      <c r="C25" s="627"/>
      <c r="D25" s="618"/>
      <c r="E25" s="619">
        <f t="shared" ref="E25:T25" si="1">E29+E79+E132+E152+E183+E209+E240+E257+E279+E324+E354+E387+E402+E424+E537+E559+E572+E584+E420</f>
        <v>5712038</v>
      </c>
      <c r="F25" s="619">
        <f t="shared" si="1"/>
        <v>1976243</v>
      </c>
      <c r="G25" s="619">
        <f t="shared" si="1"/>
        <v>2698529.71</v>
      </c>
      <c r="H25" s="619">
        <f t="shared" si="1"/>
        <v>910221.71</v>
      </c>
      <c r="I25" s="619">
        <f t="shared" si="1"/>
        <v>3214416.5999999996</v>
      </c>
      <c r="J25" s="619">
        <f t="shared" si="1"/>
        <v>1110601.6000000001</v>
      </c>
      <c r="K25" s="619">
        <f t="shared" si="1"/>
        <v>0</v>
      </c>
      <c r="L25" s="619">
        <f t="shared" si="1"/>
        <v>0</v>
      </c>
      <c r="M25" s="619">
        <f t="shared" si="1"/>
        <v>3161501.5999999996</v>
      </c>
      <c r="N25" s="619">
        <f t="shared" si="1"/>
        <v>1100601.6000000001</v>
      </c>
      <c r="O25" s="619">
        <f t="shared" si="1"/>
        <v>0</v>
      </c>
      <c r="P25" s="619">
        <f t="shared" si="1"/>
        <v>0</v>
      </c>
      <c r="Q25" s="619">
        <f t="shared" si="1"/>
        <v>688481.9</v>
      </c>
      <c r="R25" s="619">
        <f t="shared" si="1"/>
        <v>656900.9</v>
      </c>
      <c r="S25" s="619">
        <f t="shared" si="1"/>
        <v>0</v>
      </c>
      <c r="T25" s="619">
        <f t="shared" si="1"/>
        <v>0</v>
      </c>
      <c r="U25" s="618"/>
      <c r="V25" s="618"/>
      <c r="W25" s="618"/>
      <c r="X25" s="618"/>
      <c r="Z25" s="622">
        <f>N18/1000</f>
        <v>387.09360142222232</v>
      </c>
    </row>
    <row r="26" spans="1:26" s="620" customFormat="1">
      <c r="A26" s="618"/>
      <c r="B26" s="627" t="s">
        <v>819</v>
      </c>
      <c r="C26" s="627"/>
      <c r="D26" s="618"/>
      <c r="E26" s="619">
        <f t="shared" ref="E26:T26" si="2">E35+E88+E136+E156+E188+E214+E246+E260+E284+E331+E358+E390+E444+E548+E576+E588+E406</f>
        <v>0</v>
      </c>
      <c r="F26" s="619">
        <f t="shared" si="2"/>
        <v>0</v>
      </c>
      <c r="G26" s="619">
        <f t="shared" si="2"/>
        <v>1200</v>
      </c>
      <c r="H26" s="619">
        <f t="shared" si="2"/>
        <v>1200</v>
      </c>
      <c r="I26" s="619">
        <f t="shared" si="2"/>
        <v>7339438.4128</v>
      </c>
      <c r="J26" s="619">
        <f t="shared" si="2"/>
        <v>4552960.4128</v>
      </c>
      <c r="K26" s="619">
        <f t="shared" si="2"/>
        <v>0</v>
      </c>
      <c r="L26" s="619">
        <f t="shared" si="2"/>
        <v>0</v>
      </c>
      <c r="M26" s="619">
        <f t="shared" si="2"/>
        <v>5112718.8127999995</v>
      </c>
      <c r="N26" s="619">
        <f t="shared" si="2"/>
        <v>2283240.8128</v>
      </c>
      <c r="O26" s="619">
        <f t="shared" si="2"/>
        <v>0</v>
      </c>
      <c r="P26" s="619">
        <f t="shared" si="2"/>
        <v>0</v>
      </c>
      <c r="Q26" s="619">
        <f t="shared" si="2"/>
        <v>255950</v>
      </c>
      <c r="R26" s="619">
        <f t="shared" si="2"/>
        <v>255950</v>
      </c>
      <c r="S26" s="619">
        <f t="shared" si="2"/>
        <v>0</v>
      </c>
      <c r="T26" s="619">
        <f t="shared" si="2"/>
        <v>0</v>
      </c>
      <c r="U26" s="618"/>
      <c r="V26" s="618"/>
      <c r="W26" s="618"/>
      <c r="X26" s="618"/>
      <c r="Z26" s="622">
        <f>N21/1000</f>
        <v>100</v>
      </c>
    </row>
    <row r="27" spans="1:26" s="616" customFormat="1">
      <c r="A27" s="615"/>
      <c r="B27" s="627"/>
      <c r="C27" s="627"/>
      <c r="D27" s="615"/>
      <c r="E27" s="624"/>
      <c r="F27" s="624"/>
      <c r="G27" s="624"/>
      <c r="H27" s="624"/>
      <c r="I27" s="624"/>
      <c r="J27" s="624"/>
      <c r="K27" s="624"/>
      <c r="L27" s="624"/>
      <c r="M27" s="624"/>
      <c r="N27" s="624"/>
      <c r="O27" s="624"/>
      <c r="P27" s="624"/>
      <c r="Q27" s="624"/>
      <c r="R27" s="624"/>
      <c r="S27" s="624"/>
      <c r="T27" s="624"/>
      <c r="U27" s="615"/>
      <c r="V27" s="615"/>
      <c r="W27" s="615"/>
      <c r="X27" s="615"/>
      <c r="Y27" s="620"/>
      <c r="Z27" s="626">
        <f>N26/1000</f>
        <v>2283.2408127999997</v>
      </c>
    </row>
    <row r="28" spans="1:26" s="616" customFormat="1" ht="31.5" customHeight="1">
      <c r="A28" s="628" t="s">
        <v>95</v>
      </c>
      <c r="B28" s="629" t="s">
        <v>455</v>
      </c>
      <c r="C28" s="629"/>
      <c r="D28" s="615"/>
      <c r="E28" s="619">
        <f t="shared" ref="E28:T28" si="3">E29+E35</f>
        <v>49800</v>
      </c>
      <c r="F28" s="619">
        <f t="shared" si="3"/>
        <v>40470</v>
      </c>
      <c r="G28" s="619">
        <f t="shared" si="3"/>
        <v>27458</v>
      </c>
      <c r="H28" s="619">
        <f t="shared" si="3"/>
        <v>27458</v>
      </c>
      <c r="I28" s="619">
        <f t="shared" si="3"/>
        <v>406712</v>
      </c>
      <c r="J28" s="619">
        <f t="shared" si="3"/>
        <v>395912</v>
      </c>
      <c r="K28" s="619">
        <f t="shared" si="3"/>
        <v>0</v>
      </c>
      <c r="L28" s="619">
        <f t="shared" si="3"/>
        <v>0</v>
      </c>
      <c r="M28" s="619">
        <f t="shared" si="3"/>
        <v>165012</v>
      </c>
      <c r="N28" s="619">
        <f t="shared" si="3"/>
        <v>154212</v>
      </c>
      <c r="O28" s="619">
        <f t="shared" si="3"/>
        <v>0</v>
      </c>
      <c r="P28" s="619">
        <f t="shared" si="3"/>
        <v>0</v>
      </c>
      <c r="Q28" s="619">
        <f t="shared" si="3"/>
        <v>19112</v>
      </c>
      <c r="R28" s="619">
        <f t="shared" si="3"/>
        <v>19112</v>
      </c>
      <c r="S28" s="619">
        <f t="shared" si="3"/>
        <v>0</v>
      </c>
      <c r="T28" s="619">
        <f t="shared" si="3"/>
        <v>0</v>
      </c>
      <c r="U28" s="615"/>
      <c r="V28" s="615"/>
      <c r="W28" s="615"/>
      <c r="X28" s="615"/>
      <c r="Y28" s="620"/>
      <c r="Z28" s="614">
        <v>1125.76</v>
      </c>
    </row>
    <row r="29" spans="1:26" s="634" customFormat="1" ht="31.5">
      <c r="A29" s="630" t="s">
        <v>464</v>
      </c>
      <c r="B29" s="631" t="s">
        <v>456</v>
      </c>
      <c r="C29" s="631"/>
      <c r="D29" s="632"/>
      <c r="E29" s="619">
        <f>SUM(E30:E34)</f>
        <v>49800</v>
      </c>
      <c r="F29" s="619">
        <f t="shared" ref="F29:T29" si="4">SUM(F30:F34)</f>
        <v>40470</v>
      </c>
      <c r="G29" s="619">
        <f t="shared" si="4"/>
        <v>27458</v>
      </c>
      <c r="H29" s="619">
        <f t="shared" si="4"/>
        <v>27458</v>
      </c>
      <c r="I29" s="619">
        <f t="shared" si="4"/>
        <v>11012</v>
      </c>
      <c r="J29" s="619">
        <f t="shared" si="4"/>
        <v>11012</v>
      </c>
      <c r="K29" s="619">
        <f t="shared" si="4"/>
        <v>0</v>
      </c>
      <c r="L29" s="619">
        <f t="shared" si="4"/>
        <v>0</v>
      </c>
      <c r="M29" s="619">
        <f t="shared" si="4"/>
        <v>11012</v>
      </c>
      <c r="N29" s="619">
        <f t="shared" si="4"/>
        <v>11012</v>
      </c>
      <c r="O29" s="619">
        <f t="shared" si="4"/>
        <v>0</v>
      </c>
      <c r="P29" s="619">
        <f t="shared" si="4"/>
        <v>0</v>
      </c>
      <c r="Q29" s="619">
        <f t="shared" si="4"/>
        <v>11012</v>
      </c>
      <c r="R29" s="619">
        <f t="shared" si="4"/>
        <v>11012</v>
      </c>
      <c r="S29" s="619">
        <f t="shared" si="4"/>
        <v>0</v>
      </c>
      <c r="T29" s="619">
        <f t="shared" si="4"/>
        <v>0</v>
      </c>
      <c r="U29" s="633"/>
      <c r="V29" s="633"/>
      <c r="W29" s="633"/>
      <c r="X29" s="633"/>
      <c r="Y29" s="620"/>
      <c r="Z29" s="614">
        <v>2169.3200000000002</v>
      </c>
    </row>
    <row r="30" spans="1:26" s="641" customFormat="1" ht="31.5">
      <c r="A30" s="635" t="s">
        <v>24</v>
      </c>
      <c r="B30" s="636" t="s">
        <v>457</v>
      </c>
      <c r="C30" s="636"/>
      <c r="D30" s="637"/>
      <c r="E30" s="638"/>
      <c r="F30" s="638"/>
      <c r="G30" s="638"/>
      <c r="H30" s="638"/>
      <c r="I30" s="638"/>
      <c r="J30" s="638"/>
      <c r="K30" s="638"/>
      <c r="L30" s="638"/>
      <c r="M30" s="638"/>
      <c r="N30" s="638"/>
      <c r="O30" s="638"/>
      <c r="P30" s="638"/>
      <c r="Q30" s="638"/>
      <c r="R30" s="638"/>
      <c r="S30" s="638"/>
      <c r="T30" s="638"/>
      <c r="U30" s="639"/>
      <c r="V30" s="639"/>
      <c r="W30" s="639"/>
      <c r="X30" s="639"/>
      <c r="Y30" s="620"/>
      <c r="Z30" s="640">
        <f>Z29+Z28</f>
        <v>3295.08</v>
      </c>
    </row>
    <row r="31" spans="1:26" s="641" customFormat="1" ht="47.25">
      <c r="A31" s="635"/>
      <c r="B31" s="642" t="s">
        <v>458</v>
      </c>
      <c r="C31" s="642"/>
      <c r="D31" s="637"/>
      <c r="E31" s="638"/>
      <c r="F31" s="638"/>
      <c r="G31" s="638"/>
      <c r="H31" s="638"/>
      <c r="I31" s="638"/>
      <c r="J31" s="638"/>
      <c r="K31" s="638"/>
      <c r="L31" s="638"/>
      <c r="M31" s="638"/>
      <c r="N31" s="638"/>
      <c r="O31" s="638"/>
      <c r="P31" s="638"/>
      <c r="Q31" s="638"/>
      <c r="R31" s="638"/>
      <c r="S31" s="638"/>
      <c r="T31" s="638"/>
      <c r="U31" s="639"/>
      <c r="V31" s="639"/>
      <c r="W31" s="639"/>
      <c r="X31" s="639"/>
      <c r="Y31" s="620"/>
      <c r="Z31" s="643">
        <f>N24/1000</f>
        <v>3383.8424128000001</v>
      </c>
    </row>
    <row r="32" spans="1:26" s="616" customFormat="1" ht="45" customHeight="1">
      <c r="A32" s="644">
        <v>1</v>
      </c>
      <c r="B32" s="645" t="s">
        <v>459</v>
      </c>
      <c r="C32" s="645"/>
      <c r="D32" s="615" t="s">
        <v>462</v>
      </c>
      <c r="E32" s="624">
        <v>20000</v>
      </c>
      <c r="F32" s="624">
        <v>20000</v>
      </c>
      <c r="G32" s="624">
        <v>15000</v>
      </c>
      <c r="H32" s="624">
        <v>15000</v>
      </c>
      <c r="I32" s="624">
        <f>J32</f>
        <v>3000</v>
      </c>
      <c r="J32" s="624">
        <v>3000</v>
      </c>
      <c r="K32" s="624"/>
      <c r="L32" s="624"/>
      <c r="M32" s="624">
        <f>N32</f>
        <v>3000</v>
      </c>
      <c r="N32" s="624">
        <f>J32</f>
        <v>3000</v>
      </c>
      <c r="O32" s="624"/>
      <c r="P32" s="624"/>
      <c r="Q32" s="624">
        <f>R32</f>
        <v>3000</v>
      </c>
      <c r="R32" s="624">
        <v>3000</v>
      </c>
      <c r="S32" s="624"/>
      <c r="T32" s="624"/>
      <c r="U32" s="615" t="s">
        <v>835</v>
      </c>
      <c r="V32" s="615"/>
      <c r="W32" s="615"/>
      <c r="X32" s="615"/>
      <c r="Y32" s="620">
        <f t="shared" ref="Y32:Y91" si="5">Q32-R32</f>
        <v>0</v>
      </c>
      <c r="Z32" s="616">
        <f>Z31-Z30</f>
        <v>88.76241280000022</v>
      </c>
    </row>
    <row r="33" spans="1:31" s="616" customFormat="1" ht="66" customHeight="1">
      <c r="A33" s="644">
        <v>2</v>
      </c>
      <c r="B33" s="645" t="s">
        <v>461</v>
      </c>
      <c r="C33" s="645"/>
      <c r="D33" s="615" t="s">
        <v>463</v>
      </c>
      <c r="E33" s="624">
        <v>14900</v>
      </c>
      <c r="F33" s="624">
        <v>14900</v>
      </c>
      <c r="G33" s="624">
        <v>6888</v>
      </c>
      <c r="H33" s="624">
        <v>6888</v>
      </c>
      <c r="I33" s="624">
        <f>J33</f>
        <v>8012</v>
      </c>
      <c r="J33" s="624">
        <f>F33-H33</f>
        <v>8012</v>
      </c>
      <c r="K33" s="624"/>
      <c r="L33" s="624"/>
      <c r="M33" s="624">
        <f>N33</f>
        <v>8012</v>
      </c>
      <c r="N33" s="624">
        <f>J33</f>
        <v>8012</v>
      </c>
      <c r="O33" s="624"/>
      <c r="P33" s="624"/>
      <c r="Q33" s="624">
        <f>R33</f>
        <v>8012</v>
      </c>
      <c r="R33" s="624">
        <v>8012</v>
      </c>
      <c r="S33" s="624"/>
      <c r="T33" s="624"/>
      <c r="U33" s="615"/>
      <c r="V33" s="615"/>
      <c r="W33" s="615"/>
      <c r="X33" s="615"/>
      <c r="Y33" s="620">
        <f t="shared" si="5"/>
        <v>0</v>
      </c>
    </row>
    <row r="34" spans="1:31" s="616" customFormat="1" ht="65.25" customHeight="1">
      <c r="A34" s="644">
        <v>3</v>
      </c>
      <c r="B34" s="645" t="s">
        <v>1147</v>
      </c>
      <c r="C34" s="645"/>
      <c r="D34" s="615" t="s">
        <v>1148</v>
      </c>
      <c r="E34" s="624">
        <v>14900</v>
      </c>
      <c r="F34" s="624">
        <v>5570</v>
      </c>
      <c r="G34" s="624">
        <v>5570</v>
      </c>
      <c r="H34" s="624">
        <v>5570</v>
      </c>
      <c r="I34" s="624"/>
      <c r="J34" s="624"/>
      <c r="K34" s="624"/>
      <c r="L34" s="624"/>
      <c r="M34" s="624"/>
      <c r="N34" s="624"/>
      <c r="O34" s="624"/>
      <c r="P34" s="624"/>
      <c r="Q34" s="624"/>
      <c r="R34" s="624"/>
      <c r="S34" s="624"/>
      <c r="T34" s="624"/>
      <c r="U34" s="646"/>
      <c r="V34" s="615"/>
      <c r="W34" s="615"/>
      <c r="X34" s="615"/>
      <c r="Y34" s="620">
        <f t="shared" si="5"/>
        <v>0</v>
      </c>
      <c r="AC34" s="615" t="s">
        <v>1214</v>
      </c>
    </row>
    <row r="35" spans="1:31" ht="41.25" customHeight="1">
      <c r="A35" s="630" t="s">
        <v>465</v>
      </c>
      <c r="B35" s="631" t="s">
        <v>466</v>
      </c>
      <c r="C35" s="631"/>
      <c r="D35" s="647"/>
      <c r="E35" s="619">
        <f>SUM(E37:E76)</f>
        <v>0</v>
      </c>
      <c r="F35" s="619">
        <f>SUM(F37:F76)</f>
        <v>0</v>
      </c>
      <c r="G35" s="619">
        <f>SUM(G37:G76)</f>
        <v>0</v>
      </c>
      <c r="H35" s="619">
        <f>SUM(H37:H76)</f>
        <v>0</v>
      </c>
      <c r="I35" s="619">
        <f>SUM(I37:I76)</f>
        <v>395700</v>
      </c>
      <c r="J35" s="619">
        <f t="shared" ref="J35:T35" si="6">SUM(J37:J76)</f>
        <v>384900</v>
      </c>
      <c r="K35" s="619">
        <f t="shared" si="6"/>
        <v>0</v>
      </c>
      <c r="L35" s="619">
        <f t="shared" si="6"/>
        <v>0</v>
      </c>
      <c r="M35" s="619">
        <f t="shared" si="6"/>
        <v>154000</v>
      </c>
      <c r="N35" s="619">
        <f t="shared" si="6"/>
        <v>143200</v>
      </c>
      <c r="O35" s="619">
        <f t="shared" si="6"/>
        <v>0</v>
      </c>
      <c r="P35" s="619">
        <f t="shared" si="6"/>
        <v>0</v>
      </c>
      <c r="Q35" s="619">
        <f t="shared" si="6"/>
        <v>8100</v>
      </c>
      <c r="R35" s="619">
        <f t="shared" si="6"/>
        <v>8100</v>
      </c>
      <c r="S35" s="619">
        <f t="shared" si="6"/>
        <v>0</v>
      </c>
      <c r="T35" s="619">
        <f t="shared" si="6"/>
        <v>0</v>
      </c>
      <c r="U35" s="648"/>
      <c r="V35" s="648"/>
      <c r="W35" s="648"/>
      <c r="X35" s="648"/>
      <c r="Y35" s="620">
        <f t="shared" si="5"/>
        <v>0</v>
      </c>
    </row>
    <row r="36" spans="1:31" s="641" customFormat="1" ht="44.25" customHeight="1">
      <c r="A36" s="635"/>
      <c r="B36" s="642" t="s">
        <v>467</v>
      </c>
      <c r="C36" s="642"/>
      <c r="D36" s="637"/>
      <c r="E36" s="638"/>
      <c r="F36" s="638"/>
      <c r="G36" s="638"/>
      <c r="H36" s="638"/>
      <c r="I36" s="624">
        <f>J36</f>
        <v>0</v>
      </c>
      <c r="J36" s="638"/>
      <c r="K36" s="638"/>
      <c r="L36" s="638"/>
      <c r="M36" s="624">
        <f t="shared" ref="M36:M45" si="7">N36</f>
        <v>0</v>
      </c>
      <c r="N36" s="638"/>
      <c r="O36" s="638"/>
      <c r="P36" s="638"/>
      <c r="Q36" s="638"/>
      <c r="R36" s="638"/>
      <c r="S36" s="638"/>
      <c r="T36" s="638"/>
      <c r="U36" s="639"/>
      <c r="V36" s="639"/>
      <c r="W36" s="639"/>
      <c r="X36" s="639"/>
      <c r="Y36" s="620">
        <f t="shared" si="5"/>
        <v>0</v>
      </c>
    </row>
    <row r="37" spans="1:31" s="616" customFormat="1" ht="55.5" customHeight="1">
      <c r="A37" s="644">
        <v>1</v>
      </c>
      <c r="B37" s="645" t="s">
        <v>468</v>
      </c>
      <c r="C37" s="645"/>
      <c r="D37" s="615"/>
      <c r="E37" s="624"/>
      <c r="F37" s="624"/>
      <c r="G37" s="624"/>
      <c r="H37" s="624"/>
      <c r="I37" s="624">
        <v>2000</v>
      </c>
      <c r="J37" s="624">
        <v>2000</v>
      </c>
      <c r="K37" s="624"/>
      <c r="L37" s="624"/>
      <c r="M37" s="624">
        <f t="shared" si="7"/>
        <v>2000</v>
      </c>
      <c r="N37" s="624">
        <v>2000</v>
      </c>
      <c r="O37" s="624"/>
      <c r="P37" s="624"/>
      <c r="Q37" s="624"/>
      <c r="R37" s="624"/>
      <c r="S37" s="624"/>
      <c r="T37" s="624"/>
      <c r="U37" s="615"/>
      <c r="V37" s="615"/>
      <c r="W37" s="615"/>
      <c r="X37" s="615"/>
      <c r="Y37" s="620">
        <f t="shared" si="5"/>
        <v>0</v>
      </c>
      <c r="AA37" s="616" t="s">
        <v>1215</v>
      </c>
    </row>
    <row r="38" spans="1:31" s="616" customFormat="1" ht="41.25" customHeight="1">
      <c r="A38" s="644">
        <v>2</v>
      </c>
      <c r="B38" s="645" t="s">
        <v>841</v>
      </c>
      <c r="C38" s="645"/>
      <c r="D38" s="615"/>
      <c r="E38" s="624"/>
      <c r="F38" s="624"/>
      <c r="G38" s="624"/>
      <c r="H38" s="624"/>
      <c r="I38" s="624">
        <v>13500</v>
      </c>
      <c r="J38" s="624">
        <f>I38</f>
        <v>13500</v>
      </c>
      <c r="K38" s="624"/>
      <c r="L38" s="624"/>
      <c r="M38" s="624">
        <v>13500</v>
      </c>
      <c r="N38" s="624">
        <v>13500</v>
      </c>
      <c r="O38" s="624"/>
      <c r="P38" s="624"/>
      <c r="Q38" s="624">
        <v>2000</v>
      </c>
      <c r="R38" s="624">
        <v>2000</v>
      </c>
      <c r="S38" s="624"/>
      <c r="T38" s="624"/>
      <c r="U38" s="615" t="s">
        <v>782</v>
      </c>
      <c r="V38" s="615"/>
      <c r="W38" s="615"/>
      <c r="X38" s="615"/>
      <c r="Y38" s="620">
        <f t="shared" si="5"/>
        <v>0</v>
      </c>
    </row>
    <row r="39" spans="1:31" s="616" customFormat="1" ht="39.75" customHeight="1">
      <c r="A39" s="644">
        <v>3</v>
      </c>
      <c r="B39" s="645" t="s">
        <v>842</v>
      </c>
      <c r="C39" s="645"/>
      <c r="D39" s="615"/>
      <c r="E39" s="624"/>
      <c r="F39" s="624"/>
      <c r="G39" s="624"/>
      <c r="H39" s="624"/>
      <c r="I39" s="624">
        <v>2500</v>
      </c>
      <c r="J39" s="624">
        <v>2500</v>
      </c>
      <c r="K39" s="624"/>
      <c r="L39" s="624"/>
      <c r="M39" s="624">
        <f t="shared" si="7"/>
        <v>2500</v>
      </c>
      <c r="N39" s="624">
        <v>2500</v>
      </c>
      <c r="O39" s="624"/>
      <c r="P39" s="624"/>
      <c r="Q39" s="624"/>
      <c r="R39" s="624"/>
      <c r="S39" s="624"/>
      <c r="T39" s="624"/>
      <c r="U39" s="615"/>
      <c r="V39" s="615"/>
      <c r="W39" s="615"/>
      <c r="X39" s="615"/>
      <c r="Y39" s="620">
        <f t="shared" si="5"/>
        <v>0</v>
      </c>
    </row>
    <row r="40" spans="1:31" s="616" customFormat="1" ht="38.25" customHeight="1">
      <c r="A40" s="644">
        <v>4</v>
      </c>
      <c r="B40" s="645" t="s">
        <v>480</v>
      </c>
      <c r="C40" s="645"/>
      <c r="D40" s="615"/>
      <c r="E40" s="624"/>
      <c r="F40" s="624"/>
      <c r="G40" s="624"/>
      <c r="H40" s="624"/>
      <c r="I40" s="624">
        <v>37000</v>
      </c>
      <c r="J40" s="624">
        <v>37000</v>
      </c>
      <c r="K40" s="624"/>
      <c r="L40" s="624"/>
      <c r="M40" s="624">
        <f t="shared" si="7"/>
        <v>36000</v>
      </c>
      <c r="N40" s="624">
        <v>36000</v>
      </c>
      <c r="O40" s="624"/>
      <c r="P40" s="624"/>
      <c r="Q40" s="624"/>
      <c r="R40" s="624"/>
      <c r="S40" s="624"/>
      <c r="T40" s="624"/>
      <c r="U40" s="615"/>
      <c r="V40" s="615"/>
      <c r="W40" s="615"/>
      <c r="X40" s="615"/>
      <c r="Y40" s="620">
        <f t="shared" si="5"/>
        <v>0</v>
      </c>
    </row>
    <row r="41" spans="1:31" s="616" customFormat="1" ht="44.25" customHeight="1">
      <c r="A41" s="644">
        <v>5</v>
      </c>
      <c r="B41" s="645" t="s">
        <v>469</v>
      </c>
      <c r="C41" s="645"/>
      <c r="D41" s="615"/>
      <c r="E41" s="624"/>
      <c r="F41" s="624"/>
      <c r="G41" s="624"/>
      <c r="H41" s="624"/>
      <c r="I41" s="624">
        <v>5000</v>
      </c>
      <c r="J41" s="624">
        <v>5000</v>
      </c>
      <c r="K41" s="624"/>
      <c r="L41" s="624"/>
      <c r="M41" s="624">
        <f t="shared" si="7"/>
        <v>5000</v>
      </c>
      <c r="N41" s="624">
        <v>5000</v>
      </c>
      <c r="O41" s="624"/>
      <c r="P41" s="624"/>
      <c r="Q41" s="624"/>
      <c r="R41" s="624"/>
      <c r="S41" s="624"/>
      <c r="T41" s="624"/>
      <c r="U41" s="615"/>
      <c r="V41" s="615"/>
      <c r="W41" s="615"/>
      <c r="X41" s="615"/>
      <c r="Y41" s="620">
        <f t="shared" si="5"/>
        <v>0</v>
      </c>
    </row>
    <row r="42" spans="1:31" s="616" customFormat="1" ht="36.75" customHeight="1">
      <c r="A42" s="644">
        <v>6</v>
      </c>
      <c r="B42" s="645" t="s">
        <v>3017</v>
      </c>
      <c r="C42" s="645"/>
      <c r="D42" s="615"/>
      <c r="E42" s="624"/>
      <c r="F42" s="624"/>
      <c r="G42" s="624"/>
      <c r="H42" s="624"/>
      <c r="I42" s="624">
        <v>13700</v>
      </c>
      <c r="J42" s="624">
        <f>I42</f>
        <v>13700</v>
      </c>
      <c r="K42" s="624"/>
      <c r="L42" s="624"/>
      <c r="M42" s="624">
        <v>13700</v>
      </c>
      <c r="N42" s="624">
        <v>13700</v>
      </c>
      <c r="O42" s="624"/>
      <c r="P42" s="624"/>
      <c r="Q42" s="624">
        <v>1000</v>
      </c>
      <c r="R42" s="624">
        <v>1000</v>
      </c>
      <c r="S42" s="624"/>
      <c r="T42" s="624"/>
      <c r="U42" s="615"/>
      <c r="V42" s="615"/>
      <c r="W42" s="615"/>
      <c r="X42" s="615"/>
      <c r="Y42" s="620">
        <f t="shared" si="5"/>
        <v>0</v>
      </c>
    </row>
    <row r="43" spans="1:31" s="616" customFormat="1" ht="36.75" customHeight="1">
      <c r="A43" s="644">
        <v>7</v>
      </c>
      <c r="B43" s="645" t="s">
        <v>1149</v>
      </c>
      <c r="C43" s="645"/>
      <c r="D43" s="615"/>
      <c r="E43" s="624"/>
      <c r="F43" s="624"/>
      <c r="G43" s="624"/>
      <c r="H43" s="624"/>
      <c r="I43" s="624">
        <v>12500</v>
      </c>
      <c r="J43" s="624">
        <v>12500</v>
      </c>
      <c r="K43" s="624"/>
      <c r="L43" s="624"/>
      <c r="M43" s="624">
        <f>N43</f>
        <v>12500</v>
      </c>
      <c r="N43" s="624">
        <v>12500</v>
      </c>
      <c r="O43" s="624"/>
      <c r="P43" s="624"/>
      <c r="Q43" s="624">
        <v>1000</v>
      </c>
      <c r="R43" s="624">
        <v>1000</v>
      </c>
      <c r="S43" s="624"/>
      <c r="T43" s="624"/>
      <c r="U43" s="615"/>
      <c r="V43" s="615"/>
      <c r="W43" s="615"/>
      <c r="X43" s="615"/>
      <c r="Y43" s="620">
        <f t="shared" si="5"/>
        <v>0</v>
      </c>
    </row>
    <row r="44" spans="1:31" s="616" customFormat="1" ht="37.5" customHeight="1">
      <c r="A44" s="644">
        <v>8</v>
      </c>
      <c r="B44" s="645" t="s">
        <v>844</v>
      </c>
      <c r="C44" s="645"/>
      <c r="D44" s="615"/>
      <c r="E44" s="624"/>
      <c r="F44" s="624"/>
      <c r="G44" s="624"/>
      <c r="H44" s="624"/>
      <c r="I44" s="624">
        <f>J44</f>
        <v>14500</v>
      </c>
      <c r="J44" s="624">
        <v>14500</v>
      </c>
      <c r="K44" s="624"/>
      <c r="L44" s="624"/>
      <c r="M44" s="624">
        <f>N44</f>
        <v>13300</v>
      </c>
      <c r="N44" s="624">
        <f>14500-1200</f>
        <v>13300</v>
      </c>
      <c r="O44" s="624"/>
      <c r="P44" s="624"/>
      <c r="Q44" s="624"/>
      <c r="R44" s="624"/>
      <c r="S44" s="624"/>
      <c r="T44" s="624"/>
      <c r="U44" s="615"/>
      <c r="V44" s="615"/>
      <c r="W44" s="615"/>
      <c r="X44" s="615"/>
      <c r="Y44" s="620">
        <f t="shared" si="5"/>
        <v>0</v>
      </c>
    </row>
    <row r="45" spans="1:31" s="616" customFormat="1" ht="33" customHeight="1">
      <c r="A45" s="644">
        <v>9</v>
      </c>
      <c r="B45" s="645" t="s">
        <v>845</v>
      </c>
      <c r="C45" s="645"/>
      <c r="D45" s="615"/>
      <c r="E45" s="624"/>
      <c r="F45" s="624"/>
      <c r="G45" s="624"/>
      <c r="H45" s="624"/>
      <c r="I45" s="624">
        <v>15000</v>
      </c>
      <c r="J45" s="624">
        <v>15000</v>
      </c>
      <c r="K45" s="624"/>
      <c r="L45" s="624"/>
      <c r="M45" s="624">
        <f t="shared" si="7"/>
        <v>15000</v>
      </c>
      <c r="N45" s="624">
        <v>15000</v>
      </c>
      <c r="O45" s="624"/>
      <c r="P45" s="624"/>
      <c r="Q45" s="624"/>
      <c r="R45" s="624"/>
      <c r="S45" s="624"/>
      <c r="T45" s="624"/>
      <c r="U45" s="615"/>
      <c r="V45" s="615"/>
      <c r="W45" s="615"/>
      <c r="X45" s="615"/>
      <c r="Y45" s="620">
        <f t="shared" si="5"/>
        <v>0</v>
      </c>
    </row>
    <row r="46" spans="1:31" s="616" customFormat="1" ht="38.25" customHeight="1">
      <c r="A46" s="644">
        <v>10</v>
      </c>
      <c r="B46" s="645" t="s">
        <v>473</v>
      </c>
      <c r="C46" s="645"/>
      <c r="D46" s="615"/>
      <c r="E46" s="624"/>
      <c r="F46" s="624"/>
      <c r="G46" s="624"/>
      <c r="H46" s="624"/>
      <c r="I46" s="624">
        <v>14000</v>
      </c>
      <c r="J46" s="624">
        <v>14000</v>
      </c>
      <c r="K46" s="624"/>
      <c r="L46" s="624"/>
      <c r="M46" s="624">
        <v>14000</v>
      </c>
      <c r="N46" s="624">
        <f>M46</f>
        <v>14000</v>
      </c>
      <c r="O46" s="624"/>
      <c r="P46" s="624"/>
      <c r="Q46" s="624">
        <v>1000</v>
      </c>
      <c r="R46" s="624">
        <v>1000</v>
      </c>
      <c r="S46" s="624"/>
      <c r="T46" s="624"/>
      <c r="U46" s="615"/>
      <c r="V46" s="615"/>
      <c r="W46" s="615"/>
      <c r="X46" s="615"/>
      <c r="Y46" s="620">
        <f t="shared" si="5"/>
        <v>0</v>
      </c>
    </row>
    <row r="47" spans="1:31" s="616" customFormat="1" ht="38.25" customHeight="1">
      <c r="A47" s="644">
        <v>11</v>
      </c>
      <c r="B47" s="645" t="s">
        <v>2880</v>
      </c>
      <c r="C47" s="645"/>
      <c r="D47" s="615"/>
      <c r="E47" s="624"/>
      <c r="F47" s="624"/>
      <c r="G47" s="624"/>
      <c r="H47" s="624"/>
      <c r="I47" s="624">
        <v>14500</v>
      </c>
      <c r="J47" s="624">
        <v>14500</v>
      </c>
      <c r="K47" s="624"/>
      <c r="L47" s="624"/>
      <c r="M47" s="624">
        <v>6500</v>
      </c>
      <c r="N47" s="624">
        <v>6500</v>
      </c>
      <c r="O47" s="624"/>
      <c r="P47" s="624"/>
      <c r="Q47" s="646"/>
      <c r="R47" s="646"/>
      <c r="S47" s="624"/>
      <c r="T47" s="624"/>
      <c r="U47" s="615"/>
      <c r="V47" s="615"/>
      <c r="W47" s="615"/>
      <c r="X47" s="615"/>
      <c r="Y47" s="620"/>
      <c r="AE47" s="616" t="s">
        <v>2980</v>
      </c>
    </row>
    <row r="48" spans="1:31" s="616" customFormat="1" ht="25.5" customHeight="1">
      <c r="A48" s="644">
        <v>12</v>
      </c>
      <c r="B48" s="645" t="s">
        <v>849</v>
      </c>
      <c r="C48" s="645"/>
      <c r="D48" s="615"/>
      <c r="E48" s="624"/>
      <c r="F48" s="624"/>
      <c r="G48" s="624"/>
      <c r="H48" s="624"/>
      <c r="I48" s="624">
        <v>8000</v>
      </c>
      <c r="J48" s="624">
        <v>8000</v>
      </c>
      <c r="K48" s="624"/>
      <c r="L48" s="624"/>
      <c r="M48" s="624"/>
      <c r="N48" s="624"/>
      <c r="O48" s="624"/>
      <c r="P48" s="624"/>
      <c r="Q48" s="624"/>
      <c r="R48" s="624"/>
      <c r="S48" s="624"/>
      <c r="T48" s="624"/>
      <c r="U48" s="615"/>
      <c r="V48" s="615"/>
      <c r="W48" s="615"/>
      <c r="X48" s="615"/>
      <c r="Y48" s="620">
        <f t="shared" si="5"/>
        <v>0</v>
      </c>
    </row>
    <row r="49" spans="1:25" s="616" customFormat="1" ht="27" customHeight="1">
      <c r="A49" s="644">
        <v>13</v>
      </c>
      <c r="B49" s="645" t="s">
        <v>2949</v>
      </c>
      <c r="C49" s="645"/>
      <c r="D49" s="615"/>
      <c r="E49" s="624"/>
      <c r="F49" s="624"/>
      <c r="G49" s="624"/>
      <c r="H49" s="624"/>
      <c r="I49" s="624">
        <v>8000</v>
      </c>
      <c r="J49" s="624">
        <v>8000</v>
      </c>
      <c r="K49" s="624"/>
      <c r="L49" s="624"/>
      <c r="M49" s="624">
        <v>8000</v>
      </c>
      <c r="N49" s="624">
        <v>8000</v>
      </c>
      <c r="O49" s="624"/>
      <c r="P49" s="624"/>
      <c r="Q49" s="624">
        <v>2000</v>
      </c>
      <c r="R49" s="624">
        <v>2000</v>
      </c>
      <c r="S49" s="624"/>
      <c r="T49" s="624"/>
      <c r="U49" s="615"/>
      <c r="V49" s="615"/>
      <c r="W49" s="615"/>
      <c r="X49" s="615"/>
      <c r="Y49" s="620" t="e">
        <f>#REF!-#REF!</f>
        <v>#REF!</v>
      </c>
    </row>
    <row r="50" spans="1:25" s="616" customFormat="1" ht="42.75" customHeight="1">
      <c r="A50" s="644">
        <v>14</v>
      </c>
      <c r="B50" s="645" t="s">
        <v>846</v>
      </c>
      <c r="C50" s="645"/>
      <c r="D50" s="615"/>
      <c r="E50" s="624"/>
      <c r="F50" s="624"/>
      <c r="G50" s="624"/>
      <c r="H50" s="624"/>
      <c r="I50" s="624">
        <v>5000</v>
      </c>
      <c r="J50" s="624">
        <v>5000</v>
      </c>
      <c r="K50" s="624"/>
      <c r="L50" s="624"/>
      <c r="M50" s="624"/>
      <c r="N50" s="624"/>
      <c r="O50" s="624"/>
      <c r="P50" s="624"/>
      <c r="Q50" s="624"/>
      <c r="R50" s="624"/>
      <c r="S50" s="624"/>
      <c r="T50" s="624"/>
      <c r="U50" s="615"/>
      <c r="V50" s="615"/>
      <c r="W50" s="615"/>
      <c r="X50" s="615"/>
      <c r="Y50" s="620">
        <f t="shared" si="5"/>
        <v>0</v>
      </c>
    </row>
    <row r="51" spans="1:25" s="616" customFormat="1" ht="39" customHeight="1">
      <c r="A51" s="644">
        <v>15</v>
      </c>
      <c r="B51" s="645" t="s">
        <v>847</v>
      </c>
      <c r="C51" s="645"/>
      <c r="D51" s="615"/>
      <c r="E51" s="624"/>
      <c r="F51" s="624"/>
      <c r="G51" s="624"/>
      <c r="H51" s="624"/>
      <c r="I51" s="624">
        <v>5000</v>
      </c>
      <c r="J51" s="624">
        <v>5000</v>
      </c>
      <c r="K51" s="624"/>
      <c r="L51" s="624"/>
      <c r="M51" s="624"/>
      <c r="N51" s="624"/>
      <c r="O51" s="624"/>
      <c r="P51" s="624"/>
      <c r="Q51" s="624"/>
      <c r="R51" s="624"/>
      <c r="S51" s="624"/>
      <c r="T51" s="624"/>
      <c r="U51" s="615"/>
      <c r="V51" s="615"/>
      <c r="W51" s="615"/>
      <c r="X51" s="615"/>
      <c r="Y51" s="620">
        <f t="shared" si="5"/>
        <v>0</v>
      </c>
    </row>
    <row r="52" spans="1:25" s="616" customFormat="1" ht="57" customHeight="1">
      <c r="A52" s="644">
        <v>16</v>
      </c>
      <c r="B52" s="645" t="s">
        <v>3023</v>
      </c>
      <c r="C52" s="645"/>
      <c r="D52" s="615"/>
      <c r="E52" s="624"/>
      <c r="F52" s="624"/>
      <c r="G52" s="624"/>
      <c r="H52" s="624"/>
      <c r="I52" s="624">
        <v>12000</v>
      </c>
      <c r="J52" s="624">
        <v>1200</v>
      </c>
      <c r="K52" s="624"/>
      <c r="L52" s="624"/>
      <c r="M52" s="624">
        <v>12000</v>
      </c>
      <c r="N52" s="624">
        <v>1200</v>
      </c>
      <c r="O52" s="624"/>
      <c r="P52" s="624"/>
      <c r="Q52" s="624">
        <v>1100</v>
      </c>
      <c r="R52" s="624">
        <v>1100</v>
      </c>
      <c r="S52" s="624"/>
      <c r="T52" s="624"/>
      <c r="U52" s="615"/>
      <c r="V52" s="615"/>
      <c r="W52" s="615"/>
      <c r="X52" s="615"/>
      <c r="Y52" s="620"/>
    </row>
    <row r="53" spans="1:25" s="616" customFormat="1" ht="35.25" customHeight="1">
      <c r="A53" s="644">
        <v>17</v>
      </c>
      <c r="B53" s="645" t="s">
        <v>477</v>
      </c>
      <c r="C53" s="645"/>
      <c r="D53" s="615"/>
      <c r="E53" s="624"/>
      <c r="F53" s="624"/>
      <c r="G53" s="624"/>
      <c r="H53" s="624"/>
      <c r="I53" s="624">
        <v>7000</v>
      </c>
      <c r="J53" s="624">
        <v>7000</v>
      </c>
      <c r="K53" s="624"/>
      <c r="L53" s="624"/>
      <c r="M53" s="624"/>
      <c r="N53" s="624"/>
      <c r="O53" s="624"/>
      <c r="P53" s="624"/>
      <c r="Q53" s="624"/>
      <c r="R53" s="624"/>
      <c r="S53" s="624"/>
      <c r="T53" s="624"/>
      <c r="U53" s="615"/>
      <c r="V53" s="615"/>
      <c r="W53" s="615"/>
      <c r="X53" s="615"/>
      <c r="Y53" s="620">
        <f t="shared" si="5"/>
        <v>0</v>
      </c>
    </row>
    <row r="54" spans="1:25" s="616" customFormat="1" ht="25.5" customHeight="1">
      <c r="A54" s="644">
        <v>18</v>
      </c>
      <c r="B54" s="645" t="s">
        <v>848</v>
      </c>
      <c r="C54" s="645"/>
      <c r="D54" s="615"/>
      <c r="E54" s="624"/>
      <c r="F54" s="624"/>
      <c r="G54" s="624"/>
      <c r="H54" s="624"/>
      <c r="I54" s="624">
        <v>8000</v>
      </c>
      <c r="J54" s="624">
        <v>8000</v>
      </c>
      <c r="K54" s="624"/>
      <c r="L54" s="624"/>
      <c r="M54" s="624"/>
      <c r="N54" s="624"/>
      <c r="O54" s="624"/>
      <c r="P54" s="624"/>
      <c r="Q54" s="624"/>
      <c r="R54" s="624"/>
      <c r="S54" s="624"/>
      <c r="T54" s="624"/>
      <c r="U54" s="615"/>
      <c r="V54" s="615"/>
      <c r="W54" s="615"/>
      <c r="X54" s="615"/>
      <c r="Y54" s="620">
        <f t="shared" si="5"/>
        <v>0</v>
      </c>
    </row>
    <row r="55" spans="1:25" s="616" customFormat="1" ht="39.75" customHeight="1">
      <c r="A55" s="644">
        <v>19</v>
      </c>
      <c r="B55" s="645" t="s">
        <v>476</v>
      </c>
      <c r="C55" s="645"/>
      <c r="D55" s="615"/>
      <c r="E55" s="624"/>
      <c r="F55" s="624"/>
      <c r="G55" s="624"/>
      <c r="H55" s="624"/>
      <c r="I55" s="624">
        <v>7000</v>
      </c>
      <c r="J55" s="624">
        <v>7000</v>
      </c>
      <c r="K55" s="624"/>
      <c r="L55" s="624"/>
      <c r="M55" s="624"/>
      <c r="N55" s="624"/>
      <c r="O55" s="624"/>
      <c r="P55" s="624"/>
      <c r="Q55" s="624"/>
      <c r="R55" s="624"/>
      <c r="S55" s="624"/>
      <c r="T55" s="624"/>
      <c r="U55" s="615"/>
      <c r="V55" s="615"/>
      <c r="W55" s="615"/>
      <c r="X55" s="615"/>
      <c r="Y55" s="620">
        <f t="shared" si="5"/>
        <v>0</v>
      </c>
    </row>
    <row r="56" spans="1:25" s="616" customFormat="1" ht="36.75" customHeight="1">
      <c r="A56" s="644">
        <v>20</v>
      </c>
      <c r="B56" s="645" t="s">
        <v>850</v>
      </c>
      <c r="C56" s="645"/>
      <c r="D56" s="615"/>
      <c r="E56" s="624"/>
      <c r="F56" s="624"/>
      <c r="G56" s="624"/>
      <c r="H56" s="624"/>
      <c r="I56" s="624">
        <v>15000</v>
      </c>
      <c r="J56" s="624">
        <v>15000</v>
      </c>
      <c r="K56" s="624"/>
      <c r="L56" s="624"/>
      <c r="M56" s="624"/>
      <c r="N56" s="624"/>
      <c r="O56" s="624"/>
      <c r="P56" s="624"/>
      <c r="Q56" s="624"/>
      <c r="R56" s="624"/>
      <c r="S56" s="624"/>
      <c r="T56" s="624"/>
      <c r="U56" s="615"/>
      <c r="V56" s="615"/>
      <c r="W56" s="615"/>
      <c r="X56" s="615"/>
      <c r="Y56" s="620">
        <f t="shared" si="5"/>
        <v>0</v>
      </c>
    </row>
    <row r="57" spans="1:25" s="616" customFormat="1" ht="31.5">
      <c r="A57" s="644">
        <v>21</v>
      </c>
      <c r="B57" s="645" t="s">
        <v>851</v>
      </c>
      <c r="C57" s="645"/>
      <c r="D57" s="615"/>
      <c r="E57" s="624"/>
      <c r="F57" s="624"/>
      <c r="G57" s="624"/>
      <c r="H57" s="624"/>
      <c r="I57" s="624">
        <v>15000</v>
      </c>
      <c r="J57" s="624">
        <v>15000</v>
      </c>
      <c r="K57" s="624"/>
      <c r="L57" s="624"/>
      <c r="M57" s="624"/>
      <c r="N57" s="624"/>
      <c r="O57" s="624"/>
      <c r="P57" s="624"/>
      <c r="Q57" s="624"/>
      <c r="R57" s="624"/>
      <c r="S57" s="624"/>
      <c r="T57" s="624"/>
      <c r="U57" s="615"/>
      <c r="V57" s="615"/>
      <c r="W57" s="615"/>
      <c r="X57" s="615"/>
      <c r="Y57" s="620">
        <f t="shared" si="5"/>
        <v>0</v>
      </c>
    </row>
    <row r="58" spans="1:25" s="616" customFormat="1" ht="31.5">
      <c r="A58" s="644">
        <v>22</v>
      </c>
      <c r="B58" s="645" t="s">
        <v>852</v>
      </c>
      <c r="C58" s="645"/>
      <c r="D58" s="615"/>
      <c r="E58" s="624"/>
      <c r="F58" s="624"/>
      <c r="G58" s="624"/>
      <c r="H58" s="624"/>
      <c r="I58" s="624">
        <v>2500</v>
      </c>
      <c r="J58" s="624">
        <v>2500</v>
      </c>
      <c r="K58" s="624"/>
      <c r="L58" s="624"/>
      <c r="M58" s="624"/>
      <c r="N58" s="624"/>
      <c r="O58" s="624"/>
      <c r="P58" s="624"/>
      <c r="Q58" s="624"/>
      <c r="R58" s="624"/>
      <c r="S58" s="624"/>
      <c r="T58" s="624"/>
      <c r="U58" s="615"/>
      <c r="V58" s="615"/>
      <c r="W58" s="615"/>
      <c r="X58" s="615"/>
      <c r="Y58" s="620">
        <f t="shared" si="5"/>
        <v>0</v>
      </c>
    </row>
    <row r="59" spans="1:25" s="616" customFormat="1" ht="42" customHeight="1">
      <c r="A59" s="644">
        <v>23</v>
      </c>
      <c r="B59" s="645" t="s">
        <v>853</v>
      </c>
      <c r="C59" s="645"/>
      <c r="D59" s="615"/>
      <c r="E59" s="624"/>
      <c r="F59" s="624"/>
      <c r="G59" s="624"/>
      <c r="H59" s="624"/>
      <c r="I59" s="624">
        <v>2500</v>
      </c>
      <c r="J59" s="624">
        <v>2500</v>
      </c>
      <c r="K59" s="624"/>
      <c r="L59" s="624"/>
      <c r="M59" s="624"/>
      <c r="N59" s="624"/>
      <c r="O59" s="624"/>
      <c r="P59" s="624"/>
      <c r="Q59" s="624"/>
      <c r="R59" s="624"/>
      <c r="S59" s="624"/>
      <c r="T59" s="624"/>
      <c r="U59" s="615"/>
      <c r="V59" s="615"/>
      <c r="W59" s="615"/>
      <c r="X59" s="615"/>
      <c r="Y59" s="620">
        <f t="shared" si="5"/>
        <v>0</v>
      </c>
    </row>
    <row r="60" spans="1:25" s="616" customFormat="1" ht="36" customHeight="1">
      <c r="A60" s="644">
        <v>24</v>
      </c>
      <c r="B60" s="645" t="s">
        <v>854</v>
      </c>
      <c r="C60" s="645"/>
      <c r="D60" s="615"/>
      <c r="E60" s="624"/>
      <c r="F60" s="624"/>
      <c r="G60" s="624"/>
      <c r="H60" s="624"/>
      <c r="I60" s="624">
        <v>2500</v>
      </c>
      <c r="J60" s="624">
        <v>2500</v>
      </c>
      <c r="K60" s="624"/>
      <c r="L60" s="624"/>
      <c r="M60" s="624"/>
      <c r="N60" s="624"/>
      <c r="O60" s="624"/>
      <c r="P60" s="624"/>
      <c r="Q60" s="624"/>
      <c r="R60" s="624"/>
      <c r="S60" s="624"/>
      <c r="T60" s="624"/>
      <c r="U60" s="615"/>
      <c r="V60" s="615"/>
      <c r="W60" s="615"/>
      <c r="X60" s="615"/>
      <c r="Y60" s="620">
        <f t="shared" si="5"/>
        <v>0</v>
      </c>
    </row>
    <row r="61" spans="1:25" s="616" customFormat="1" ht="31.5">
      <c r="A61" s="644">
        <v>25</v>
      </c>
      <c r="B61" s="645" t="s">
        <v>855</v>
      </c>
      <c r="C61" s="645"/>
      <c r="D61" s="615"/>
      <c r="E61" s="624"/>
      <c r="F61" s="624"/>
      <c r="G61" s="624"/>
      <c r="H61" s="624"/>
      <c r="I61" s="624">
        <v>30000</v>
      </c>
      <c r="J61" s="624">
        <v>30000</v>
      </c>
      <c r="K61" s="624"/>
      <c r="L61" s="624"/>
      <c r="M61" s="624"/>
      <c r="N61" s="624"/>
      <c r="O61" s="624"/>
      <c r="P61" s="624"/>
      <c r="Q61" s="624"/>
      <c r="R61" s="624"/>
      <c r="S61" s="624"/>
      <c r="T61" s="624"/>
      <c r="U61" s="615"/>
      <c r="V61" s="615"/>
      <c r="W61" s="615"/>
      <c r="X61" s="615"/>
      <c r="Y61" s="620">
        <f t="shared" si="5"/>
        <v>0</v>
      </c>
    </row>
    <row r="62" spans="1:25" s="616" customFormat="1" ht="31.5">
      <c r="A62" s="644">
        <v>26</v>
      </c>
      <c r="B62" s="645" t="s">
        <v>479</v>
      </c>
      <c r="C62" s="645"/>
      <c r="D62" s="615"/>
      <c r="E62" s="624"/>
      <c r="F62" s="624"/>
      <c r="G62" s="624"/>
      <c r="H62" s="624"/>
      <c r="I62" s="624">
        <v>8000</v>
      </c>
      <c r="J62" s="624">
        <v>8000</v>
      </c>
      <c r="K62" s="624"/>
      <c r="L62" s="624"/>
      <c r="M62" s="624"/>
      <c r="N62" s="624"/>
      <c r="O62" s="624"/>
      <c r="P62" s="624"/>
      <c r="Q62" s="624"/>
      <c r="R62" s="624"/>
      <c r="S62" s="624"/>
      <c r="T62" s="624"/>
      <c r="U62" s="615"/>
      <c r="V62" s="615"/>
      <c r="W62" s="615"/>
      <c r="X62" s="615"/>
      <c r="Y62" s="620">
        <f t="shared" si="5"/>
        <v>0</v>
      </c>
    </row>
    <row r="63" spans="1:25" s="616" customFormat="1" ht="31.5">
      <c r="A63" s="644">
        <v>27</v>
      </c>
      <c r="B63" s="645" t="s">
        <v>472</v>
      </c>
      <c r="C63" s="645"/>
      <c r="D63" s="615"/>
      <c r="E63" s="624"/>
      <c r="F63" s="624"/>
      <c r="G63" s="624"/>
      <c r="H63" s="624"/>
      <c r="I63" s="624">
        <v>9000</v>
      </c>
      <c r="J63" s="624">
        <v>9000</v>
      </c>
      <c r="K63" s="624"/>
      <c r="L63" s="624"/>
      <c r="M63" s="624"/>
      <c r="N63" s="624"/>
      <c r="O63" s="624"/>
      <c r="P63" s="624"/>
      <c r="Q63" s="624"/>
      <c r="R63" s="624"/>
      <c r="S63" s="624"/>
      <c r="T63" s="624"/>
      <c r="U63" s="615"/>
      <c r="V63" s="615"/>
      <c r="W63" s="615"/>
      <c r="X63" s="615"/>
      <c r="Y63" s="620">
        <f t="shared" si="5"/>
        <v>0</v>
      </c>
    </row>
    <row r="64" spans="1:25" s="616" customFormat="1" ht="25.5" customHeight="1">
      <c r="A64" s="644">
        <v>28</v>
      </c>
      <c r="B64" s="645" t="s">
        <v>857</v>
      </c>
      <c r="C64" s="645"/>
      <c r="D64" s="615"/>
      <c r="E64" s="624"/>
      <c r="F64" s="624"/>
      <c r="G64" s="624"/>
      <c r="H64" s="624"/>
      <c r="I64" s="624">
        <v>8000</v>
      </c>
      <c r="J64" s="624">
        <v>8000</v>
      </c>
      <c r="K64" s="624"/>
      <c r="L64" s="624"/>
      <c r="M64" s="624"/>
      <c r="N64" s="624"/>
      <c r="O64" s="624"/>
      <c r="P64" s="624"/>
      <c r="Q64" s="624"/>
      <c r="R64" s="624"/>
      <c r="S64" s="624"/>
      <c r="T64" s="624"/>
      <c r="U64" s="615"/>
      <c r="V64" s="615"/>
      <c r="W64" s="615"/>
      <c r="X64" s="615"/>
      <c r="Y64" s="620">
        <f t="shared" si="5"/>
        <v>0</v>
      </c>
    </row>
    <row r="65" spans="1:27" s="616" customFormat="1" ht="25.5" customHeight="1">
      <c r="A65" s="644">
        <v>29</v>
      </c>
      <c r="B65" s="645" t="s">
        <v>858</v>
      </c>
      <c r="C65" s="645"/>
      <c r="D65" s="615"/>
      <c r="E65" s="624"/>
      <c r="F65" s="624"/>
      <c r="G65" s="624"/>
      <c r="H65" s="624"/>
      <c r="I65" s="624">
        <v>8000</v>
      </c>
      <c r="J65" s="624">
        <v>8000</v>
      </c>
      <c r="K65" s="624"/>
      <c r="L65" s="624"/>
      <c r="M65" s="624"/>
      <c r="N65" s="624"/>
      <c r="O65" s="624"/>
      <c r="P65" s="624"/>
      <c r="Q65" s="624"/>
      <c r="R65" s="624"/>
      <c r="S65" s="624"/>
      <c r="T65" s="624"/>
      <c r="U65" s="615"/>
      <c r="V65" s="615"/>
      <c r="W65" s="615"/>
      <c r="X65" s="615"/>
      <c r="Y65" s="620">
        <f t="shared" si="5"/>
        <v>0</v>
      </c>
    </row>
    <row r="66" spans="1:27" s="616" customFormat="1" ht="50.25" customHeight="1">
      <c r="A66" s="644">
        <v>30</v>
      </c>
      <c r="B66" s="645" t="s">
        <v>471</v>
      </c>
      <c r="C66" s="645"/>
      <c r="D66" s="615"/>
      <c r="E66" s="624"/>
      <c r="F66" s="624"/>
      <c r="G66" s="624"/>
      <c r="H66" s="624"/>
      <c r="I66" s="624">
        <v>5000</v>
      </c>
      <c r="J66" s="624">
        <v>5000</v>
      </c>
      <c r="K66" s="624"/>
      <c r="L66" s="624"/>
      <c r="M66" s="624"/>
      <c r="N66" s="624"/>
      <c r="O66" s="624"/>
      <c r="P66" s="624"/>
      <c r="Q66" s="624"/>
      <c r="R66" s="624"/>
      <c r="S66" s="624"/>
      <c r="T66" s="624"/>
      <c r="U66" s="615"/>
      <c r="V66" s="615"/>
      <c r="W66" s="615"/>
      <c r="X66" s="615"/>
      <c r="Y66" s="620">
        <f t="shared" si="5"/>
        <v>0</v>
      </c>
    </row>
    <row r="67" spans="1:27" s="616" customFormat="1" ht="28.5" customHeight="1">
      <c r="A67" s="644">
        <v>31</v>
      </c>
      <c r="B67" s="645" t="s">
        <v>474</v>
      </c>
      <c r="C67" s="645"/>
      <c r="D67" s="615"/>
      <c r="E67" s="624"/>
      <c r="F67" s="624"/>
      <c r="G67" s="624"/>
      <c r="H67" s="624"/>
      <c r="I67" s="624">
        <v>9000</v>
      </c>
      <c r="J67" s="624">
        <v>9000</v>
      </c>
      <c r="K67" s="624"/>
      <c r="L67" s="624"/>
      <c r="M67" s="624"/>
      <c r="N67" s="624"/>
      <c r="O67" s="624"/>
      <c r="P67" s="624"/>
      <c r="Q67" s="624"/>
      <c r="R67" s="624"/>
      <c r="S67" s="624"/>
      <c r="T67" s="624"/>
      <c r="U67" s="615"/>
      <c r="V67" s="615"/>
      <c r="W67" s="615"/>
      <c r="X67" s="615"/>
      <c r="Y67" s="620">
        <f t="shared" si="5"/>
        <v>0</v>
      </c>
    </row>
    <row r="68" spans="1:27" s="616" customFormat="1" ht="27" customHeight="1">
      <c r="A68" s="644">
        <v>32</v>
      </c>
      <c r="B68" s="645" t="s">
        <v>859</v>
      </c>
      <c r="C68" s="645"/>
      <c r="D68" s="615"/>
      <c r="E68" s="624"/>
      <c r="F68" s="624"/>
      <c r="G68" s="624"/>
      <c r="H68" s="624"/>
      <c r="I68" s="624">
        <v>8000</v>
      </c>
      <c r="J68" s="624">
        <v>8000</v>
      </c>
      <c r="K68" s="624"/>
      <c r="L68" s="624"/>
      <c r="M68" s="624"/>
      <c r="N68" s="624"/>
      <c r="O68" s="624"/>
      <c r="P68" s="624"/>
      <c r="Q68" s="624"/>
      <c r="R68" s="624"/>
      <c r="S68" s="624"/>
      <c r="T68" s="624"/>
      <c r="U68" s="615"/>
      <c r="V68" s="615"/>
      <c r="W68" s="615"/>
      <c r="X68" s="615"/>
      <c r="Y68" s="620">
        <f t="shared" si="5"/>
        <v>0</v>
      </c>
    </row>
    <row r="69" spans="1:27" s="616" customFormat="1" ht="43.5" customHeight="1">
      <c r="A69" s="644">
        <v>33</v>
      </c>
      <c r="B69" s="645" t="s">
        <v>475</v>
      </c>
      <c r="C69" s="645"/>
      <c r="D69" s="615"/>
      <c r="E69" s="624"/>
      <c r="F69" s="624"/>
      <c r="G69" s="624"/>
      <c r="H69" s="624"/>
      <c r="I69" s="624">
        <v>9000</v>
      </c>
      <c r="J69" s="624">
        <v>9000</v>
      </c>
      <c r="K69" s="624"/>
      <c r="L69" s="624"/>
      <c r="M69" s="624"/>
      <c r="N69" s="624"/>
      <c r="O69" s="624"/>
      <c r="P69" s="624"/>
      <c r="Q69" s="624"/>
      <c r="R69" s="624"/>
      <c r="S69" s="624"/>
      <c r="T69" s="624"/>
      <c r="U69" s="615"/>
      <c r="V69" s="615"/>
      <c r="W69" s="615"/>
      <c r="X69" s="615"/>
      <c r="Y69" s="620">
        <f t="shared" si="5"/>
        <v>0</v>
      </c>
    </row>
    <row r="70" spans="1:27" s="616" customFormat="1" ht="30.75" customHeight="1">
      <c r="A70" s="644">
        <v>34</v>
      </c>
      <c r="B70" s="645" t="s">
        <v>860</v>
      </c>
      <c r="C70" s="645"/>
      <c r="D70" s="615"/>
      <c r="E70" s="624"/>
      <c r="F70" s="624"/>
      <c r="G70" s="624"/>
      <c r="H70" s="624"/>
      <c r="I70" s="624">
        <v>8000</v>
      </c>
      <c r="J70" s="624">
        <v>8000</v>
      </c>
      <c r="K70" s="624"/>
      <c r="L70" s="624"/>
      <c r="M70" s="624"/>
      <c r="N70" s="624"/>
      <c r="O70" s="624"/>
      <c r="P70" s="624"/>
      <c r="Q70" s="624"/>
      <c r="R70" s="624"/>
      <c r="S70" s="624"/>
      <c r="T70" s="624"/>
      <c r="U70" s="615"/>
      <c r="V70" s="615"/>
      <c r="W70" s="615"/>
      <c r="X70" s="615"/>
      <c r="Y70" s="620">
        <f t="shared" si="5"/>
        <v>0</v>
      </c>
    </row>
    <row r="71" spans="1:27" s="616" customFormat="1" ht="39" customHeight="1">
      <c r="A71" s="644">
        <v>35</v>
      </c>
      <c r="B71" s="645" t="s">
        <v>470</v>
      </c>
      <c r="C71" s="645"/>
      <c r="D71" s="615"/>
      <c r="E71" s="624"/>
      <c r="F71" s="624"/>
      <c r="G71" s="624"/>
      <c r="H71" s="624"/>
      <c r="I71" s="624">
        <v>8000</v>
      </c>
      <c r="J71" s="624">
        <v>8000</v>
      </c>
      <c r="K71" s="624"/>
      <c r="L71" s="624"/>
      <c r="M71" s="624"/>
      <c r="N71" s="624"/>
      <c r="O71" s="624"/>
      <c r="P71" s="624"/>
      <c r="Q71" s="624"/>
      <c r="R71" s="624"/>
      <c r="S71" s="624"/>
      <c r="T71" s="624"/>
      <c r="U71" s="615"/>
      <c r="V71" s="615"/>
      <c r="W71" s="615"/>
      <c r="X71" s="615"/>
      <c r="Y71" s="620">
        <f t="shared" si="5"/>
        <v>0</v>
      </c>
    </row>
    <row r="72" spans="1:27" s="616" customFormat="1" ht="27" customHeight="1">
      <c r="A72" s="644">
        <v>36</v>
      </c>
      <c r="B72" s="645" t="s">
        <v>1150</v>
      </c>
      <c r="C72" s="645"/>
      <c r="D72" s="615"/>
      <c r="E72" s="624"/>
      <c r="F72" s="624"/>
      <c r="G72" s="624"/>
      <c r="H72" s="624"/>
      <c r="I72" s="624">
        <v>8000</v>
      </c>
      <c r="J72" s="624">
        <v>8000</v>
      </c>
      <c r="K72" s="624"/>
      <c r="L72" s="624"/>
      <c r="M72" s="624"/>
      <c r="N72" s="624"/>
      <c r="O72" s="624"/>
      <c r="P72" s="624"/>
      <c r="Q72" s="624"/>
      <c r="R72" s="624"/>
      <c r="S72" s="624"/>
      <c r="T72" s="624"/>
      <c r="U72" s="615"/>
      <c r="V72" s="615"/>
      <c r="W72" s="615"/>
      <c r="X72" s="615"/>
      <c r="Y72" s="620">
        <f t="shared" si="5"/>
        <v>0</v>
      </c>
    </row>
    <row r="73" spans="1:27" s="616" customFormat="1" ht="24" customHeight="1">
      <c r="A73" s="644">
        <v>37</v>
      </c>
      <c r="B73" s="645" t="s">
        <v>1151</v>
      </c>
      <c r="C73" s="645"/>
      <c r="D73" s="615"/>
      <c r="E73" s="624"/>
      <c r="F73" s="624"/>
      <c r="G73" s="624"/>
      <c r="H73" s="624"/>
      <c r="I73" s="624">
        <v>8000</v>
      </c>
      <c r="J73" s="624">
        <v>8000</v>
      </c>
      <c r="K73" s="624"/>
      <c r="L73" s="624"/>
      <c r="M73" s="624"/>
      <c r="N73" s="624"/>
      <c r="O73" s="624"/>
      <c r="P73" s="624"/>
      <c r="Q73" s="624"/>
      <c r="R73" s="624"/>
      <c r="S73" s="624"/>
      <c r="T73" s="624"/>
      <c r="U73" s="615"/>
      <c r="V73" s="615"/>
      <c r="W73" s="615"/>
      <c r="X73" s="615"/>
      <c r="Y73" s="620">
        <f t="shared" si="5"/>
        <v>0</v>
      </c>
    </row>
    <row r="74" spans="1:27" s="616" customFormat="1" ht="25.5" customHeight="1">
      <c r="A74" s="644">
        <v>38</v>
      </c>
      <c r="B74" s="645" t="s">
        <v>1152</v>
      </c>
      <c r="C74" s="645"/>
      <c r="D74" s="615"/>
      <c r="E74" s="624"/>
      <c r="F74" s="624"/>
      <c r="G74" s="624"/>
      <c r="H74" s="624"/>
      <c r="I74" s="624">
        <v>8000</v>
      </c>
      <c r="J74" s="624">
        <v>8000</v>
      </c>
      <c r="K74" s="624"/>
      <c r="L74" s="624"/>
      <c r="M74" s="624"/>
      <c r="N74" s="624"/>
      <c r="O74" s="624"/>
      <c r="P74" s="624"/>
      <c r="Q74" s="624"/>
      <c r="R74" s="624"/>
      <c r="S74" s="624"/>
      <c r="T74" s="624"/>
      <c r="U74" s="615"/>
      <c r="V74" s="615"/>
      <c r="W74" s="615"/>
      <c r="X74" s="615"/>
      <c r="Y74" s="620">
        <f t="shared" si="5"/>
        <v>0</v>
      </c>
    </row>
    <row r="75" spans="1:27" s="616" customFormat="1" ht="39.75" customHeight="1">
      <c r="A75" s="644">
        <v>39</v>
      </c>
      <c r="B75" s="645" t="s">
        <v>478</v>
      </c>
      <c r="C75" s="645"/>
      <c r="D75" s="615"/>
      <c r="E75" s="624"/>
      <c r="F75" s="624"/>
      <c r="G75" s="624"/>
      <c r="H75" s="624"/>
      <c r="I75" s="624">
        <v>15000</v>
      </c>
      <c r="J75" s="624">
        <v>15000</v>
      </c>
      <c r="K75" s="624"/>
      <c r="L75" s="624"/>
      <c r="M75" s="624"/>
      <c r="N75" s="624"/>
      <c r="O75" s="624"/>
      <c r="P75" s="624"/>
      <c r="Q75" s="624"/>
      <c r="R75" s="624"/>
      <c r="S75" s="624"/>
      <c r="T75" s="624"/>
      <c r="U75" s="615"/>
      <c r="V75" s="615"/>
      <c r="W75" s="615"/>
      <c r="X75" s="615"/>
      <c r="Y75" s="620">
        <f t="shared" si="5"/>
        <v>0</v>
      </c>
    </row>
    <row r="76" spans="1:27" s="616" customFormat="1" ht="39.75" customHeight="1">
      <c r="A76" s="644">
        <v>40</v>
      </c>
      <c r="B76" s="645" t="s">
        <v>843</v>
      </c>
      <c r="C76" s="645"/>
      <c r="D76" s="615"/>
      <c r="E76" s="624"/>
      <c r="F76" s="624"/>
      <c r="G76" s="624"/>
      <c r="H76" s="624"/>
      <c r="I76" s="624">
        <v>5000</v>
      </c>
      <c r="J76" s="624">
        <v>5000</v>
      </c>
      <c r="K76" s="624"/>
      <c r="L76" s="624"/>
      <c r="M76" s="624"/>
      <c r="N76" s="624"/>
      <c r="O76" s="624"/>
      <c r="P76" s="624"/>
      <c r="Q76" s="624"/>
      <c r="R76" s="624"/>
      <c r="S76" s="624"/>
      <c r="T76" s="624"/>
      <c r="U76" s="615"/>
      <c r="V76" s="615"/>
      <c r="W76" s="615"/>
      <c r="X76" s="615"/>
      <c r="Y76" s="620">
        <f t="shared" si="5"/>
        <v>0</v>
      </c>
    </row>
    <row r="77" spans="1:27" s="616" customFormat="1">
      <c r="A77" s="644"/>
      <c r="B77" s="645"/>
      <c r="C77" s="645"/>
      <c r="D77" s="615"/>
      <c r="E77" s="624"/>
      <c r="F77" s="624"/>
      <c r="G77" s="624"/>
      <c r="H77" s="624"/>
      <c r="I77" s="624"/>
      <c r="J77" s="624"/>
      <c r="K77" s="624"/>
      <c r="L77" s="624"/>
      <c r="M77" s="624"/>
      <c r="N77" s="624"/>
      <c r="O77" s="624"/>
      <c r="P77" s="624"/>
      <c r="Q77" s="624"/>
      <c r="R77" s="624"/>
      <c r="S77" s="624"/>
      <c r="T77" s="624"/>
      <c r="U77" s="615"/>
      <c r="V77" s="615"/>
      <c r="W77" s="615"/>
      <c r="X77" s="615"/>
      <c r="Y77" s="620">
        <f t="shared" si="5"/>
        <v>0</v>
      </c>
    </row>
    <row r="78" spans="1:27" ht="26.25" customHeight="1">
      <c r="A78" s="628" t="s">
        <v>113</v>
      </c>
      <c r="B78" s="629" t="s">
        <v>485</v>
      </c>
      <c r="C78" s="629"/>
      <c r="D78" s="647"/>
      <c r="E78" s="619">
        <f t="shared" ref="E78:T78" si="8">E79+E88</f>
        <v>78990</v>
      </c>
      <c r="F78" s="619">
        <f t="shared" si="8"/>
        <v>44012</v>
      </c>
      <c r="G78" s="619">
        <f t="shared" si="8"/>
        <v>34638</v>
      </c>
      <c r="H78" s="619">
        <f t="shared" si="8"/>
        <v>14638</v>
      </c>
      <c r="I78" s="619">
        <f t="shared" si="8"/>
        <v>462268</v>
      </c>
      <c r="J78" s="619">
        <f t="shared" si="8"/>
        <v>397490</v>
      </c>
      <c r="K78" s="619">
        <f t="shared" si="8"/>
        <v>0</v>
      </c>
      <c r="L78" s="619">
        <f t="shared" si="8"/>
        <v>0</v>
      </c>
      <c r="M78" s="619">
        <f t="shared" si="8"/>
        <v>248668</v>
      </c>
      <c r="N78" s="619">
        <f t="shared" si="8"/>
        <v>183890</v>
      </c>
      <c r="O78" s="619">
        <f t="shared" si="8"/>
        <v>0</v>
      </c>
      <c r="P78" s="619">
        <f t="shared" si="8"/>
        <v>0</v>
      </c>
      <c r="Q78" s="619">
        <f t="shared" si="8"/>
        <v>46952</v>
      </c>
      <c r="R78" s="619">
        <f t="shared" si="8"/>
        <v>31974</v>
      </c>
      <c r="S78" s="619">
        <f t="shared" si="8"/>
        <v>0</v>
      </c>
      <c r="T78" s="619">
        <f t="shared" si="8"/>
        <v>0</v>
      </c>
      <c r="U78" s="648"/>
      <c r="V78" s="648"/>
      <c r="W78" s="648"/>
      <c r="X78" s="648"/>
      <c r="Y78" s="620">
        <f t="shared" si="5"/>
        <v>14978</v>
      </c>
      <c r="Z78" s="616">
        <v>279286.255</v>
      </c>
      <c r="AA78" s="649" t="s">
        <v>972</v>
      </c>
    </row>
    <row r="79" spans="1:27" s="616" customFormat="1" ht="31.5">
      <c r="A79" s="630" t="s">
        <v>464</v>
      </c>
      <c r="B79" s="631" t="s">
        <v>456</v>
      </c>
      <c r="C79" s="645"/>
      <c r="D79" s="615"/>
      <c r="E79" s="619">
        <f t="shared" ref="E79:T79" si="9">SUM(E80:E87)</f>
        <v>78990</v>
      </c>
      <c r="F79" s="619">
        <f t="shared" si="9"/>
        <v>44012</v>
      </c>
      <c r="G79" s="619">
        <f t="shared" si="9"/>
        <v>34638</v>
      </c>
      <c r="H79" s="619">
        <f t="shared" si="9"/>
        <v>14638</v>
      </c>
      <c r="I79" s="619">
        <f t="shared" si="9"/>
        <v>44352</v>
      </c>
      <c r="J79" s="619">
        <f t="shared" si="9"/>
        <v>29374</v>
      </c>
      <c r="K79" s="619">
        <f t="shared" si="9"/>
        <v>0</v>
      </c>
      <c r="L79" s="619">
        <f t="shared" si="9"/>
        <v>0</v>
      </c>
      <c r="M79" s="619">
        <f t="shared" si="9"/>
        <v>44352</v>
      </c>
      <c r="N79" s="619">
        <f t="shared" si="9"/>
        <v>29374</v>
      </c>
      <c r="O79" s="619">
        <f t="shared" si="9"/>
        <v>0</v>
      </c>
      <c r="P79" s="619">
        <f t="shared" si="9"/>
        <v>0</v>
      </c>
      <c r="Q79" s="619">
        <f t="shared" si="9"/>
        <v>39352</v>
      </c>
      <c r="R79" s="619">
        <f t="shared" si="9"/>
        <v>24374</v>
      </c>
      <c r="S79" s="619">
        <f t="shared" si="9"/>
        <v>0</v>
      </c>
      <c r="T79" s="619">
        <f t="shared" si="9"/>
        <v>0</v>
      </c>
      <c r="U79" s="615"/>
      <c r="V79" s="615"/>
      <c r="W79" s="615"/>
      <c r="X79" s="615"/>
      <c r="Y79" s="620">
        <f t="shared" si="5"/>
        <v>14978</v>
      </c>
    </row>
    <row r="80" spans="1:27" s="616" customFormat="1" ht="31.5">
      <c r="A80" s="635" t="s">
        <v>24</v>
      </c>
      <c r="B80" s="636" t="s">
        <v>457</v>
      </c>
      <c r="C80" s="645"/>
      <c r="D80" s="615"/>
      <c r="E80" s="624"/>
      <c r="F80" s="624"/>
      <c r="G80" s="624"/>
      <c r="H80" s="624"/>
      <c r="I80" s="624"/>
      <c r="J80" s="624"/>
      <c r="K80" s="624"/>
      <c r="L80" s="624"/>
      <c r="M80" s="624"/>
      <c r="N80" s="624"/>
      <c r="O80" s="624"/>
      <c r="P80" s="624"/>
      <c r="Q80" s="624"/>
      <c r="R80" s="624"/>
      <c r="S80" s="624"/>
      <c r="T80" s="624"/>
      <c r="U80" s="615"/>
      <c r="V80" s="615"/>
      <c r="W80" s="615"/>
      <c r="X80" s="615"/>
      <c r="Y80" s="620">
        <f t="shared" si="5"/>
        <v>0</v>
      </c>
    </row>
    <row r="81" spans="1:26" s="616" customFormat="1" ht="47.25">
      <c r="A81" s="635"/>
      <c r="B81" s="642" t="s">
        <v>458</v>
      </c>
      <c r="C81" s="645"/>
      <c r="D81" s="615"/>
      <c r="E81" s="624"/>
      <c r="F81" s="624"/>
      <c r="G81" s="624"/>
      <c r="H81" s="624"/>
      <c r="I81" s="624"/>
      <c r="J81" s="624"/>
      <c r="K81" s="624"/>
      <c r="L81" s="624"/>
      <c r="M81" s="624"/>
      <c r="N81" s="624"/>
      <c r="O81" s="624"/>
      <c r="P81" s="624"/>
      <c r="Q81" s="624"/>
      <c r="R81" s="624"/>
      <c r="S81" s="624"/>
      <c r="T81" s="624"/>
      <c r="U81" s="615"/>
      <c r="V81" s="615"/>
      <c r="W81" s="615"/>
      <c r="X81" s="615"/>
      <c r="Y81" s="620">
        <f t="shared" si="5"/>
        <v>0</v>
      </c>
    </row>
    <row r="82" spans="1:26" s="616" customFormat="1" ht="31.5">
      <c r="A82" s="650">
        <v>1</v>
      </c>
      <c r="B82" s="645" t="s">
        <v>486</v>
      </c>
      <c r="C82" s="645"/>
      <c r="D82" s="615" t="s">
        <v>491</v>
      </c>
      <c r="E82" s="624">
        <v>7000</v>
      </c>
      <c r="F82" s="624">
        <v>7000</v>
      </c>
      <c r="G82" s="624">
        <v>5000</v>
      </c>
      <c r="H82" s="624">
        <v>5000</v>
      </c>
      <c r="I82" s="624">
        <f>J82</f>
        <v>2000</v>
      </c>
      <c r="J82" s="624">
        <f>F82-H82</f>
        <v>2000</v>
      </c>
      <c r="K82" s="624"/>
      <c r="L82" s="624"/>
      <c r="M82" s="624">
        <f>N82</f>
        <v>2000</v>
      </c>
      <c r="N82" s="624">
        <f>J82</f>
        <v>2000</v>
      </c>
      <c r="O82" s="624"/>
      <c r="P82" s="624"/>
      <c r="Q82" s="624">
        <f>R82</f>
        <v>2000</v>
      </c>
      <c r="R82" s="624">
        <f>N82</f>
        <v>2000</v>
      </c>
      <c r="S82" s="624"/>
      <c r="T82" s="624"/>
      <c r="U82" s="615"/>
      <c r="V82" s="615"/>
      <c r="W82" s="615"/>
      <c r="X82" s="615"/>
      <c r="Y82" s="620">
        <f t="shared" si="5"/>
        <v>0</v>
      </c>
    </row>
    <row r="83" spans="1:26" s="616" customFormat="1" ht="31.5">
      <c r="A83" s="650">
        <v>2</v>
      </c>
      <c r="B83" s="645" t="s">
        <v>487</v>
      </c>
      <c r="C83" s="645"/>
      <c r="D83" s="615" t="s">
        <v>492</v>
      </c>
      <c r="E83" s="624">
        <v>7000</v>
      </c>
      <c r="F83" s="624">
        <v>7000</v>
      </c>
      <c r="G83" s="624">
        <v>3000</v>
      </c>
      <c r="H83" s="624">
        <v>3000</v>
      </c>
      <c r="I83" s="624">
        <f>J83</f>
        <v>4000</v>
      </c>
      <c r="J83" s="624">
        <f>F83-H83</f>
        <v>4000</v>
      </c>
      <c r="K83" s="624"/>
      <c r="L83" s="624"/>
      <c r="M83" s="624">
        <f>N83</f>
        <v>4000</v>
      </c>
      <c r="N83" s="624">
        <f>J83</f>
        <v>4000</v>
      </c>
      <c r="O83" s="624"/>
      <c r="P83" s="624"/>
      <c r="Q83" s="624">
        <f>R83</f>
        <v>4000</v>
      </c>
      <c r="R83" s="624">
        <f>N83</f>
        <v>4000</v>
      </c>
      <c r="S83" s="624"/>
      <c r="T83" s="624"/>
      <c r="U83" s="615"/>
      <c r="V83" s="615"/>
      <c r="W83" s="615"/>
      <c r="X83" s="615"/>
      <c r="Y83" s="620">
        <f t="shared" si="5"/>
        <v>0</v>
      </c>
    </row>
    <row r="84" spans="1:26" s="616" customFormat="1" ht="31.5">
      <c r="A84" s="650">
        <v>3</v>
      </c>
      <c r="B84" s="645" t="s">
        <v>488</v>
      </c>
      <c r="C84" s="645"/>
      <c r="D84" s="615" t="s">
        <v>493</v>
      </c>
      <c r="E84" s="624">
        <v>7000</v>
      </c>
      <c r="F84" s="624">
        <v>7000</v>
      </c>
      <c r="G84" s="624">
        <v>3422</v>
      </c>
      <c r="H84" s="624">
        <v>3422</v>
      </c>
      <c r="I84" s="624">
        <f>J84</f>
        <v>3578</v>
      </c>
      <c r="J84" s="624">
        <f>F84-H84</f>
        <v>3578</v>
      </c>
      <c r="K84" s="624"/>
      <c r="L84" s="624"/>
      <c r="M84" s="624">
        <f>N84</f>
        <v>3578</v>
      </c>
      <c r="N84" s="624">
        <f>J84</f>
        <v>3578</v>
      </c>
      <c r="O84" s="624"/>
      <c r="P84" s="624"/>
      <c r="Q84" s="624">
        <f>R84</f>
        <v>3578</v>
      </c>
      <c r="R84" s="624">
        <f>N84</f>
        <v>3578</v>
      </c>
      <c r="S84" s="624"/>
      <c r="T84" s="624"/>
      <c r="U84" s="615"/>
      <c r="V84" s="615"/>
      <c r="W84" s="615"/>
      <c r="X84" s="615"/>
      <c r="Y84" s="620">
        <f t="shared" si="5"/>
        <v>0</v>
      </c>
    </row>
    <row r="85" spans="1:26" s="616" customFormat="1" ht="44.25" customHeight="1">
      <c r="A85" s="650">
        <v>4</v>
      </c>
      <c r="B85" s="645" t="s">
        <v>489</v>
      </c>
      <c r="C85" s="645"/>
      <c r="D85" s="615" t="s">
        <v>494</v>
      </c>
      <c r="E85" s="624">
        <v>9000</v>
      </c>
      <c r="F85" s="624">
        <v>9000</v>
      </c>
      <c r="G85" s="624">
        <v>1500</v>
      </c>
      <c r="H85" s="624">
        <v>1500</v>
      </c>
      <c r="I85" s="624">
        <f>J85</f>
        <v>7500</v>
      </c>
      <c r="J85" s="624">
        <f>F85-H85</f>
        <v>7500</v>
      </c>
      <c r="K85" s="624"/>
      <c r="L85" s="624"/>
      <c r="M85" s="624">
        <f>N85</f>
        <v>7500</v>
      </c>
      <c r="N85" s="624">
        <f>J85</f>
        <v>7500</v>
      </c>
      <c r="O85" s="624"/>
      <c r="P85" s="624"/>
      <c r="Q85" s="624">
        <f>R85</f>
        <v>5500</v>
      </c>
      <c r="R85" s="624">
        <v>5500</v>
      </c>
      <c r="S85" s="624"/>
      <c r="T85" s="624"/>
      <c r="U85" s="615"/>
      <c r="V85" s="615"/>
      <c r="W85" s="615"/>
      <c r="X85" s="615"/>
      <c r="Y85" s="620">
        <f t="shared" si="5"/>
        <v>0</v>
      </c>
    </row>
    <row r="86" spans="1:26" s="616" customFormat="1" ht="62.25" customHeight="1">
      <c r="A86" s="644">
        <v>5</v>
      </c>
      <c r="B86" s="645" t="s">
        <v>2908</v>
      </c>
      <c r="C86" s="645"/>
      <c r="D86" s="615" t="s">
        <v>2909</v>
      </c>
      <c r="E86" s="624">
        <v>39990</v>
      </c>
      <c r="F86" s="624">
        <v>5012</v>
      </c>
      <c r="G86" s="624">
        <v>20000</v>
      </c>
      <c r="H86" s="624"/>
      <c r="I86" s="624">
        <v>19990</v>
      </c>
      <c r="J86" s="624">
        <v>5012</v>
      </c>
      <c r="K86" s="624"/>
      <c r="L86" s="624"/>
      <c r="M86" s="624">
        <v>19990</v>
      </c>
      <c r="N86" s="624">
        <v>5012</v>
      </c>
      <c r="O86" s="624"/>
      <c r="P86" s="624"/>
      <c r="Q86" s="624">
        <v>19990</v>
      </c>
      <c r="R86" s="624">
        <v>5012</v>
      </c>
      <c r="S86" s="624"/>
      <c r="T86" s="624"/>
      <c r="U86" s="615" t="s">
        <v>2910</v>
      </c>
      <c r="V86" s="615"/>
      <c r="W86" s="615"/>
      <c r="X86" s="615"/>
      <c r="Y86" s="620"/>
      <c r="Z86" s="616" t="s">
        <v>2911</v>
      </c>
    </row>
    <row r="87" spans="1:26" s="616" customFormat="1" ht="52.5" customHeight="1">
      <c r="A87" s="644">
        <v>6</v>
      </c>
      <c r="B87" s="645" t="s">
        <v>490</v>
      </c>
      <c r="C87" s="645"/>
      <c r="D87" s="615" t="s">
        <v>495</v>
      </c>
      <c r="E87" s="624">
        <v>9000</v>
      </c>
      <c r="F87" s="624">
        <v>9000</v>
      </c>
      <c r="G87" s="624">
        <v>1716</v>
      </c>
      <c r="H87" s="624">
        <v>1716</v>
      </c>
      <c r="I87" s="624">
        <f>J87</f>
        <v>7284</v>
      </c>
      <c r="J87" s="624">
        <f>F87-H87</f>
        <v>7284</v>
      </c>
      <c r="K87" s="624"/>
      <c r="L87" s="624"/>
      <c r="M87" s="624">
        <f>N87</f>
        <v>7284</v>
      </c>
      <c r="N87" s="624">
        <f>J87</f>
        <v>7284</v>
      </c>
      <c r="O87" s="624"/>
      <c r="P87" s="624"/>
      <c r="Q87" s="624">
        <f>R87</f>
        <v>4284</v>
      </c>
      <c r="R87" s="624">
        <v>4284</v>
      </c>
      <c r="S87" s="624"/>
      <c r="T87" s="624"/>
      <c r="U87" s="615"/>
      <c r="V87" s="615"/>
      <c r="W87" s="615"/>
      <c r="X87" s="615"/>
      <c r="Y87" s="620">
        <f t="shared" si="5"/>
        <v>0</v>
      </c>
    </row>
    <row r="88" spans="1:26" s="616" customFormat="1" ht="31.5">
      <c r="A88" s="630" t="s">
        <v>465</v>
      </c>
      <c r="B88" s="631" t="s">
        <v>466</v>
      </c>
      <c r="C88" s="645"/>
      <c r="D88" s="615"/>
      <c r="E88" s="619">
        <f t="shared" ref="E88:T88" si="10">SUM(E90:E129)</f>
        <v>0</v>
      </c>
      <c r="F88" s="619">
        <f t="shared" si="10"/>
        <v>0</v>
      </c>
      <c r="G88" s="619">
        <f t="shared" si="10"/>
        <v>0</v>
      </c>
      <c r="H88" s="619">
        <f t="shared" si="10"/>
        <v>0</v>
      </c>
      <c r="I88" s="619">
        <f t="shared" si="10"/>
        <v>417916</v>
      </c>
      <c r="J88" s="619">
        <f t="shared" si="10"/>
        <v>368116</v>
      </c>
      <c r="K88" s="619">
        <f t="shared" si="10"/>
        <v>0</v>
      </c>
      <c r="L88" s="619">
        <f t="shared" si="10"/>
        <v>0</v>
      </c>
      <c r="M88" s="619">
        <f t="shared" si="10"/>
        <v>204316</v>
      </c>
      <c r="N88" s="619">
        <f t="shared" si="10"/>
        <v>154516</v>
      </c>
      <c r="O88" s="619">
        <f t="shared" si="10"/>
        <v>0</v>
      </c>
      <c r="P88" s="619">
        <f t="shared" si="10"/>
        <v>0</v>
      </c>
      <c r="Q88" s="619">
        <f t="shared" si="10"/>
        <v>7600</v>
      </c>
      <c r="R88" s="619">
        <f t="shared" si="10"/>
        <v>7600</v>
      </c>
      <c r="S88" s="619">
        <f t="shared" si="10"/>
        <v>0</v>
      </c>
      <c r="T88" s="619">
        <f t="shared" si="10"/>
        <v>0</v>
      </c>
      <c r="U88" s="615"/>
      <c r="V88" s="615"/>
      <c r="W88" s="615"/>
      <c r="X88" s="615"/>
      <c r="Y88" s="620">
        <f t="shared" si="5"/>
        <v>0</v>
      </c>
    </row>
    <row r="89" spans="1:26" s="616" customFormat="1" ht="39.75" customHeight="1">
      <c r="A89" s="635"/>
      <c r="B89" s="642" t="s">
        <v>467</v>
      </c>
      <c r="C89" s="645"/>
      <c r="D89" s="615"/>
      <c r="E89" s="624"/>
      <c r="F89" s="624"/>
      <c r="G89" s="624"/>
      <c r="H89" s="624"/>
      <c r="I89" s="624"/>
      <c r="J89" s="624"/>
      <c r="K89" s="624"/>
      <c r="L89" s="624"/>
      <c r="M89" s="624"/>
      <c r="N89" s="624"/>
      <c r="O89" s="624"/>
      <c r="P89" s="624"/>
      <c r="Q89" s="624"/>
      <c r="R89" s="624"/>
      <c r="S89" s="624"/>
      <c r="T89" s="624"/>
      <c r="U89" s="615"/>
      <c r="V89" s="615"/>
      <c r="W89" s="615"/>
      <c r="X89" s="615"/>
      <c r="Y89" s="620">
        <f t="shared" si="5"/>
        <v>0</v>
      </c>
    </row>
    <row r="90" spans="1:26" s="616" customFormat="1" ht="31.5">
      <c r="A90" s="644">
        <v>1</v>
      </c>
      <c r="B90" s="645" t="s">
        <v>496</v>
      </c>
      <c r="C90" s="645"/>
      <c r="D90" s="615"/>
      <c r="E90" s="624"/>
      <c r="F90" s="624"/>
      <c r="G90" s="624"/>
      <c r="H90" s="624"/>
      <c r="I90" s="624">
        <f>J90</f>
        <v>8000</v>
      </c>
      <c r="J90" s="624">
        <v>8000</v>
      </c>
      <c r="K90" s="624"/>
      <c r="L90" s="624"/>
      <c r="M90" s="624">
        <f t="shared" ref="M90:M108" si="11">N90</f>
        <v>8000</v>
      </c>
      <c r="N90" s="624">
        <v>8000</v>
      </c>
      <c r="O90" s="624"/>
      <c r="P90" s="624"/>
      <c r="Q90" s="624">
        <v>2000</v>
      </c>
      <c r="R90" s="624">
        <v>2000</v>
      </c>
      <c r="S90" s="624"/>
      <c r="T90" s="624"/>
      <c r="U90" s="615" t="s">
        <v>782</v>
      </c>
      <c r="V90" s="615"/>
      <c r="W90" s="615"/>
      <c r="X90" s="615"/>
      <c r="Y90" s="620">
        <f t="shared" si="5"/>
        <v>0</v>
      </c>
    </row>
    <row r="91" spans="1:26" s="616" customFormat="1" ht="31.5">
      <c r="A91" s="644">
        <v>2</v>
      </c>
      <c r="B91" s="645" t="s">
        <v>497</v>
      </c>
      <c r="C91" s="645"/>
      <c r="D91" s="615"/>
      <c r="E91" s="624"/>
      <c r="F91" s="624"/>
      <c r="G91" s="624"/>
      <c r="H91" s="624"/>
      <c r="I91" s="624">
        <f>J91</f>
        <v>7000</v>
      </c>
      <c r="J91" s="624">
        <v>7000</v>
      </c>
      <c r="K91" s="624"/>
      <c r="L91" s="624"/>
      <c r="M91" s="624">
        <f t="shared" si="11"/>
        <v>7000</v>
      </c>
      <c r="N91" s="624">
        <v>7000</v>
      </c>
      <c r="O91" s="624"/>
      <c r="P91" s="624"/>
      <c r="Q91" s="624">
        <f>R91</f>
        <v>200</v>
      </c>
      <c r="R91" s="624">
        <v>200</v>
      </c>
      <c r="S91" s="624"/>
      <c r="T91" s="624"/>
      <c r="U91" s="615" t="s">
        <v>782</v>
      </c>
      <c r="V91" s="615"/>
      <c r="W91" s="615"/>
      <c r="X91" s="615"/>
      <c r="Y91" s="620">
        <f t="shared" si="5"/>
        <v>0</v>
      </c>
    </row>
    <row r="92" spans="1:26" s="616" customFormat="1" ht="34.5" customHeight="1">
      <c r="A92" s="644">
        <v>3</v>
      </c>
      <c r="B92" s="645" t="s">
        <v>498</v>
      </c>
      <c r="C92" s="645"/>
      <c r="D92" s="615"/>
      <c r="E92" s="624"/>
      <c r="F92" s="624"/>
      <c r="G92" s="624"/>
      <c r="H92" s="624"/>
      <c r="I92" s="624">
        <f>J92</f>
        <v>7000</v>
      </c>
      <c r="J92" s="624">
        <v>7000</v>
      </c>
      <c r="K92" s="624"/>
      <c r="L92" s="624"/>
      <c r="M92" s="624">
        <f t="shared" si="11"/>
        <v>7000</v>
      </c>
      <c r="N92" s="624">
        <v>7000</v>
      </c>
      <c r="O92" s="624"/>
      <c r="P92" s="624"/>
      <c r="Q92" s="624">
        <f>R92</f>
        <v>200</v>
      </c>
      <c r="R92" s="624">
        <v>200</v>
      </c>
      <c r="S92" s="624"/>
      <c r="T92" s="624"/>
      <c r="U92" s="615" t="s">
        <v>782</v>
      </c>
      <c r="V92" s="615"/>
      <c r="W92" s="615"/>
      <c r="X92" s="615"/>
      <c r="Y92" s="620">
        <f t="shared" ref="Y92:Y156" si="12">Q92-R92</f>
        <v>0</v>
      </c>
    </row>
    <row r="93" spans="1:26" s="616" customFormat="1" ht="59.25" customHeight="1">
      <c r="A93" s="644">
        <v>4</v>
      </c>
      <c r="B93" s="645" t="s">
        <v>1056</v>
      </c>
      <c r="C93" s="645"/>
      <c r="D93" s="615"/>
      <c r="E93" s="624"/>
      <c r="F93" s="624"/>
      <c r="G93" s="624"/>
      <c r="H93" s="624"/>
      <c r="I93" s="624">
        <v>15000</v>
      </c>
      <c r="J93" s="624">
        <v>15000</v>
      </c>
      <c r="K93" s="624"/>
      <c r="L93" s="624"/>
      <c r="M93" s="624">
        <f t="shared" si="11"/>
        <v>12000</v>
      </c>
      <c r="N93" s="624">
        <v>12000</v>
      </c>
      <c r="O93" s="624"/>
      <c r="P93" s="624"/>
      <c r="Q93" s="624">
        <v>2000</v>
      </c>
      <c r="R93" s="624">
        <v>2000</v>
      </c>
      <c r="S93" s="624"/>
      <c r="T93" s="624"/>
      <c r="U93" s="615"/>
      <c r="V93" s="615"/>
      <c r="W93" s="615"/>
      <c r="X93" s="615"/>
      <c r="Y93" s="620">
        <f t="shared" si="12"/>
        <v>0</v>
      </c>
    </row>
    <row r="94" spans="1:26" s="616" customFormat="1" ht="31.5" customHeight="1">
      <c r="A94" s="644">
        <v>5</v>
      </c>
      <c r="B94" s="645" t="s">
        <v>1057</v>
      </c>
      <c r="C94" s="645"/>
      <c r="D94" s="615"/>
      <c r="E94" s="624"/>
      <c r="F94" s="624"/>
      <c r="G94" s="624"/>
      <c r="H94" s="624"/>
      <c r="I94" s="624">
        <v>10000</v>
      </c>
      <c r="J94" s="624">
        <v>10000</v>
      </c>
      <c r="K94" s="624"/>
      <c r="L94" s="624"/>
      <c r="M94" s="624">
        <f t="shared" si="11"/>
        <v>10000</v>
      </c>
      <c r="N94" s="624">
        <v>10000</v>
      </c>
      <c r="O94" s="624"/>
      <c r="P94" s="624"/>
      <c r="Q94" s="646"/>
      <c r="R94" s="646"/>
      <c r="S94" s="624"/>
      <c r="T94" s="624"/>
      <c r="U94" s="615"/>
      <c r="V94" s="615"/>
      <c r="W94" s="615"/>
      <c r="X94" s="615"/>
      <c r="Y94" s="620">
        <f>Q96-R96</f>
        <v>0</v>
      </c>
    </row>
    <row r="95" spans="1:26" s="616" customFormat="1" ht="39" customHeight="1">
      <c r="A95" s="644">
        <v>6</v>
      </c>
      <c r="B95" s="645" t="s">
        <v>1058</v>
      </c>
      <c r="C95" s="645"/>
      <c r="D95" s="615"/>
      <c r="E95" s="624"/>
      <c r="F95" s="624"/>
      <c r="G95" s="624"/>
      <c r="H95" s="624"/>
      <c r="I95" s="624">
        <v>4000</v>
      </c>
      <c r="J95" s="624">
        <v>4000</v>
      </c>
      <c r="K95" s="624"/>
      <c r="L95" s="624"/>
      <c r="M95" s="624">
        <f t="shared" si="11"/>
        <v>4000</v>
      </c>
      <c r="N95" s="624">
        <v>4000</v>
      </c>
      <c r="O95" s="624"/>
      <c r="P95" s="624"/>
      <c r="Q95" s="624"/>
      <c r="R95" s="624"/>
      <c r="S95" s="624"/>
      <c r="T95" s="624"/>
      <c r="U95" s="615"/>
      <c r="V95" s="615"/>
      <c r="W95" s="615"/>
      <c r="X95" s="615"/>
      <c r="Y95" s="620">
        <f t="shared" si="12"/>
        <v>0</v>
      </c>
    </row>
    <row r="96" spans="1:26" s="616" customFormat="1" ht="38.25" customHeight="1">
      <c r="A96" s="644">
        <v>7</v>
      </c>
      <c r="B96" s="645" t="s">
        <v>3025</v>
      </c>
      <c r="C96" s="645"/>
      <c r="D96" s="615"/>
      <c r="E96" s="624"/>
      <c r="F96" s="624"/>
      <c r="G96" s="624"/>
      <c r="H96" s="624"/>
      <c r="I96" s="624">
        <v>6000</v>
      </c>
      <c r="J96" s="624">
        <v>6000</v>
      </c>
      <c r="K96" s="624"/>
      <c r="L96" s="624"/>
      <c r="M96" s="624">
        <f t="shared" si="11"/>
        <v>6000</v>
      </c>
      <c r="N96" s="624">
        <v>6000</v>
      </c>
      <c r="O96" s="624"/>
      <c r="P96" s="624"/>
      <c r="Q96" s="624">
        <v>3000</v>
      </c>
      <c r="R96" s="624">
        <v>3000</v>
      </c>
      <c r="S96" s="624"/>
      <c r="T96" s="624"/>
      <c r="U96" s="615"/>
      <c r="V96" s="615"/>
      <c r="W96" s="615"/>
      <c r="X96" s="615"/>
      <c r="Y96" s="620" t="e">
        <f>#REF!-#REF!</f>
        <v>#REF!</v>
      </c>
    </row>
    <row r="97" spans="1:25" s="616" customFormat="1" ht="57" customHeight="1">
      <c r="A97" s="644">
        <v>8</v>
      </c>
      <c r="B97" s="645" t="s">
        <v>1086</v>
      </c>
      <c r="C97" s="645"/>
      <c r="D97" s="615"/>
      <c r="E97" s="624"/>
      <c r="F97" s="624"/>
      <c r="G97" s="624"/>
      <c r="H97" s="624"/>
      <c r="I97" s="624">
        <v>50000</v>
      </c>
      <c r="J97" s="624">
        <v>200</v>
      </c>
      <c r="K97" s="624"/>
      <c r="L97" s="624"/>
      <c r="M97" s="624">
        <v>50000</v>
      </c>
      <c r="N97" s="624">
        <v>200</v>
      </c>
      <c r="O97" s="624"/>
      <c r="P97" s="624"/>
      <c r="Q97" s="624"/>
      <c r="R97" s="624"/>
      <c r="S97" s="624"/>
      <c r="T97" s="624"/>
      <c r="U97" s="615" t="s">
        <v>1088</v>
      </c>
      <c r="V97" s="615"/>
      <c r="W97" s="615"/>
      <c r="X97" s="615"/>
      <c r="Y97" s="620">
        <f t="shared" si="12"/>
        <v>0</v>
      </c>
    </row>
    <row r="98" spans="1:25" s="616" customFormat="1" ht="35.25" customHeight="1">
      <c r="A98" s="644">
        <v>9</v>
      </c>
      <c r="B98" s="645" t="s">
        <v>499</v>
      </c>
      <c r="C98" s="645"/>
      <c r="D98" s="615"/>
      <c r="E98" s="624"/>
      <c r="F98" s="624"/>
      <c r="G98" s="624"/>
      <c r="H98" s="624"/>
      <c r="I98" s="624">
        <f>J98</f>
        <v>5016</v>
      </c>
      <c r="J98" s="624">
        <v>5016</v>
      </c>
      <c r="K98" s="624"/>
      <c r="L98" s="624"/>
      <c r="M98" s="624">
        <f t="shared" si="11"/>
        <v>5016</v>
      </c>
      <c r="N98" s="624">
        <v>5016</v>
      </c>
      <c r="O98" s="624"/>
      <c r="P98" s="624"/>
      <c r="Q98" s="624"/>
      <c r="R98" s="624"/>
      <c r="S98" s="624"/>
      <c r="T98" s="624"/>
      <c r="U98" s="615"/>
      <c r="V98" s="615"/>
      <c r="W98" s="615"/>
      <c r="X98" s="615"/>
      <c r="Y98" s="620">
        <f t="shared" si="12"/>
        <v>0</v>
      </c>
    </row>
    <row r="99" spans="1:25" s="616" customFormat="1" ht="33" customHeight="1">
      <c r="A99" s="644">
        <v>10</v>
      </c>
      <c r="B99" s="645" t="s">
        <v>1059</v>
      </c>
      <c r="C99" s="645"/>
      <c r="D99" s="615"/>
      <c r="E99" s="624"/>
      <c r="F99" s="624"/>
      <c r="G99" s="624"/>
      <c r="H99" s="624"/>
      <c r="I99" s="624">
        <v>5000</v>
      </c>
      <c r="J99" s="624">
        <v>5000</v>
      </c>
      <c r="K99" s="624"/>
      <c r="L99" s="624"/>
      <c r="M99" s="624">
        <f t="shared" si="11"/>
        <v>5000</v>
      </c>
      <c r="N99" s="624">
        <v>5000</v>
      </c>
      <c r="O99" s="624"/>
      <c r="P99" s="624"/>
      <c r="Q99" s="624"/>
      <c r="R99" s="624"/>
      <c r="S99" s="624"/>
      <c r="T99" s="624"/>
      <c r="U99" s="615"/>
      <c r="V99" s="615"/>
      <c r="W99" s="615"/>
      <c r="X99" s="615"/>
      <c r="Y99" s="620">
        <f t="shared" si="12"/>
        <v>0</v>
      </c>
    </row>
    <row r="100" spans="1:25" s="616" customFormat="1" ht="39.75" customHeight="1">
      <c r="A100" s="644">
        <v>11</v>
      </c>
      <c r="B100" s="645" t="s">
        <v>504</v>
      </c>
      <c r="C100" s="645"/>
      <c r="D100" s="615"/>
      <c r="E100" s="624"/>
      <c r="F100" s="624"/>
      <c r="G100" s="624"/>
      <c r="H100" s="624"/>
      <c r="I100" s="624">
        <v>5000</v>
      </c>
      <c r="J100" s="624">
        <v>5000</v>
      </c>
      <c r="K100" s="624"/>
      <c r="L100" s="624"/>
      <c r="M100" s="624">
        <f t="shared" si="11"/>
        <v>5000</v>
      </c>
      <c r="N100" s="624">
        <v>5000</v>
      </c>
      <c r="O100" s="624"/>
      <c r="P100" s="624"/>
      <c r="Q100" s="624"/>
      <c r="R100" s="624"/>
      <c r="S100" s="624"/>
      <c r="T100" s="624"/>
      <c r="U100" s="615"/>
      <c r="V100" s="615"/>
      <c r="W100" s="615"/>
      <c r="X100" s="615"/>
      <c r="Y100" s="620">
        <f t="shared" si="12"/>
        <v>0</v>
      </c>
    </row>
    <row r="101" spans="1:25" s="616" customFormat="1" ht="59.25" customHeight="1">
      <c r="A101" s="644">
        <v>12</v>
      </c>
      <c r="B101" s="645" t="s">
        <v>1060</v>
      </c>
      <c r="C101" s="645"/>
      <c r="D101" s="615"/>
      <c r="E101" s="624"/>
      <c r="F101" s="624"/>
      <c r="G101" s="624"/>
      <c r="H101" s="624"/>
      <c r="I101" s="624">
        <v>4000</v>
      </c>
      <c r="J101" s="624">
        <v>4000</v>
      </c>
      <c r="K101" s="624"/>
      <c r="L101" s="624"/>
      <c r="M101" s="624">
        <f t="shared" si="11"/>
        <v>4000</v>
      </c>
      <c r="N101" s="624">
        <v>4000</v>
      </c>
      <c r="O101" s="624"/>
      <c r="P101" s="624"/>
      <c r="Q101" s="624"/>
      <c r="R101" s="624"/>
      <c r="S101" s="624"/>
      <c r="T101" s="624"/>
      <c r="U101" s="615"/>
      <c r="V101" s="615"/>
      <c r="W101" s="615"/>
      <c r="X101" s="615"/>
      <c r="Y101" s="620">
        <f t="shared" si="12"/>
        <v>0</v>
      </c>
    </row>
    <row r="102" spans="1:25" s="616" customFormat="1" ht="79.5" customHeight="1">
      <c r="A102" s="644">
        <v>13</v>
      </c>
      <c r="B102" s="645" t="s">
        <v>1061</v>
      </c>
      <c r="C102" s="645"/>
      <c r="D102" s="615"/>
      <c r="E102" s="624"/>
      <c r="F102" s="624"/>
      <c r="G102" s="624"/>
      <c r="H102" s="624"/>
      <c r="I102" s="624">
        <v>4000</v>
      </c>
      <c r="J102" s="624">
        <v>4000</v>
      </c>
      <c r="K102" s="624"/>
      <c r="L102" s="624"/>
      <c r="M102" s="624">
        <f t="shared" si="11"/>
        <v>4000</v>
      </c>
      <c r="N102" s="624">
        <v>4000</v>
      </c>
      <c r="O102" s="624"/>
      <c r="P102" s="624"/>
      <c r="Q102" s="624"/>
      <c r="R102" s="624"/>
      <c r="S102" s="624"/>
      <c r="T102" s="624"/>
      <c r="U102" s="615"/>
      <c r="V102" s="615"/>
      <c r="W102" s="615"/>
      <c r="X102" s="615"/>
      <c r="Y102" s="620">
        <f t="shared" si="12"/>
        <v>0</v>
      </c>
    </row>
    <row r="103" spans="1:25" s="616" customFormat="1" ht="41.25" customHeight="1">
      <c r="A103" s="644">
        <v>14</v>
      </c>
      <c r="B103" s="645" t="s">
        <v>1062</v>
      </c>
      <c r="C103" s="645"/>
      <c r="D103" s="615"/>
      <c r="E103" s="624"/>
      <c r="F103" s="624"/>
      <c r="G103" s="624"/>
      <c r="H103" s="624"/>
      <c r="I103" s="624">
        <v>14500</v>
      </c>
      <c r="J103" s="624">
        <v>14500</v>
      </c>
      <c r="K103" s="624"/>
      <c r="L103" s="624"/>
      <c r="M103" s="624">
        <f t="shared" si="11"/>
        <v>14500</v>
      </c>
      <c r="N103" s="624">
        <f>J103</f>
        <v>14500</v>
      </c>
      <c r="O103" s="624"/>
      <c r="P103" s="624"/>
      <c r="Q103" s="624"/>
      <c r="R103" s="624"/>
      <c r="S103" s="624"/>
      <c r="T103" s="624"/>
      <c r="U103" s="615"/>
      <c r="V103" s="615"/>
      <c r="W103" s="615"/>
      <c r="X103" s="615"/>
      <c r="Y103" s="620">
        <f t="shared" si="12"/>
        <v>0</v>
      </c>
    </row>
    <row r="104" spans="1:25" s="616" customFormat="1" ht="25.5" customHeight="1">
      <c r="A104" s="644">
        <v>15</v>
      </c>
      <c r="B104" s="645" t="s">
        <v>1063</v>
      </c>
      <c r="C104" s="645"/>
      <c r="D104" s="615"/>
      <c r="E104" s="624"/>
      <c r="F104" s="624"/>
      <c r="G104" s="624"/>
      <c r="H104" s="624"/>
      <c r="I104" s="624">
        <v>10000</v>
      </c>
      <c r="J104" s="624">
        <v>10000</v>
      </c>
      <c r="K104" s="624"/>
      <c r="L104" s="624"/>
      <c r="M104" s="624">
        <f t="shared" si="11"/>
        <v>10000</v>
      </c>
      <c r="N104" s="624">
        <f>J104</f>
        <v>10000</v>
      </c>
      <c r="O104" s="624"/>
      <c r="P104" s="624"/>
      <c r="Q104" s="624"/>
      <c r="R104" s="624"/>
      <c r="S104" s="624"/>
      <c r="T104" s="624"/>
      <c r="U104" s="615"/>
      <c r="V104" s="615"/>
      <c r="W104" s="615"/>
      <c r="X104" s="615"/>
      <c r="Y104" s="620">
        <f t="shared" si="12"/>
        <v>0</v>
      </c>
    </row>
    <row r="105" spans="1:25" s="616" customFormat="1" ht="60" customHeight="1">
      <c r="A105" s="644">
        <v>16</v>
      </c>
      <c r="B105" s="645" t="s">
        <v>1064</v>
      </c>
      <c r="C105" s="645"/>
      <c r="D105" s="615"/>
      <c r="E105" s="624"/>
      <c r="F105" s="624"/>
      <c r="G105" s="624"/>
      <c r="H105" s="624"/>
      <c r="I105" s="624">
        <v>6000</v>
      </c>
      <c r="J105" s="624">
        <v>6000</v>
      </c>
      <c r="K105" s="624"/>
      <c r="L105" s="624"/>
      <c r="M105" s="624">
        <f t="shared" si="11"/>
        <v>6000</v>
      </c>
      <c r="N105" s="624">
        <f>J105</f>
        <v>6000</v>
      </c>
      <c r="O105" s="624"/>
      <c r="P105" s="624"/>
      <c r="Q105" s="624"/>
      <c r="R105" s="624"/>
      <c r="S105" s="624"/>
      <c r="T105" s="624"/>
      <c r="U105" s="615"/>
      <c r="V105" s="615"/>
      <c r="W105" s="615"/>
      <c r="X105" s="615"/>
      <c r="Y105" s="620">
        <f t="shared" si="12"/>
        <v>0</v>
      </c>
    </row>
    <row r="106" spans="1:25" s="616" customFormat="1" ht="69" customHeight="1">
      <c r="A106" s="644">
        <v>17</v>
      </c>
      <c r="B106" s="645" t="s">
        <v>2954</v>
      </c>
      <c r="C106" s="645"/>
      <c r="D106" s="615"/>
      <c r="E106" s="624"/>
      <c r="F106" s="624"/>
      <c r="G106" s="624"/>
      <c r="H106" s="624"/>
      <c r="I106" s="624">
        <f>J106</f>
        <v>15000</v>
      </c>
      <c r="J106" s="624">
        <v>15000</v>
      </c>
      <c r="K106" s="624"/>
      <c r="L106" s="624"/>
      <c r="M106" s="624">
        <f>N106</f>
        <v>15000</v>
      </c>
      <c r="N106" s="624">
        <f>J106</f>
        <v>15000</v>
      </c>
      <c r="O106" s="624"/>
      <c r="P106" s="624"/>
      <c r="Q106" s="624"/>
      <c r="R106" s="624"/>
      <c r="S106" s="624"/>
      <c r="T106" s="624"/>
      <c r="U106" s="615"/>
      <c r="V106" s="615"/>
      <c r="W106" s="615"/>
      <c r="X106" s="615"/>
      <c r="Y106" s="620">
        <f t="shared" si="12"/>
        <v>0</v>
      </c>
    </row>
    <row r="107" spans="1:25" s="616" customFormat="1" ht="69" customHeight="1">
      <c r="A107" s="644">
        <v>18</v>
      </c>
      <c r="B107" s="645" t="s">
        <v>512</v>
      </c>
      <c r="C107" s="645"/>
      <c r="D107" s="615"/>
      <c r="E107" s="624"/>
      <c r="F107" s="624"/>
      <c r="G107" s="624"/>
      <c r="H107" s="624"/>
      <c r="I107" s="624">
        <v>25000</v>
      </c>
      <c r="J107" s="624">
        <v>25000</v>
      </c>
      <c r="K107" s="624"/>
      <c r="L107" s="624"/>
      <c r="M107" s="624">
        <f>N107</f>
        <v>25000</v>
      </c>
      <c r="N107" s="624">
        <f>J107</f>
        <v>25000</v>
      </c>
      <c r="O107" s="624"/>
      <c r="P107" s="624"/>
      <c r="Q107" s="624">
        <v>200</v>
      </c>
      <c r="R107" s="624">
        <v>200</v>
      </c>
      <c r="S107" s="624"/>
      <c r="T107" s="624"/>
      <c r="U107" s="615"/>
      <c r="V107" s="615"/>
      <c r="W107" s="615"/>
      <c r="X107" s="615"/>
      <c r="Y107" s="620"/>
    </row>
    <row r="108" spans="1:25" s="616" customFormat="1" ht="39.75" customHeight="1">
      <c r="A108" s="644">
        <v>19</v>
      </c>
      <c r="B108" s="645" t="s">
        <v>508</v>
      </c>
      <c r="C108" s="645"/>
      <c r="D108" s="615"/>
      <c r="E108" s="624"/>
      <c r="F108" s="624"/>
      <c r="G108" s="624"/>
      <c r="H108" s="624"/>
      <c r="I108" s="624">
        <v>8500</v>
      </c>
      <c r="J108" s="624">
        <v>8500</v>
      </c>
      <c r="K108" s="624"/>
      <c r="L108" s="624"/>
      <c r="M108" s="624">
        <f t="shared" si="11"/>
        <v>6800</v>
      </c>
      <c r="N108" s="624">
        <f>J108*0.8</f>
        <v>6800</v>
      </c>
      <c r="O108" s="624"/>
      <c r="P108" s="624"/>
      <c r="Q108" s="624"/>
      <c r="R108" s="624"/>
      <c r="S108" s="624"/>
      <c r="T108" s="624"/>
      <c r="U108" s="615"/>
      <c r="V108" s="615"/>
      <c r="W108" s="615"/>
      <c r="X108" s="615"/>
      <c r="Y108" s="620">
        <f t="shared" si="12"/>
        <v>0</v>
      </c>
    </row>
    <row r="109" spans="1:25" s="616" customFormat="1" ht="31.5">
      <c r="A109" s="644">
        <v>20</v>
      </c>
      <c r="B109" s="645" t="s">
        <v>509</v>
      </c>
      <c r="C109" s="645"/>
      <c r="D109" s="615"/>
      <c r="E109" s="624"/>
      <c r="F109" s="624"/>
      <c r="G109" s="624"/>
      <c r="H109" s="624"/>
      <c r="I109" s="624">
        <v>8500</v>
      </c>
      <c r="J109" s="624">
        <v>8500</v>
      </c>
      <c r="K109" s="624"/>
      <c r="L109" s="624"/>
      <c r="M109" s="624"/>
      <c r="N109" s="624"/>
      <c r="O109" s="624"/>
      <c r="P109" s="624"/>
      <c r="Q109" s="624"/>
      <c r="R109" s="624"/>
      <c r="S109" s="624"/>
      <c r="T109" s="624"/>
      <c r="U109" s="615"/>
      <c r="V109" s="615"/>
      <c r="W109" s="615"/>
      <c r="X109" s="615"/>
      <c r="Y109" s="620">
        <f t="shared" si="12"/>
        <v>0</v>
      </c>
    </row>
    <row r="110" spans="1:25" s="616" customFormat="1" ht="31.5">
      <c r="A110" s="644">
        <v>21</v>
      </c>
      <c r="B110" s="645" t="s">
        <v>510</v>
      </c>
      <c r="C110" s="645"/>
      <c r="D110" s="615"/>
      <c r="E110" s="624"/>
      <c r="F110" s="624"/>
      <c r="G110" s="624"/>
      <c r="H110" s="624"/>
      <c r="I110" s="624">
        <v>9000</v>
      </c>
      <c r="J110" s="624">
        <v>9000</v>
      </c>
      <c r="K110" s="624"/>
      <c r="L110" s="624"/>
      <c r="M110" s="624"/>
      <c r="N110" s="624"/>
      <c r="O110" s="624"/>
      <c r="P110" s="624"/>
      <c r="Q110" s="624"/>
      <c r="R110" s="624"/>
      <c r="S110" s="624"/>
      <c r="T110" s="624"/>
      <c r="U110" s="615"/>
      <c r="V110" s="615"/>
      <c r="W110" s="615"/>
      <c r="X110" s="615"/>
      <c r="Y110" s="620">
        <f t="shared" si="12"/>
        <v>0</v>
      </c>
    </row>
    <row r="111" spans="1:25" s="616" customFormat="1" ht="38.25" customHeight="1">
      <c r="A111" s="644">
        <v>22</v>
      </c>
      <c r="B111" s="645" t="s">
        <v>1065</v>
      </c>
      <c r="C111" s="645"/>
      <c r="D111" s="615"/>
      <c r="E111" s="624"/>
      <c r="F111" s="624"/>
      <c r="G111" s="624"/>
      <c r="H111" s="624"/>
      <c r="I111" s="624">
        <v>15000</v>
      </c>
      <c r="J111" s="624">
        <v>15000</v>
      </c>
      <c r="K111" s="624"/>
      <c r="L111" s="624"/>
      <c r="M111" s="624"/>
      <c r="N111" s="624"/>
      <c r="O111" s="624"/>
      <c r="P111" s="624"/>
      <c r="Q111" s="624"/>
      <c r="R111" s="624"/>
      <c r="S111" s="624"/>
      <c r="T111" s="624"/>
      <c r="U111" s="615"/>
      <c r="V111" s="615"/>
      <c r="W111" s="615"/>
      <c r="X111" s="615"/>
      <c r="Y111" s="620">
        <f t="shared" si="12"/>
        <v>0</v>
      </c>
    </row>
    <row r="112" spans="1:25" s="616" customFormat="1" ht="38.25" customHeight="1">
      <c r="A112" s="644">
        <v>23</v>
      </c>
      <c r="B112" s="645" t="s">
        <v>1066</v>
      </c>
      <c r="C112" s="645"/>
      <c r="D112" s="615"/>
      <c r="E112" s="624"/>
      <c r="F112" s="624"/>
      <c r="G112" s="624"/>
      <c r="H112" s="624"/>
      <c r="I112" s="624">
        <v>10000</v>
      </c>
      <c r="J112" s="624">
        <v>10000</v>
      </c>
      <c r="K112" s="624"/>
      <c r="L112" s="624"/>
      <c r="M112" s="624"/>
      <c r="N112" s="624"/>
      <c r="O112" s="624"/>
      <c r="P112" s="624"/>
      <c r="Q112" s="624"/>
      <c r="R112" s="624"/>
      <c r="S112" s="624"/>
      <c r="T112" s="624"/>
      <c r="U112" s="615"/>
      <c r="V112" s="615"/>
      <c r="W112" s="615"/>
      <c r="X112" s="615"/>
      <c r="Y112" s="620">
        <f t="shared" si="12"/>
        <v>0</v>
      </c>
    </row>
    <row r="113" spans="1:25" s="616" customFormat="1" ht="27.75" customHeight="1">
      <c r="A113" s="644">
        <v>24</v>
      </c>
      <c r="B113" s="645" t="s">
        <v>1067</v>
      </c>
      <c r="C113" s="645"/>
      <c r="D113" s="615"/>
      <c r="E113" s="624"/>
      <c r="F113" s="624"/>
      <c r="G113" s="624"/>
      <c r="H113" s="624"/>
      <c r="I113" s="624">
        <v>18000</v>
      </c>
      <c r="J113" s="624">
        <v>18000</v>
      </c>
      <c r="K113" s="624"/>
      <c r="L113" s="624"/>
      <c r="M113" s="624"/>
      <c r="N113" s="624"/>
      <c r="O113" s="624"/>
      <c r="P113" s="624"/>
      <c r="Q113" s="624"/>
      <c r="R113" s="624"/>
      <c r="S113" s="624"/>
      <c r="T113" s="624"/>
      <c r="U113" s="615"/>
      <c r="V113" s="615"/>
      <c r="W113" s="615"/>
      <c r="X113" s="615"/>
      <c r="Y113" s="620">
        <f t="shared" si="12"/>
        <v>0</v>
      </c>
    </row>
    <row r="114" spans="1:25" s="616" customFormat="1" ht="47.25">
      <c r="A114" s="644">
        <v>25</v>
      </c>
      <c r="B114" s="645" t="s">
        <v>1068</v>
      </c>
      <c r="C114" s="645"/>
      <c r="D114" s="615"/>
      <c r="E114" s="624"/>
      <c r="F114" s="624"/>
      <c r="G114" s="624"/>
      <c r="H114" s="624"/>
      <c r="I114" s="624">
        <v>15000</v>
      </c>
      <c r="J114" s="624">
        <v>15000</v>
      </c>
      <c r="K114" s="624"/>
      <c r="L114" s="624"/>
      <c r="M114" s="624"/>
      <c r="N114" s="624"/>
      <c r="O114" s="624"/>
      <c r="P114" s="624"/>
      <c r="Q114" s="624"/>
      <c r="R114" s="624"/>
      <c r="S114" s="624"/>
      <c r="T114" s="624"/>
      <c r="U114" s="615"/>
      <c r="V114" s="615"/>
      <c r="W114" s="615"/>
      <c r="X114" s="615"/>
      <c r="Y114" s="620">
        <f t="shared" si="12"/>
        <v>0</v>
      </c>
    </row>
    <row r="115" spans="1:25" s="616" customFormat="1" ht="31.5">
      <c r="A115" s="644">
        <v>26</v>
      </c>
      <c r="B115" s="645" t="s">
        <v>511</v>
      </c>
      <c r="C115" s="645"/>
      <c r="D115" s="615"/>
      <c r="E115" s="624"/>
      <c r="F115" s="624"/>
      <c r="G115" s="624"/>
      <c r="H115" s="624"/>
      <c r="I115" s="624">
        <v>9000</v>
      </c>
      <c r="J115" s="624">
        <v>9000</v>
      </c>
      <c r="K115" s="624"/>
      <c r="L115" s="624"/>
      <c r="M115" s="624"/>
      <c r="N115" s="624"/>
      <c r="O115" s="624"/>
      <c r="P115" s="624"/>
      <c r="Q115" s="624"/>
      <c r="R115" s="624"/>
      <c r="S115" s="624"/>
      <c r="T115" s="624"/>
      <c r="U115" s="615"/>
      <c r="V115" s="615"/>
      <c r="W115" s="615"/>
      <c r="X115" s="615"/>
      <c r="Y115" s="620">
        <f t="shared" si="12"/>
        <v>0</v>
      </c>
    </row>
    <row r="116" spans="1:25" s="616" customFormat="1" ht="63">
      <c r="A116" s="644">
        <v>27</v>
      </c>
      <c r="B116" s="645" t="s">
        <v>1069</v>
      </c>
      <c r="C116" s="645"/>
      <c r="D116" s="615"/>
      <c r="E116" s="624"/>
      <c r="F116" s="624"/>
      <c r="G116" s="624"/>
      <c r="H116" s="624"/>
      <c r="I116" s="624">
        <v>10000</v>
      </c>
      <c r="J116" s="624">
        <v>10000</v>
      </c>
      <c r="K116" s="624"/>
      <c r="L116" s="624"/>
      <c r="M116" s="624"/>
      <c r="N116" s="624"/>
      <c r="O116" s="624"/>
      <c r="P116" s="624"/>
      <c r="Q116" s="624"/>
      <c r="R116" s="624"/>
      <c r="S116" s="624"/>
      <c r="T116" s="624"/>
      <c r="U116" s="615"/>
      <c r="V116" s="615"/>
      <c r="W116" s="615"/>
      <c r="X116" s="615"/>
      <c r="Y116" s="620">
        <f t="shared" si="12"/>
        <v>0</v>
      </c>
    </row>
    <row r="117" spans="1:25" s="616" customFormat="1" ht="51.75" customHeight="1">
      <c r="A117" s="644">
        <v>28</v>
      </c>
      <c r="B117" s="645" t="s">
        <v>1070</v>
      </c>
      <c r="C117" s="645"/>
      <c r="D117" s="615"/>
      <c r="E117" s="624"/>
      <c r="F117" s="624"/>
      <c r="G117" s="624"/>
      <c r="H117" s="624"/>
      <c r="I117" s="624">
        <v>3400</v>
      </c>
      <c r="J117" s="624">
        <v>3400</v>
      </c>
      <c r="K117" s="624"/>
      <c r="L117" s="624"/>
      <c r="M117" s="624"/>
      <c r="N117" s="624"/>
      <c r="O117" s="624"/>
      <c r="P117" s="624"/>
      <c r="Q117" s="624"/>
      <c r="R117" s="624"/>
      <c r="S117" s="624"/>
      <c r="T117" s="624"/>
      <c r="U117" s="615"/>
      <c r="V117" s="615"/>
      <c r="W117" s="615"/>
      <c r="X117" s="615"/>
      <c r="Y117" s="620">
        <f t="shared" si="12"/>
        <v>0</v>
      </c>
    </row>
    <row r="118" spans="1:25" s="616" customFormat="1">
      <c r="A118" s="644">
        <v>29</v>
      </c>
      <c r="B118" s="645" t="s">
        <v>1071</v>
      </c>
      <c r="C118" s="645"/>
      <c r="D118" s="615"/>
      <c r="E118" s="624"/>
      <c r="F118" s="624"/>
      <c r="G118" s="624"/>
      <c r="H118" s="624"/>
      <c r="I118" s="624">
        <v>7000</v>
      </c>
      <c r="J118" s="624">
        <v>7000</v>
      </c>
      <c r="K118" s="624"/>
      <c r="L118" s="624"/>
      <c r="M118" s="624"/>
      <c r="N118" s="624"/>
      <c r="O118" s="624"/>
      <c r="P118" s="624"/>
      <c r="Q118" s="624"/>
      <c r="R118" s="624"/>
      <c r="S118" s="624"/>
      <c r="T118" s="624"/>
      <c r="U118" s="615"/>
      <c r="V118" s="615"/>
      <c r="W118" s="615"/>
      <c r="X118" s="615"/>
      <c r="Y118" s="620">
        <f t="shared" si="12"/>
        <v>0</v>
      </c>
    </row>
    <row r="119" spans="1:25" s="616" customFormat="1">
      <c r="A119" s="644">
        <v>30</v>
      </c>
      <c r="B119" s="645" t="s">
        <v>1072</v>
      </c>
      <c r="C119" s="645"/>
      <c r="D119" s="615"/>
      <c r="E119" s="624"/>
      <c r="F119" s="624"/>
      <c r="G119" s="624"/>
      <c r="H119" s="624"/>
      <c r="I119" s="624">
        <v>7000</v>
      </c>
      <c r="J119" s="624">
        <v>7000</v>
      </c>
      <c r="K119" s="624"/>
      <c r="L119" s="624"/>
      <c r="M119" s="624"/>
      <c r="N119" s="624"/>
      <c r="O119" s="624"/>
      <c r="P119" s="624"/>
      <c r="Q119" s="624"/>
      <c r="R119" s="624"/>
      <c r="S119" s="624"/>
      <c r="T119" s="624"/>
      <c r="U119" s="615"/>
      <c r="V119" s="615"/>
      <c r="W119" s="615"/>
      <c r="X119" s="615"/>
      <c r="Y119" s="620">
        <f t="shared" si="12"/>
        <v>0</v>
      </c>
    </row>
    <row r="120" spans="1:25" s="616" customFormat="1">
      <c r="A120" s="644">
        <v>31</v>
      </c>
      <c r="B120" s="616" t="s">
        <v>1073</v>
      </c>
      <c r="E120" s="624"/>
      <c r="F120" s="624"/>
      <c r="G120" s="624"/>
      <c r="H120" s="624"/>
      <c r="I120" s="624">
        <v>7000</v>
      </c>
      <c r="J120" s="624">
        <v>7000</v>
      </c>
      <c r="K120" s="624"/>
      <c r="L120" s="624"/>
      <c r="M120" s="624"/>
      <c r="N120" s="624"/>
      <c r="O120" s="624"/>
      <c r="P120" s="624"/>
      <c r="Q120" s="624"/>
      <c r="R120" s="624"/>
      <c r="S120" s="624"/>
      <c r="T120" s="624"/>
      <c r="U120" s="615"/>
      <c r="V120" s="615"/>
      <c r="W120" s="615"/>
      <c r="X120" s="615"/>
      <c r="Y120" s="620">
        <f t="shared" si="12"/>
        <v>0</v>
      </c>
    </row>
    <row r="121" spans="1:25" s="616" customFormat="1">
      <c r="A121" s="644">
        <v>32</v>
      </c>
      <c r="B121" s="645" t="s">
        <v>1074</v>
      </c>
      <c r="C121" s="645"/>
      <c r="D121" s="615"/>
      <c r="E121" s="624"/>
      <c r="F121" s="624"/>
      <c r="G121" s="624"/>
      <c r="H121" s="624"/>
      <c r="I121" s="624">
        <v>7000</v>
      </c>
      <c r="J121" s="624">
        <v>7000</v>
      </c>
      <c r="K121" s="624"/>
      <c r="L121" s="624"/>
      <c r="M121" s="624"/>
      <c r="N121" s="624"/>
      <c r="O121" s="624"/>
      <c r="P121" s="624"/>
      <c r="Q121" s="624"/>
      <c r="R121" s="624"/>
      <c r="S121" s="624"/>
      <c r="T121" s="624"/>
      <c r="U121" s="615"/>
      <c r="V121" s="615"/>
      <c r="W121" s="615"/>
      <c r="X121" s="615"/>
      <c r="Y121" s="620">
        <f t="shared" si="12"/>
        <v>0</v>
      </c>
    </row>
    <row r="122" spans="1:25" s="616" customFormat="1">
      <c r="A122" s="644">
        <v>33</v>
      </c>
      <c r="B122" s="645" t="s">
        <v>1075</v>
      </c>
      <c r="C122" s="645"/>
      <c r="D122" s="615"/>
      <c r="E122" s="624"/>
      <c r="F122" s="624"/>
      <c r="G122" s="624"/>
      <c r="H122" s="624"/>
      <c r="I122" s="624">
        <v>7000</v>
      </c>
      <c r="J122" s="624">
        <v>7000</v>
      </c>
      <c r="K122" s="624"/>
      <c r="L122" s="624"/>
      <c r="M122" s="624"/>
      <c r="N122" s="624"/>
      <c r="O122" s="624"/>
      <c r="P122" s="624"/>
      <c r="Q122" s="624"/>
      <c r="R122" s="624"/>
      <c r="S122" s="624"/>
      <c r="T122" s="624"/>
      <c r="U122" s="615"/>
      <c r="V122" s="615"/>
      <c r="W122" s="615"/>
      <c r="X122" s="615"/>
      <c r="Y122" s="620">
        <f t="shared" si="12"/>
        <v>0</v>
      </c>
    </row>
    <row r="123" spans="1:25" s="616" customFormat="1" ht="22.5" customHeight="1">
      <c r="A123" s="644">
        <v>34</v>
      </c>
      <c r="B123" s="645" t="s">
        <v>1076</v>
      </c>
      <c r="C123" s="645"/>
      <c r="D123" s="615"/>
      <c r="E123" s="624"/>
      <c r="F123" s="624"/>
      <c r="G123" s="624"/>
      <c r="H123" s="624"/>
      <c r="I123" s="624">
        <v>7000</v>
      </c>
      <c r="J123" s="624">
        <v>7000</v>
      </c>
      <c r="K123" s="624"/>
      <c r="L123" s="624"/>
      <c r="M123" s="624"/>
      <c r="N123" s="624"/>
      <c r="O123" s="624"/>
      <c r="P123" s="624"/>
      <c r="Q123" s="624"/>
      <c r="R123" s="624"/>
      <c r="S123" s="624"/>
      <c r="T123" s="624"/>
      <c r="U123" s="615"/>
      <c r="V123" s="615"/>
      <c r="W123" s="615"/>
      <c r="X123" s="615"/>
      <c r="Y123" s="620">
        <f t="shared" si="12"/>
        <v>0</v>
      </c>
    </row>
    <row r="124" spans="1:25" s="616" customFormat="1" ht="38.25" customHeight="1">
      <c r="A124" s="644">
        <v>35</v>
      </c>
      <c r="B124" s="645" t="s">
        <v>1077</v>
      </c>
      <c r="C124" s="645"/>
      <c r="D124" s="615"/>
      <c r="E124" s="624"/>
      <c r="F124" s="624"/>
      <c r="G124" s="624"/>
      <c r="H124" s="624"/>
      <c r="I124" s="624">
        <v>10000</v>
      </c>
      <c r="J124" s="624">
        <v>10000</v>
      </c>
      <c r="K124" s="624"/>
      <c r="L124" s="624"/>
      <c r="M124" s="624"/>
      <c r="N124" s="624"/>
      <c r="O124" s="624"/>
      <c r="P124" s="624"/>
      <c r="Q124" s="624"/>
      <c r="R124" s="624"/>
      <c r="S124" s="624"/>
      <c r="T124" s="624"/>
      <c r="U124" s="615"/>
      <c r="V124" s="615"/>
      <c r="W124" s="615"/>
      <c r="X124" s="615"/>
      <c r="Y124" s="620">
        <f t="shared" si="12"/>
        <v>0</v>
      </c>
    </row>
    <row r="125" spans="1:25" s="616" customFormat="1" ht="37.5" customHeight="1">
      <c r="A125" s="644">
        <v>36</v>
      </c>
      <c r="B125" s="651" t="s">
        <v>500</v>
      </c>
      <c r="C125" s="645"/>
      <c r="D125" s="615"/>
      <c r="E125" s="624"/>
      <c r="F125" s="624"/>
      <c r="G125" s="624"/>
      <c r="H125" s="624"/>
      <c r="I125" s="624">
        <v>12000</v>
      </c>
      <c r="J125" s="624">
        <v>12000</v>
      </c>
      <c r="K125" s="624"/>
      <c r="L125" s="624"/>
      <c r="M125" s="624"/>
      <c r="N125" s="624"/>
      <c r="O125" s="624"/>
      <c r="P125" s="624"/>
      <c r="Q125" s="624"/>
      <c r="R125" s="624"/>
      <c r="S125" s="624"/>
      <c r="T125" s="624"/>
      <c r="U125" s="615"/>
      <c r="V125" s="615"/>
      <c r="W125" s="615"/>
      <c r="X125" s="615"/>
      <c r="Y125" s="620">
        <f t="shared" si="12"/>
        <v>0</v>
      </c>
    </row>
    <row r="126" spans="1:25" s="616" customFormat="1" ht="36.75" customHeight="1">
      <c r="A126" s="644">
        <v>37</v>
      </c>
      <c r="B126" s="651" t="s">
        <v>1078</v>
      </c>
      <c r="C126" s="645"/>
      <c r="D126" s="615"/>
      <c r="E126" s="624"/>
      <c r="F126" s="624"/>
      <c r="G126" s="624"/>
      <c r="H126" s="624"/>
      <c r="I126" s="624">
        <v>18000</v>
      </c>
      <c r="J126" s="624">
        <v>18000</v>
      </c>
      <c r="K126" s="624"/>
      <c r="L126" s="624"/>
      <c r="M126" s="624"/>
      <c r="N126" s="624"/>
      <c r="O126" s="624"/>
      <c r="P126" s="624"/>
      <c r="Q126" s="624"/>
      <c r="R126" s="624"/>
      <c r="S126" s="624"/>
      <c r="T126" s="624"/>
      <c r="U126" s="615"/>
      <c r="V126" s="615"/>
      <c r="W126" s="615"/>
      <c r="X126" s="615"/>
      <c r="Y126" s="620">
        <f t="shared" si="12"/>
        <v>0</v>
      </c>
    </row>
    <row r="127" spans="1:25" s="616" customFormat="1" ht="33.75" customHeight="1">
      <c r="A127" s="644">
        <v>38</v>
      </c>
      <c r="B127" s="651" t="s">
        <v>1079</v>
      </c>
      <c r="C127" s="645"/>
      <c r="D127" s="615"/>
      <c r="E127" s="624"/>
      <c r="F127" s="624"/>
      <c r="G127" s="624"/>
      <c r="H127" s="624"/>
      <c r="I127" s="624">
        <v>12000</v>
      </c>
      <c r="J127" s="624">
        <v>12000</v>
      </c>
      <c r="K127" s="624"/>
      <c r="L127" s="624"/>
      <c r="M127" s="624"/>
      <c r="N127" s="624"/>
      <c r="O127" s="624"/>
      <c r="P127" s="624"/>
      <c r="Q127" s="624"/>
      <c r="R127" s="624"/>
      <c r="S127" s="624"/>
      <c r="T127" s="624"/>
      <c r="U127" s="615"/>
      <c r="V127" s="615"/>
      <c r="W127" s="615"/>
      <c r="X127" s="615"/>
      <c r="Y127" s="620">
        <f t="shared" si="12"/>
        <v>0</v>
      </c>
    </row>
    <row r="128" spans="1:25" s="616" customFormat="1" ht="35.25" customHeight="1">
      <c r="A128" s="644">
        <v>39</v>
      </c>
      <c r="B128" s="651" t="s">
        <v>1080</v>
      </c>
      <c r="C128" s="645"/>
      <c r="D128" s="615"/>
      <c r="E128" s="624"/>
      <c r="F128" s="624"/>
      <c r="G128" s="624"/>
      <c r="H128" s="624"/>
      <c r="I128" s="624">
        <v>12000</v>
      </c>
      <c r="J128" s="624">
        <v>12000</v>
      </c>
      <c r="K128" s="624"/>
      <c r="L128" s="624"/>
      <c r="M128" s="624"/>
      <c r="N128" s="624"/>
      <c r="O128" s="624"/>
      <c r="P128" s="624"/>
      <c r="Q128" s="624"/>
      <c r="R128" s="624"/>
      <c r="S128" s="624"/>
      <c r="T128" s="624"/>
      <c r="U128" s="615"/>
      <c r="V128" s="615"/>
      <c r="W128" s="615"/>
      <c r="X128" s="615"/>
      <c r="Y128" s="620">
        <f t="shared" si="12"/>
        <v>0</v>
      </c>
    </row>
    <row r="129" spans="1:31" s="616" customFormat="1" ht="53.25" customHeight="1">
      <c r="A129" s="644">
        <v>40</v>
      </c>
      <c r="B129" s="651" t="s">
        <v>1081</v>
      </c>
      <c r="C129" s="645"/>
      <c r="D129" s="615"/>
      <c r="E129" s="624"/>
      <c r="F129" s="624"/>
      <c r="G129" s="624"/>
      <c r="H129" s="624"/>
      <c r="I129" s="624">
        <v>5000</v>
      </c>
      <c r="J129" s="624">
        <v>5000</v>
      </c>
      <c r="K129" s="624"/>
      <c r="L129" s="624"/>
      <c r="M129" s="624"/>
      <c r="N129" s="624"/>
      <c r="O129" s="624"/>
      <c r="P129" s="624"/>
      <c r="Q129" s="624"/>
      <c r="R129" s="624"/>
      <c r="S129" s="624"/>
      <c r="T129" s="624"/>
      <c r="U129" s="615"/>
      <c r="V129" s="615"/>
      <c r="W129" s="615"/>
      <c r="X129" s="615"/>
      <c r="Y129" s="620">
        <f t="shared" si="12"/>
        <v>0</v>
      </c>
    </row>
    <row r="130" spans="1:31" s="616" customFormat="1">
      <c r="A130" s="650"/>
      <c r="B130" s="645"/>
      <c r="C130" s="645"/>
      <c r="D130" s="615"/>
      <c r="E130" s="624"/>
      <c r="F130" s="624"/>
      <c r="G130" s="624"/>
      <c r="H130" s="624"/>
      <c r="I130" s="624"/>
      <c r="J130" s="624"/>
      <c r="K130" s="624"/>
      <c r="L130" s="624"/>
      <c r="M130" s="624"/>
      <c r="N130" s="624"/>
      <c r="O130" s="624"/>
      <c r="P130" s="624"/>
      <c r="Q130" s="624"/>
      <c r="R130" s="624"/>
      <c r="S130" s="624"/>
      <c r="T130" s="624"/>
      <c r="U130" s="615"/>
      <c r="V130" s="615"/>
      <c r="W130" s="615"/>
      <c r="X130" s="615"/>
      <c r="Y130" s="620">
        <f t="shared" si="12"/>
        <v>0</v>
      </c>
    </row>
    <row r="131" spans="1:31" s="616" customFormat="1" ht="34.5" customHeight="1">
      <c r="A131" s="628" t="s">
        <v>133</v>
      </c>
      <c r="B131" s="629" t="s">
        <v>513</v>
      </c>
      <c r="C131" s="645"/>
      <c r="D131" s="615"/>
      <c r="E131" s="619">
        <f t="shared" ref="E131:T131" si="13">E132+E136</f>
        <v>4500</v>
      </c>
      <c r="F131" s="619">
        <f t="shared" si="13"/>
        <v>4500</v>
      </c>
      <c r="G131" s="619">
        <f t="shared" si="13"/>
        <v>2800</v>
      </c>
      <c r="H131" s="619">
        <f t="shared" si="13"/>
        <v>2800</v>
      </c>
      <c r="I131" s="619">
        <f t="shared" si="13"/>
        <v>164500</v>
      </c>
      <c r="J131" s="619">
        <f t="shared" si="13"/>
        <v>162650</v>
      </c>
      <c r="K131" s="619">
        <f t="shared" si="13"/>
        <v>0</v>
      </c>
      <c r="L131" s="619">
        <f t="shared" si="13"/>
        <v>0</v>
      </c>
      <c r="M131" s="619">
        <f t="shared" si="13"/>
        <v>154500</v>
      </c>
      <c r="N131" s="619">
        <f t="shared" si="13"/>
        <v>152650</v>
      </c>
      <c r="O131" s="619">
        <f t="shared" si="13"/>
        <v>0</v>
      </c>
      <c r="P131" s="619">
        <f t="shared" si="13"/>
        <v>0</v>
      </c>
      <c r="Q131" s="619">
        <f t="shared" si="13"/>
        <v>11700</v>
      </c>
      <c r="R131" s="619">
        <f t="shared" si="13"/>
        <v>11700</v>
      </c>
      <c r="S131" s="619">
        <f t="shared" si="13"/>
        <v>0</v>
      </c>
      <c r="T131" s="619">
        <f t="shared" si="13"/>
        <v>0</v>
      </c>
      <c r="U131" s="615"/>
      <c r="V131" s="615"/>
      <c r="W131" s="615"/>
      <c r="X131" s="615"/>
      <c r="Y131" s="620">
        <f t="shared" si="12"/>
        <v>0</v>
      </c>
      <c r="Z131" s="616">
        <v>149511.26799999998</v>
      </c>
      <c r="AE131" s="652" t="s">
        <v>2955</v>
      </c>
    </row>
    <row r="132" spans="1:31" s="616" customFormat="1" ht="38.25" customHeight="1">
      <c r="A132" s="630" t="s">
        <v>464</v>
      </c>
      <c r="B132" s="631" t="s">
        <v>456</v>
      </c>
      <c r="C132" s="645"/>
      <c r="D132" s="615"/>
      <c r="E132" s="619">
        <f t="shared" ref="E132:T132" si="14">SUM(E133:E135)</f>
        <v>4500</v>
      </c>
      <c r="F132" s="619">
        <f t="shared" si="14"/>
        <v>4500</v>
      </c>
      <c r="G132" s="619">
        <f t="shared" si="14"/>
        <v>2800</v>
      </c>
      <c r="H132" s="619">
        <f t="shared" si="14"/>
        <v>2800</v>
      </c>
      <c r="I132" s="619">
        <f t="shared" si="14"/>
        <v>1700</v>
      </c>
      <c r="J132" s="619">
        <f t="shared" si="14"/>
        <v>1700</v>
      </c>
      <c r="K132" s="619">
        <f t="shared" si="14"/>
        <v>0</v>
      </c>
      <c r="L132" s="619">
        <f t="shared" si="14"/>
        <v>0</v>
      </c>
      <c r="M132" s="619">
        <f t="shared" si="14"/>
        <v>1700</v>
      </c>
      <c r="N132" s="619">
        <f t="shared" si="14"/>
        <v>1700</v>
      </c>
      <c r="O132" s="619">
        <f t="shared" si="14"/>
        <v>0</v>
      </c>
      <c r="P132" s="619">
        <f t="shared" si="14"/>
        <v>0</v>
      </c>
      <c r="Q132" s="619">
        <f t="shared" si="14"/>
        <v>1700</v>
      </c>
      <c r="R132" s="619">
        <f t="shared" si="14"/>
        <v>1700</v>
      </c>
      <c r="S132" s="619">
        <f t="shared" si="14"/>
        <v>0</v>
      </c>
      <c r="T132" s="619">
        <f t="shared" si="14"/>
        <v>0</v>
      </c>
      <c r="U132" s="615"/>
      <c r="V132" s="615"/>
      <c r="W132" s="615"/>
      <c r="X132" s="615"/>
      <c r="Y132" s="620">
        <f t="shared" si="12"/>
        <v>0</v>
      </c>
    </row>
    <row r="133" spans="1:31" s="616" customFormat="1" ht="31.5">
      <c r="A133" s="635" t="s">
        <v>24</v>
      </c>
      <c r="B133" s="636" t="s">
        <v>457</v>
      </c>
      <c r="C133" s="645"/>
      <c r="D133" s="615"/>
      <c r="E133" s="624"/>
      <c r="F133" s="624"/>
      <c r="G133" s="624"/>
      <c r="H133" s="624"/>
      <c r="I133" s="624"/>
      <c r="J133" s="624"/>
      <c r="K133" s="624"/>
      <c r="L133" s="624"/>
      <c r="M133" s="624"/>
      <c r="N133" s="624"/>
      <c r="O133" s="624"/>
      <c r="P133" s="624"/>
      <c r="Q133" s="624"/>
      <c r="R133" s="624"/>
      <c r="S133" s="624"/>
      <c r="T133" s="624"/>
      <c r="U133" s="615"/>
      <c r="V133" s="615"/>
      <c r="W133" s="615"/>
      <c r="X133" s="615"/>
      <c r="Y133" s="620">
        <f t="shared" si="12"/>
        <v>0</v>
      </c>
    </row>
    <row r="134" spans="1:31" s="616" customFormat="1" ht="47.25">
      <c r="A134" s="635"/>
      <c r="B134" s="642" t="s">
        <v>458</v>
      </c>
      <c r="C134" s="645"/>
      <c r="D134" s="615"/>
      <c r="E134" s="624"/>
      <c r="F134" s="624"/>
      <c r="G134" s="624"/>
      <c r="H134" s="624"/>
      <c r="I134" s="624"/>
      <c r="J134" s="624"/>
      <c r="K134" s="624"/>
      <c r="L134" s="624"/>
      <c r="M134" s="624"/>
      <c r="N134" s="624"/>
      <c r="O134" s="624"/>
      <c r="P134" s="624"/>
      <c r="Q134" s="624"/>
      <c r="R134" s="624"/>
      <c r="S134" s="624"/>
      <c r="T134" s="624"/>
      <c r="U134" s="615"/>
      <c r="V134" s="615"/>
      <c r="W134" s="615"/>
      <c r="X134" s="615"/>
      <c r="Y134" s="620">
        <f t="shared" si="12"/>
        <v>0</v>
      </c>
    </row>
    <row r="135" spans="1:31" s="616" customFormat="1" ht="38.25" customHeight="1">
      <c r="A135" s="650" t="s">
        <v>46</v>
      </c>
      <c r="B135" s="645" t="s">
        <v>514</v>
      </c>
      <c r="C135" s="645"/>
      <c r="D135" s="615" t="s">
        <v>515</v>
      </c>
      <c r="E135" s="624">
        <v>4500</v>
      </c>
      <c r="F135" s="624">
        <v>4500</v>
      </c>
      <c r="G135" s="624">
        <f>H135</f>
        <v>2800</v>
      </c>
      <c r="H135" s="624">
        <v>2800</v>
      </c>
      <c r="I135" s="624">
        <f>J135</f>
        <v>1700</v>
      </c>
      <c r="J135" s="624">
        <f>F135-H135</f>
        <v>1700</v>
      </c>
      <c r="K135" s="624"/>
      <c r="L135" s="624"/>
      <c r="M135" s="624">
        <f>N135</f>
        <v>1700</v>
      </c>
      <c r="N135" s="624">
        <f>J135</f>
        <v>1700</v>
      </c>
      <c r="O135" s="624"/>
      <c r="P135" s="624"/>
      <c r="Q135" s="624">
        <f>R135</f>
        <v>1700</v>
      </c>
      <c r="R135" s="624">
        <f>N135</f>
        <v>1700</v>
      </c>
      <c r="S135" s="624"/>
      <c r="T135" s="624"/>
      <c r="U135" s="615"/>
      <c r="V135" s="615"/>
      <c r="W135" s="615"/>
      <c r="X135" s="615"/>
      <c r="Y135" s="620">
        <f t="shared" si="12"/>
        <v>0</v>
      </c>
    </row>
    <row r="136" spans="1:31" s="616" customFormat="1" ht="31.5">
      <c r="A136" s="630" t="s">
        <v>465</v>
      </c>
      <c r="B136" s="631" t="s">
        <v>466</v>
      </c>
      <c r="C136" s="645"/>
      <c r="D136" s="615"/>
      <c r="E136" s="619">
        <f t="shared" ref="E136:T136" si="15">SUM(E137:E150)</f>
        <v>0</v>
      </c>
      <c r="F136" s="619">
        <f t="shared" si="15"/>
        <v>0</v>
      </c>
      <c r="G136" s="619">
        <f t="shared" si="15"/>
        <v>0</v>
      </c>
      <c r="H136" s="619">
        <f t="shared" si="15"/>
        <v>0</v>
      </c>
      <c r="I136" s="619">
        <f t="shared" si="15"/>
        <v>162800</v>
      </c>
      <c r="J136" s="619">
        <f t="shared" si="15"/>
        <v>160950</v>
      </c>
      <c r="K136" s="619">
        <f t="shared" si="15"/>
        <v>0</v>
      </c>
      <c r="L136" s="619">
        <f t="shared" si="15"/>
        <v>0</v>
      </c>
      <c r="M136" s="619">
        <f t="shared" si="15"/>
        <v>152800</v>
      </c>
      <c r="N136" s="619">
        <f t="shared" si="15"/>
        <v>150950</v>
      </c>
      <c r="O136" s="619">
        <f t="shared" si="15"/>
        <v>0</v>
      </c>
      <c r="P136" s="619">
        <f t="shared" si="15"/>
        <v>0</v>
      </c>
      <c r="Q136" s="619">
        <f t="shared" si="15"/>
        <v>10000</v>
      </c>
      <c r="R136" s="619">
        <f t="shared" si="15"/>
        <v>10000</v>
      </c>
      <c r="S136" s="619">
        <f t="shared" si="15"/>
        <v>0</v>
      </c>
      <c r="T136" s="619">
        <f t="shared" si="15"/>
        <v>0</v>
      </c>
      <c r="U136" s="615"/>
      <c r="V136" s="615"/>
      <c r="W136" s="615"/>
      <c r="X136" s="615"/>
      <c r="Y136" s="620">
        <f t="shared" si="12"/>
        <v>0</v>
      </c>
    </row>
    <row r="137" spans="1:31" s="616" customFormat="1" ht="41.25" customHeight="1">
      <c r="A137" s="635"/>
      <c r="B137" s="642" t="s">
        <v>467</v>
      </c>
      <c r="C137" s="645"/>
      <c r="D137" s="615"/>
      <c r="E137" s="624"/>
      <c r="F137" s="624"/>
      <c r="G137" s="624"/>
      <c r="H137" s="624"/>
      <c r="I137" s="624">
        <f>J137</f>
        <v>0</v>
      </c>
      <c r="J137" s="624"/>
      <c r="K137" s="624"/>
      <c r="L137" s="624"/>
      <c r="M137" s="624">
        <f>N137</f>
        <v>0</v>
      </c>
      <c r="N137" s="624"/>
      <c r="O137" s="624"/>
      <c r="P137" s="624"/>
      <c r="Q137" s="624"/>
      <c r="R137" s="624"/>
      <c r="S137" s="624"/>
      <c r="T137" s="624"/>
      <c r="U137" s="615"/>
      <c r="V137" s="615"/>
      <c r="W137" s="615"/>
      <c r="X137" s="615"/>
      <c r="Y137" s="620">
        <f t="shared" si="12"/>
        <v>0</v>
      </c>
    </row>
    <row r="138" spans="1:31" s="616" customFormat="1" ht="36.75" customHeight="1">
      <c r="A138" s="653">
        <v>1</v>
      </c>
      <c r="B138" s="654" t="s">
        <v>516</v>
      </c>
      <c r="C138" s="645"/>
      <c r="D138" s="615"/>
      <c r="E138" s="624"/>
      <c r="F138" s="624"/>
      <c r="G138" s="624"/>
      <c r="H138" s="624"/>
      <c r="I138" s="624">
        <v>12500</v>
      </c>
      <c r="J138" s="624">
        <v>12500</v>
      </c>
      <c r="K138" s="624"/>
      <c r="L138" s="624"/>
      <c r="M138" s="624">
        <v>12500</v>
      </c>
      <c r="N138" s="624">
        <v>12500</v>
      </c>
      <c r="O138" s="624"/>
      <c r="P138" s="624"/>
      <c r="Q138" s="624">
        <v>3000</v>
      </c>
      <c r="R138" s="624">
        <v>3000</v>
      </c>
      <c r="S138" s="624"/>
      <c r="T138" s="624"/>
      <c r="U138" s="615"/>
      <c r="V138" s="615"/>
      <c r="W138" s="615"/>
      <c r="X138" s="615"/>
      <c r="Y138" s="620">
        <f t="shared" si="12"/>
        <v>0</v>
      </c>
    </row>
    <row r="139" spans="1:31" s="616" customFormat="1" ht="46.5" customHeight="1">
      <c r="A139" s="653">
        <v>2</v>
      </c>
      <c r="B139" s="655" t="s">
        <v>517</v>
      </c>
      <c r="C139" s="645"/>
      <c r="D139" s="615"/>
      <c r="E139" s="624"/>
      <c r="F139" s="624"/>
      <c r="G139" s="624"/>
      <c r="H139" s="624"/>
      <c r="I139" s="624">
        <v>8000</v>
      </c>
      <c r="J139" s="624">
        <v>6150</v>
      </c>
      <c r="K139" s="624"/>
      <c r="L139" s="624"/>
      <c r="M139" s="624">
        <v>8000</v>
      </c>
      <c r="N139" s="624">
        <v>6150</v>
      </c>
      <c r="O139" s="624"/>
      <c r="P139" s="624"/>
      <c r="Q139" s="624">
        <f>R139</f>
        <v>2000</v>
      </c>
      <c r="R139" s="624">
        <v>2000</v>
      </c>
      <c r="S139" s="624"/>
      <c r="T139" s="624"/>
      <c r="U139" s="615"/>
      <c r="V139" s="615"/>
      <c r="W139" s="615"/>
      <c r="X139" s="615"/>
      <c r="Y139" s="620">
        <f t="shared" si="12"/>
        <v>0</v>
      </c>
    </row>
    <row r="140" spans="1:31" s="616" customFormat="1" ht="41.25" customHeight="1">
      <c r="A140" s="653">
        <v>3</v>
      </c>
      <c r="B140" s="654" t="s">
        <v>526</v>
      </c>
      <c r="C140" s="645"/>
      <c r="D140" s="615"/>
      <c r="E140" s="624"/>
      <c r="F140" s="624"/>
      <c r="G140" s="624"/>
      <c r="H140" s="624"/>
      <c r="I140" s="624">
        <v>4000</v>
      </c>
      <c r="J140" s="624">
        <v>4000</v>
      </c>
      <c r="K140" s="624"/>
      <c r="L140" s="624"/>
      <c r="M140" s="624">
        <v>4000</v>
      </c>
      <c r="N140" s="624">
        <v>4000</v>
      </c>
      <c r="O140" s="624"/>
      <c r="P140" s="624"/>
      <c r="Q140" s="624">
        <f>R140</f>
        <v>2000</v>
      </c>
      <c r="R140" s="624">
        <v>2000</v>
      </c>
      <c r="S140" s="624"/>
      <c r="T140" s="624"/>
      <c r="U140" s="615"/>
      <c r="V140" s="615"/>
      <c r="W140" s="615"/>
      <c r="X140" s="615"/>
      <c r="Y140" s="620">
        <f t="shared" si="12"/>
        <v>0</v>
      </c>
    </row>
    <row r="141" spans="1:31" s="616" customFormat="1" ht="54.75" customHeight="1">
      <c r="A141" s="653">
        <v>4</v>
      </c>
      <c r="B141" s="645" t="s">
        <v>1160</v>
      </c>
      <c r="C141" s="645"/>
      <c r="D141" s="615"/>
      <c r="E141" s="624"/>
      <c r="F141" s="624"/>
      <c r="G141" s="624"/>
      <c r="H141" s="624"/>
      <c r="I141" s="624">
        <v>20000</v>
      </c>
      <c r="J141" s="624">
        <v>20000</v>
      </c>
      <c r="K141" s="624"/>
      <c r="L141" s="624"/>
      <c r="M141" s="624">
        <v>20000</v>
      </c>
      <c r="N141" s="624">
        <v>20000</v>
      </c>
      <c r="O141" s="624"/>
      <c r="P141" s="624"/>
      <c r="Q141" s="624">
        <f>R141</f>
        <v>2000</v>
      </c>
      <c r="R141" s="624">
        <v>2000</v>
      </c>
      <c r="S141" s="624"/>
      <c r="T141" s="624"/>
      <c r="U141" s="615"/>
      <c r="V141" s="615"/>
      <c r="W141" s="615"/>
      <c r="X141" s="615"/>
      <c r="Y141" s="620">
        <f t="shared" si="12"/>
        <v>0</v>
      </c>
    </row>
    <row r="142" spans="1:31" s="616" customFormat="1" ht="31.5">
      <c r="A142" s="653">
        <v>5</v>
      </c>
      <c r="B142" s="645" t="s">
        <v>518</v>
      </c>
      <c r="C142" s="645"/>
      <c r="D142" s="615"/>
      <c r="E142" s="624"/>
      <c r="F142" s="624"/>
      <c r="G142" s="624"/>
      <c r="H142" s="624"/>
      <c r="I142" s="624">
        <v>8000</v>
      </c>
      <c r="J142" s="624">
        <v>8000</v>
      </c>
      <c r="K142" s="624"/>
      <c r="L142" s="624"/>
      <c r="M142" s="624">
        <v>8000</v>
      </c>
      <c r="N142" s="624">
        <v>8000</v>
      </c>
      <c r="O142" s="624"/>
      <c r="P142" s="624"/>
      <c r="Q142" s="624">
        <f>R142</f>
        <v>1000</v>
      </c>
      <c r="R142" s="624">
        <v>1000</v>
      </c>
      <c r="S142" s="624"/>
      <c r="T142" s="624"/>
      <c r="U142" s="615"/>
      <c r="V142" s="615"/>
      <c r="W142" s="615"/>
      <c r="X142" s="615"/>
      <c r="Y142" s="620">
        <f t="shared" si="12"/>
        <v>0</v>
      </c>
    </row>
    <row r="143" spans="1:31" s="616" customFormat="1" ht="27" customHeight="1">
      <c r="A143" s="653">
        <v>6</v>
      </c>
      <c r="B143" s="645" t="s">
        <v>519</v>
      </c>
      <c r="C143" s="645"/>
      <c r="D143" s="615"/>
      <c r="E143" s="624"/>
      <c r="F143" s="624"/>
      <c r="G143" s="624"/>
      <c r="H143" s="624"/>
      <c r="I143" s="624">
        <v>8000</v>
      </c>
      <c r="J143" s="624">
        <v>8000</v>
      </c>
      <c r="K143" s="624"/>
      <c r="L143" s="624"/>
      <c r="M143" s="624">
        <v>8000</v>
      </c>
      <c r="N143" s="624">
        <v>8000</v>
      </c>
      <c r="O143" s="624"/>
      <c r="P143" s="624"/>
      <c r="Q143" s="624"/>
      <c r="R143" s="624"/>
      <c r="S143" s="624"/>
      <c r="T143" s="624"/>
      <c r="U143" s="615"/>
      <c r="V143" s="615"/>
      <c r="W143" s="615"/>
      <c r="X143" s="615"/>
      <c r="Y143" s="620">
        <f t="shared" si="12"/>
        <v>0</v>
      </c>
    </row>
    <row r="144" spans="1:31" s="616" customFormat="1" ht="53.25" customHeight="1">
      <c r="A144" s="653">
        <v>7</v>
      </c>
      <c r="B144" s="645" t="s">
        <v>521</v>
      </c>
      <c r="C144" s="645"/>
      <c r="D144" s="615"/>
      <c r="E144" s="624"/>
      <c r="F144" s="624"/>
      <c r="G144" s="624"/>
      <c r="H144" s="624"/>
      <c r="I144" s="624">
        <v>14950</v>
      </c>
      <c r="J144" s="624">
        <v>14950</v>
      </c>
      <c r="K144" s="624"/>
      <c r="L144" s="624"/>
      <c r="M144" s="624">
        <v>14950</v>
      </c>
      <c r="N144" s="624">
        <v>14950</v>
      </c>
      <c r="O144" s="624"/>
      <c r="P144" s="624"/>
      <c r="Q144" s="624"/>
      <c r="R144" s="624"/>
      <c r="S144" s="624"/>
      <c r="T144" s="624"/>
      <c r="U144" s="615"/>
      <c r="V144" s="615"/>
      <c r="W144" s="615"/>
      <c r="X144" s="615"/>
      <c r="Y144" s="620">
        <f t="shared" si="12"/>
        <v>0</v>
      </c>
      <c r="AE144" s="616" t="s">
        <v>2968</v>
      </c>
    </row>
    <row r="145" spans="1:27" s="616" customFormat="1" ht="42.75" customHeight="1">
      <c r="A145" s="653">
        <v>8</v>
      </c>
      <c r="B145" s="645" t="s">
        <v>1161</v>
      </c>
      <c r="C145" s="645"/>
      <c r="D145" s="615"/>
      <c r="E145" s="624"/>
      <c r="F145" s="624"/>
      <c r="G145" s="624"/>
      <c r="H145" s="624"/>
      <c r="I145" s="624">
        <v>25000</v>
      </c>
      <c r="J145" s="624">
        <v>25000</v>
      </c>
      <c r="K145" s="624"/>
      <c r="L145" s="624"/>
      <c r="M145" s="624">
        <v>25000</v>
      </c>
      <c r="N145" s="624">
        <v>25000</v>
      </c>
      <c r="O145" s="624"/>
      <c r="P145" s="624"/>
      <c r="Q145" s="624"/>
      <c r="R145" s="624"/>
      <c r="S145" s="624"/>
      <c r="T145" s="624"/>
      <c r="U145" s="615"/>
      <c r="V145" s="615"/>
      <c r="W145" s="615"/>
      <c r="X145" s="615"/>
      <c r="Y145" s="620">
        <f t="shared" si="12"/>
        <v>0</v>
      </c>
    </row>
    <row r="146" spans="1:27" s="616" customFormat="1" ht="22.5" customHeight="1">
      <c r="A146" s="653">
        <v>9</v>
      </c>
      <c r="B146" s="645" t="s">
        <v>523</v>
      </c>
      <c r="C146" s="645"/>
      <c r="D146" s="615"/>
      <c r="E146" s="624"/>
      <c r="F146" s="624"/>
      <c r="G146" s="624"/>
      <c r="H146" s="624"/>
      <c r="I146" s="624">
        <v>14950</v>
      </c>
      <c r="J146" s="624">
        <v>14950</v>
      </c>
      <c r="K146" s="624"/>
      <c r="L146" s="624"/>
      <c r="M146" s="624">
        <v>14950</v>
      </c>
      <c r="N146" s="624">
        <v>14950</v>
      </c>
      <c r="O146" s="624"/>
      <c r="P146" s="624"/>
      <c r="Q146" s="624"/>
      <c r="R146" s="624"/>
      <c r="S146" s="624"/>
      <c r="T146" s="624"/>
      <c r="U146" s="615"/>
      <c r="V146" s="615"/>
      <c r="W146" s="615"/>
      <c r="X146" s="615"/>
      <c r="Y146" s="620">
        <f t="shared" si="12"/>
        <v>0</v>
      </c>
    </row>
    <row r="147" spans="1:27" s="616" customFormat="1" ht="37.5" customHeight="1">
      <c r="A147" s="653">
        <v>10</v>
      </c>
      <c r="B147" s="645" t="s">
        <v>522</v>
      </c>
      <c r="C147" s="645"/>
      <c r="D147" s="615"/>
      <c r="E147" s="624"/>
      <c r="F147" s="624"/>
      <c r="G147" s="624"/>
      <c r="H147" s="624"/>
      <c r="I147" s="624">
        <v>20500</v>
      </c>
      <c r="J147" s="624">
        <v>20500</v>
      </c>
      <c r="K147" s="624"/>
      <c r="L147" s="624"/>
      <c r="M147" s="624">
        <v>20500</v>
      </c>
      <c r="N147" s="624">
        <v>20500</v>
      </c>
      <c r="O147" s="624"/>
      <c r="P147" s="624"/>
      <c r="Q147" s="624"/>
      <c r="R147" s="624"/>
      <c r="S147" s="624"/>
      <c r="T147" s="624"/>
      <c r="U147" s="615"/>
      <c r="V147" s="615"/>
      <c r="W147" s="615"/>
      <c r="X147" s="615"/>
      <c r="Y147" s="620">
        <f t="shared" si="12"/>
        <v>0</v>
      </c>
    </row>
    <row r="148" spans="1:27" s="616" customFormat="1" ht="22.5" customHeight="1">
      <c r="A148" s="653">
        <v>11</v>
      </c>
      <c r="B148" s="645" t="s">
        <v>524</v>
      </c>
      <c r="C148" s="645"/>
      <c r="D148" s="615"/>
      <c r="E148" s="624"/>
      <c r="F148" s="624"/>
      <c r="G148" s="624"/>
      <c r="H148" s="624"/>
      <c r="I148" s="624">
        <v>14900</v>
      </c>
      <c r="J148" s="624">
        <v>14900</v>
      </c>
      <c r="K148" s="624"/>
      <c r="L148" s="624"/>
      <c r="M148" s="624">
        <v>14900</v>
      </c>
      <c r="N148" s="624">
        <v>14900</v>
      </c>
      <c r="O148" s="624"/>
      <c r="P148" s="624"/>
      <c r="Q148" s="624"/>
      <c r="R148" s="624"/>
      <c r="S148" s="624"/>
      <c r="T148" s="624"/>
      <c r="U148" s="615"/>
      <c r="V148" s="615"/>
      <c r="W148" s="615"/>
      <c r="X148" s="615"/>
      <c r="Y148" s="620">
        <f t="shared" si="12"/>
        <v>0</v>
      </c>
    </row>
    <row r="149" spans="1:27" s="616" customFormat="1" ht="41.25" customHeight="1">
      <c r="A149" s="653">
        <v>12</v>
      </c>
      <c r="B149" s="645" t="s">
        <v>525</v>
      </c>
      <c r="C149" s="645"/>
      <c r="D149" s="615"/>
      <c r="E149" s="624"/>
      <c r="F149" s="624"/>
      <c r="G149" s="624"/>
      <c r="H149" s="624"/>
      <c r="I149" s="624">
        <v>12000</v>
      </c>
      <c r="J149" s="624">
        <v>12000</v>
      </c>
      <c r="K149" s="624"/>
      <c r="L149" s="624"/>
      <c r="M149" s="624">
        <f>N149</f>
        <v>2000</v>
      </c>
      <c r="N149" s="624">
        <v>2000</v>
      </c>
      <c r="O149" s="624"/>
      <c r="P149" s="624"/>
      <c r="Q149" s="624"/>
      <c r="R149" s="624"/>
      <c r="S149" s="624"/>
      <c r="T149" s="624"/>
      <c r="U149" s="615"/>
      <c r="V149" s="615"/>
      <c r="W149" s="615"/>
      <c r="X149" s="615"/>
      <c r="Y149" s="620">
        <f t="shared" si="12"/>
        <v>0</v>
      </c>
    </row>
    <row r="150" spans="1:27" s="616" customFormat="1">
      <c r="A150" s="653"/>
      <c r="B150" s="645"/>
      <c r="C150" s="645"/>
      <c r="D150" s="615"/>
      <c r="E150" s="624"/>
      <c r="F150" s="624"/>
      <c r="G150" s="624"/>
      <c r="H150" s="624"/>
      <c r="I150" s="624"/>
      <c r="J150" s="624"/>
      <c r="K150" s="624"/>
      <c r="L150" s="624"/>
      <c r="M150" s="624"/>
      <c r="N150" s="624"/>
      <c r="O150" s="624"/>
      <c r="P150" s="624"/>
      <c r="Q150" s="624"/>
      <c r="R150" s="624"/>
      <c r="S150" s="624"/>
      <c r="T150" s="624"/>
      <c r="U150" s="615"/>
      <c r="V150" s="615"/>
      <c r="W150" s="615"/>
      <c r="X150" s="615"/>
      <c r="Y150" s="620">
        <f t="shared" si="12"/>
        <v>0</v>
      </c>
    </row>
    <row r="151" spans="1:27" s="616" customFormat="1" ht="25.5" customHeight="1">
      <c r="A151" s="628" t="s">
        <v>283</v>
      </c>
      <c r="B151" s="629" t="s">
        <v>527</v>
      </c>
      <c r="C151" s="645"/>
      <c r="D151" s="615"/>
      <c r="E151" s="619">
        <f t="shared" ref="E151:T151" si="16">E152+E156</f>
        <v>0</v>
      </c>
      <c r="F151" s="619">
        <f t="shared" si="16"/>
        <v>0</v>
      </c>
      <c r="G151" s="619">
        <f t="shared" si="16"/>
        <v>0</v>
      </c>
      <c r="H151" s="619">
        <f t="shared" si="16"/>
        <v>0</v>
      </c>
      <c r="I151" s="619">
        <f t="shared" si="16"/>
        <v>162000</v>
      </c>
      <c r="J151" s="619">
        <f t="shared" si="16"/>
        <v>149422</v>
      </c>
      <c r="K151" s="619">
        <f t="shared" si="16"/>
        <v>0</v>
      </c>
      <c r="L151" s="619">
        <f t="shared" si="16"/>
        <v>0</v>
      </c>
      <c r="M151" s="619">
        <f t="shared" si="16"/>
        <v>162000</v>
      </c>
      <c r="N151" s="619">
        <f t="shared" si="16"/>
        <v>149422</v>
      </c>
      <c r="O151" s="619">
        <f t="shared" si="16"/>
        <v>0</v>
      </c>
      <c r="P151" s="619">
        <f t="shared" si="16"/>
        <v>0</v>
      </c>
      <c r="Q151" s="619">
        <f t="shared" si="16"/>
        <v>23650</v>
      </c>
      <c r="R151" s="619">
        <f t="shared" si="16"/>
        <v>23650</v>
      </c>
      <c r="S151" s="619">
        <f t="shared" si="16"/>
        <v>0</v>
      </c>
      <c r="T151" s="619">
        <f t="shared" si="16"/>
        <v>0</v>
      </c>
      <c r="U151" s="615"/>
      <c r="V151" s="615"/>
      <c r="W151" s="615"/>
      <c r="X151" s="615"/>
      <c r="Y151" s="620">
        <f t="shared" si="12"/>
        <v>0</v>
      </c>
      <c r="Z151" s="616">
        <v>135554.364</v>
      </c>
      <c r="AA151" s="616" t="s">
        <v>972</v>
      </c>
    </row>
    <row r="152" spans="1:27" s="620" customFormat="1" ht="43.5" customHeight="1">
      <c r="A152" s="630" t="s">
        <v>464</v>
      </c>
      <c r="B152" s="631" t="s">
        <v>456</v>
      </c>
      <c r="C152" s="631"/>
      <c r="D152" s="618"/>
      <c r="E152" s="619">
        <f>E155</f>
        <v>0</v>
      </c>
      <c r="F152" s="619">
        <f t="shared" ref="F152:T152" si="17">F155</f>
        <v>0</v>
      </c>
      <c r="G152" s="619">
        <f t="shared" si="17"/>
        <v>0</v>
      </c>
      <c r="H152" s="619">
        <f t="shared" si="17"/>
        <v>0</v>
      </c>
      <c r="I152" s="619">
        <f t="shared" si="17"/>
        <v>0</v>
      </c>
      <c r="J152" s="619">
        <f t="shared" si="17"/>
        <v>0</v>
      </c>
      <c r="K152" s="619">
        <f t="shared" si="17"/>
        <v>0</v>
      </c>
      <c r="L152" s="619">
        <f t="shared" si="17"/>
        <v>0</v>
      </c>
      <c r="M152" s="619">
        <f t="shared" si="17"/>
        <v>0</v>
      </c>
      <c r="N152" s="619">
        <f t="shared" si="17"/>
        <v>0</v>
      </c>
      <c r="O152" s="619">
        <f t="shared" si="17"/>
        <v>0</v>
      </c>
      <c r="P152" s="619">
        <f t="shared" si="17"/>
        <v>0</v>
      </c>
      <c r="Q152" s="619">
        <f t="shared" si="17"/>
        <v>0</v>
      </c>
      <c r="R152" s="619">
        <f t="shared" si="17"/>
        <v>0</v>
      </c>
      <c r="S152" s="619">
        <f t="shared" si="17"/>
        <v>0</v>
      </c>
      <c r="T152" s="619">
        <f t="shared" si="17"/>
        <v>0</v>
      </c>
      <c r="U152" s="618"/>
      <c r="V152" s="618"/>
      <c r="W152" s="618"/>
      <c r="X152" s="618"/>
      <c r="Y152" s="620">
        <f t="shared" si="12"/>
        <v>0</v>
      </c>
    </row>
    <row r="153" spans="1:27" s="616" customFormat="1" ht="31.5">
      <c r="A153" s="635" t="s">
        <v>24</v>
      </c>
      <c r="B153" s="636" t="s">
        <v>457</v>
      </c>
      <c r="C153" s="645"/>
      <c r="D153" s="615"/>
      <c r="E153" s="624"/>
      <c r="F153" s="624"/>
      <c r="G153" s="624"/>
      <c r="H153" s="624"/>
      <c r="I153" s="624"/>
      <c r="J153" s="624"/>
      <c r="K153" s="624"/>
      <c r="L153" s="624"/>
      <c r="M153" s="624"/>
      <c r="N153" s="624"/>
      <c r="O153" s="624"/>
      <c r="P153" s="624"/>
      <c r="Q153" s="624"/>
      <c r="R153" s="624"/>
      <c r="S153" s="624"/>
      <c r="T153" s="624"/>
      <c r="U153" s="615"/>
      <c r="V153" s="615"/>
      <c r="W153" s="615"/>
      <c r="X153" s="615"/>
      <c r="Y153" s="620">
        <f t="shared" si="12"/>
        <v>0</v>
      </c>
    </row>
    <row r="154" spans="1:27" s="616" customFormat="1" ht="47.25">
      <c r="A154" s="635"/>
      <c r="B154" s="642" t="s">
        <v>458</v>
      </c>
      <c r="C154" s="645"/>
      <c r="D154" s="615"/>
      <c r="E154" s="624"/>
      <c r="F154" s="624"/>
      <c r="G154" s="624"/>
      <c r="H154" s="624"/>
      <c r="I154" s="624"/>
      <c r="J154" s="624"/>
      <c r="K154" s="624"/>
      <c r="L154" s="624"/>
      <c r="M154" s="624"/>
      <c r="N154" s="624"/>
      <c r="O154" s="624"/>
      <c r="P154" s="624"/>
      <c r="Q154" s="624"/>
      <c r="R154" s="624"/>
      <c r="S154" s="624"/>
      <c r="T154" s="624"/>
      <c r="U154" s="615"/>
      <c r="V154" s="615"/>
      <c r="W154" s="615"/>
      <c r="X154" s="615"/>
      <c r="Y154" s="620">
        <f t="shared" si="12"/>
        <v>0</v>
      </c>
    </row>
    <row r="155" spans="1:27" s="616" customFormat="1" ht="24" customHeight="1">
      <c r="A155" s="644"/>
      <c r="B155" s="645"/>
      <c r="C155" s="645"/>
      <c r="D155" s="615"/>
      <c r="E155" s="624"/>
      <c r="F155" s="624"/>
      <c r="G155" s="624"/>
      <c r="H155" s="624"/>
      <c r="I155" s="624"/>
      <c r="J155" s="624"/>
      <c r="K155" s="624"/>
      <c r="L155" s="624"/>
      <c r="M155" s="624"/>
      <c r="N155" s="624"/>
      <c r="O155" s="624"/>
      <c r="P155" s="624"/>
      <c r="Q155" s="624"/>
      <c r="R155" s="624"/>
      <c r="S155" s="624"/>
      <c r="T155" s="624"/>
      <c r="U155" s="615"/>
      <c r="V155" s="615"/>
      <c r="W155" s="615"/>
      <c r="X155" s="615"/>
      <c r="Y155" s="620"/>
    </row>
    <row r="156" spans="1:27" s="616" customFormat="1" ht="31.5">
      <c r="A156" s="630" t="s">
        <v>465</v>
      </c>
      <c r="B156" s="631" t="s">
        <v>466</v>
      </c>
      <c r="C156" s="645"/>
      <c r="D156" s="615"/>
      <c r="E156" s="619">
        <f t="shared" ref="E156:T156" si="18">SUM(E157:E180)</f>
        <v>0</v>
      </c>
      <c r="F156" s="619">
        <f t="shared" si="18"/>
        <v>0</v>
      </c>
      <c r="G156" s="619">
        <f t="shared" si="18"/>
        <v>0</v>
      </c>
      <c r="H156" s="619">
        <f t="shared" si="18"/>
        <v>0</v>
      </c>
      <c r="I156" s="619">
        <f t="shared" si="18"/>
        <v>162000</v>
      </c>
      <c r="J156" s="619">
        <f t="shared" si="18"/>
        <v>149422</v>
      </c>
      <c r="K156" s="619">
        <f t="shared" si="18"/>
        <v>0</v>
      </c>
      <c r="L156" s="619">
        <f t="shared" si="18"/>
        <v>0</v>
      </c>
      <c r="M156" s="619">
        <f t="shared" si="18"/>
        <v>162000</v>
      </c>
      <c r="N156" s="619">
        <f t="shared" si="18"/>
        <v>149422</v>
      </c>
      <c r="O156" s="619">
        <f t="shared" si="18"/>
        <v>0</v>
      </c>
      <c r="P156" s="619">
        <f t="shared" si="18"/>
        <v>0</v>
      </c>
      <c r="Q156" s="619">
        <f>SUM(Q157:Q180)</f>
        <v>23650</v>
      </c>
      <c r="R156" s="619">
        <f>SUM(R157:R180)</f>
        <v>23650</v>
      </c>
      <c r="S156" s="619">
        <f t="shared" si="18"/>
        <v>0</v>
      </c>
      <c r="T156" s="619">
        <f t="shared" si="18"/>
        <v>0</v>
      </c>
      <c r="U156" s="615"/>
      <c r="V156" s="615"/>
      <c r="W156" s="615"/>
      <c r="X156" s="615"/>
      <c r="Y156" s="620">
        <f t="shared" si="12"/>
        <v>0</v>
      </c>
    </row>
    <row r="157" spans="1:27" s="616" customFormat="1" ht="31.5">
      <c r="A157" s="635"/>
      <c r="B157" s="642" t="s">
        <v>467</v>
      </c>
      <c r="C157" s="645"/>
      <c r="D157" s="615"/>
      <c r="E157" s="624"/>
      <c r="F157" s="624"/>
      <c r="G157" s="624"/>
      <c r="H157" s="624"/>
      <c r="I157" s="624">
        <f>J157</f>
        <v>0</v>
      </c>
      <c r="J157" s="624"/>
      <c r="K157" s="624"/>
      <c r="L157" s="624"/>
      <c r="M157" s="624">
        <f>N157</f>
        <v>0</v>
      </c>
      <c r="N157" s="624"/>
      <c r="O157" s="624"/>
      <c r="P157" s="624"/>
      <c r="Q157" s="624"/>
      <c r="R157" s="624"/>
      <c r="S157" s="624"/>
      <c r="T157" s="624"/>
      <c r="U157" s="615"/>
      <c r="V157" s="615"/>
      <c r="W157" s="615"/>
      <c r="X157" s="615"/>
      <c r="Y157" s="620">
        <f t="shared" ref="Y157:Y222" si="19">Q157-R157</f>
        <v>0</v>
      </c>
    </row>
    <row r="158" spans="1:27" s="616" customFormat="1" ht="39" customHeight="1">
      <c r="A158" s="644">
        <v>1</v>
      </c>
      <c r="B158" s="645" t="s">
        <v>528</v>
      </c>
      <c r="C158" s="645"/>
      <c r="D158" s="615"/>
      <c r="E158" s="624"/>
      <c r="F158" s="624"/>
      <c r="G158" s="624"/>
      <c r="H158" s="624"/>
      <c r="I158" s="624">
        <f>J158</f>
        <v>13000</v>
      </c>
      <c r="J158" s="624">
        <v>13000</v>
      </c>
      <c r="K158" s="624"/>
      <c r="L158" s="624"/>
      <c r="M158" s="624">
        <f>N158</f>
        <v>13000</v>
      </c>
      <c r="N158" s="624">
        <v>13000</v>
      </c>
      <c r="O158" s="624"/>
      <c r="P158" s="624"/>
      <c r="Q158" s="624">
        <f t="shared" ref="Q158:Q167" si="20">R158</f>
        <v>3000</v>
      </c>
      <c r="R158" s="624">
        <v>3000</v>
      </c>
      <c r="S158" s="624"/>
      <c r="T158" s="624"/>
      <c r="U158" s="615"/>
      <c r="V158" s="615"/>
      <c r="W158" s="615"/>
      <c r="X158" s="615"/>
      <c r="Y158" s="620">
        <f t="shared" si="19"/>
        <v>0</v>
      </c>
    </row>
    <row r="159" spans="1:27" s="616" customFormat="1" ht="39" customHeight="1">
      <c r="A159" s="644">
        <v>2</v>
      </c>
      <c r="B159" s="645" t="s">
        <v>529</v>
      </c>
      <c r="C159" s="645"/>
      <c r="D159" s="615"/>
      <c r="E159" s="624"/>
      <c r="F159" s="624"/>
      <c r="G159" s="624"/>
      <c r="H159" s="624"/>
      <c r="I159" s="624">
        <f>J159</f>
        <v>8000</v>
      </c>
      <c r="J159" s="624">
        <v>8000</v>
      </c>
      <c r="K159" s="624"/>
      <c r="L159" s="624"/>
      <c r="M159" s="624">
        <f>N159</f>
        <v>8000</v>
      </c>
      <c r="N159" s="624">
        <v>8000</v>
      </c>
      <c r="O159" s="624"/>
      <c r="P159" s="624"/>
      <c r="Q159" s="624">
        <f t="shared" si="20"/>
        <v>3500</v>
      </c>
      <c r="R159" s="624">
        <v>3500</v>
      </c>
      <c r="S159" s="624"/>
      <c r="T159" s="624"/>
      <c r="U159" s="615"/>
      <c r="V159" s="615"/>
      <c r="W159" s="615"/>
      <c r="X159" s="615"/>
      <c r="Y159" s="620">
        <f t="shared" si="19"/>
        <v>0</v>
      </c>
    </row>
    <row r="160" spans="1:27" s="616" customFormat="1" ht="36.75" customHeight="1">
      <c r="A160" s="644">
        <v>3</v>
      </c>
      <c r="B160" s="645" t="s">
        <v>836</v>
      </c>
      <c r="C160" s="645"/>
      <c r="D160" s="615"/>
      <c r="E160" s="624"/>
      <c r="F160" s="624"/>
      <c r="G160" s="624"/>
      <c r="H160" s="624"/>
      <c r="I160" s="624">
        <v>26000</v>
      </c>
      <c r="J160" s="624">
        <v>26000</v>
      </c>
      <c r="K160" s="624"/>
      <c r="L160" s="624"/>
      <c r="M160" s="624">
        <v>26000</v>
      </c>
      <c r="N160" s="624">
        <v>26000</v>
      </c>
      <c r="O160" s="624"/>
      <c r="P160" s="624"/>
      <c r="Q160" s="624">
        <f t="shared" si="20"/>
        <v>7100</v>
      </c>
      <c r="R160" s="624">
        <v>7100</v>
      </c>
      <c r="S160" s="624"/>
      <c r="T160" s="624"/>
      <c r="U160" s="615"/>
      <c r="V160" s="615"/>
      <c r="W160" s="615"/>
      <c r="X160" s="615"/>
      <c r="Y160" s="620">
        <f t="shared" si="19"/>
        <v>0</v>
      </c>
    </row>
    <row r="161" spans="1:25" s="616" customFormat="1" ht="39.75" customHeight="1">
      <c r="A161" s="644">
        <v>4</v>
      </c>
      <c r="B161" s="645" t="s">
        <v>833</v>
      </c>
      <c r="C161" s="645"/>
      <c r="D161" s="615"/>
      <c r="E161" s="624"/>
      <c r="F161" s="624"/>
      <c r="G161" s="624"/>
      <c r="H161" s="624"/>
      <c r="I161" s="624">
        <f t="shared" ref="I161:I181" si="21">J161</f>
        <v>2000</v>
      </c>
      <c r="J161" s="624">
        <v>2000</v>
      </c>
      <c r="K161" s="624"/>
      <c r="L161" s="624"/>
      <c r="M161" s="624">
        <f t="shared" ref="M161:M181" si="22">N161</f>
        <v>2000</v>
      </c>
      <c r="N161" s="624">
        <v>2000</v>
      </c>
      <c r="O161" s="624"/>
      <c r="P161" s="624"/>
      <c r="Q161" s="624">
        <f t="shared" si="20"/>
        <v>2000</v>
      </c>
      <c r="R161" s="624">
        <v>2000</v>
      </c>
      <c r="S161" s="624"/>
      <c r="T161" s="624"/>
      <c r="U161" s="615"/>
      <c r="V161" s="615"/>
      <c r="W161" s="615"/>
      <c r="X161" s="615"/>
      <c r="Y161" s="620">
        <f t="shared" si="19"/>
        <v>0</v>
      </c>
    </row>
    <row r="162" spans="1:25" s="616" customFormat="1" ht="24" customHeight="1">
      <c r="A162" s="644">
        <v>5</v>
      </c>
      <c r="B162" s="645" t="s">
        <v>837</v>
      </c>
      <c r="C162" s="645"/>
      <c r="D162" s="615"/>
      <c r="E162" s="624"/>
      <c r="F162" s="624"/>
      <c r="G162" s="624"/>
      <c r="H162" s="624"/>
      <c r="I162" s="624">
        <f t="shared" si="21"/>
        <v>1100</v>
      </c>
      <c r="J162" s="624">
        <v>1100</v>
      </c>
      <c r="K162" s="624"/>
      <c r="L162" s="624"/>
      <c r="M162" s="624">
        <f t="shared" si="22"/>
        <v>1100</v>
      </c>
      <c r="N162" s="624">
        <v>1100</v>
      </c>
      <c r="O162" s="624"/>
      <c r="P162" s="624"/>
      <c r="Q162" s="624">
        <f t="shared" si="20"/>
        <v>1100</v>
      </c>
      <c r="R162" s="624">
        <v>1100</v>
      </c>
      <c r="S162" s="624"/>
      <c r="T162" s="624"/>
      <c r="U162" s="615"/>
      <c r="V162" s="615"/>
      <c r="W162" s="615"/>
      <c r="X162" s="615"/>
      <c r="Y162" s="620">
        <f t="shared" si="19"/>
        <v>0</v>
      </c>
    </row>
    <row r="163" spans="1:25" s="616" customFormat="1" ht="24" customHeight="1">
      <c r="A163" s="644">
        <v>6</v>
      </c>
      <c r="B163" s="645" t="s">
        <v>838</v>
      </c>
      <c r="C163" s="645"/>
      <c r="D163" s="615"/>
      <c r="E163" s="624"/>
      <c r="F163" s="624"/>
      <c r="G163" s="624"/>
      <c r="H163" s="624"/>
      <c r="I163" s="624">
        <f t="shared" si="21"/>
        <v>8250</v>
      </c>
      <c r="J163" s="624">
        <v>8250</v>
      </c>
      <c r="K163" s="624"/>
      <c r="L163" s="624"/>
      <c r="M163" s="624">
        <f t="shared" si="22"/>
        <v>8250</v>
      </c>
      <c r="N163" s="624">
        <v>8250</v>
      </c>
      <c r="O163" s="624"/>
      <c r="P163" s="624"/>
      <c r="Q163" s="646"/>
      <c r="R163" s="646"/>
      <c r="S163" s="624"/>
      <c r="T163" s="624"/>
      <c r="U163" s="615"/>
      <c r="V163" s="615"/>
      <c r="W163" s="615"/>
      <c r="X163" s="615"/>
      <c r="Y163" s="620">
        <f>Q180-R180</f>
        <v>0</v>
      </c>
    </row>
    <row r="164" spans="1:25" s="616" customFormat="1" ht="24" customHeight="1">
      <c r="A164" s="644">
        <v>7</v>
      </c>
      <c r="B164" s="645" t="s">
        <v>839</v>
      </c>
      <c r="C164" s="645"/>
      <c r="D164" s="615"/>
      <c r="E164" s="624"/>
      <c r="F164" s="624"/>
      <c r="G164" s="624"/>
      <c r="H164" s="624"/>
      <c r="I164" s="624">
        <f t="shared" si="21"/>
        <v>1650</v>
      </c>
      <c r="J164" s="624">
        <v>1650</v>
      </c>
      <c r="K164" s="624"/>
      <c r="L164" s="624"/>
      <c r="M164" s="624">
        <f t="shared" si="22"/>
        <v>1650</v>
      </c>
      <c r="N164" s="624">
        <v>1650</v>
      </c>
      <c r="O164" s="624"/>
      <c r="P164" s="624"/>
      <c r="Q164" s="646"/>
      <c r="R164" s="646"/>
      <c r="S164" s="624"/>
      <c r="T164" s="624"/>
      <c r="U164" s="615"/>
      <c r="V164" s="615"/>
      <c r="W164" s="615"/>
      <c r="X164" s="615"/>
      <c r="Y164" s="620">
        <f>Q179-R179</f>
        <v>0</v>
      </c>
    </row>
    <row r="165" spans="1:25" s="616" customFormat="1" ht="24" customHeight="1">
      <c r="A165" s="644">
        <v>8</v>
      </c>
      <c r="B165" s="645" t="s">
        <v>534</v>
      </c>
      <c r="C165" s="645"/>
      <c r="D165" s="615"/>
      <c r="E165" s="624"/>
      <c r="F165" s="624"/>
      <c r="G165" s="624"/>
      <c r="H165" s="624"/>
      <c r="I165" s="624">
        <f t="shared" si="21"/>
        <v>1300</v>
      </c>
      <c r="J165" s="624">
        <v>1300</v>
      </c>
      <c r="K165" s="624"/>
      <c r="L165" s="624"/>
      <c r="M165" s="624">
        <f t="shared" si="22"/>
        <v>1300</v>
      </c>
      <c r="N165" s="624">
        <v>1300</v>
      </c>
      <c r="O165" s="624"/>
      <c r="P165" s="624"/>
      <c r="Q165" s="624">
        <f t="shared" si="20"/>
        <v>100</v>
      </c>
      <c r="R165" s="624">
        <v>100</v>
      </c>
      <c r="S165" s="624"/>
      <c r="T165" s="624"/>
      <c r="U165" s="615"/>
      <c r="V165" s="615"/>
      <c r="W165" s="615"/>
      <c r="X165" s="615"/>
      <c r="Y165" s="620">
        <f t="shared" si="19"/>
        <v>0</v>
      </c>
    </row>
    <row r="166" spans="1:25" s="616" customFormat="1" ht="24" customHeight="1">
      <c r="A166" s="644">
        <v>9</v>
      </c>
      <c r="B166" s="645" t="s">
        <v>535</v>
      </c>
      <c r="C166" s="645"/>
      <c r="D166" s="615"/>
      <c r="E166" s="624"/>
      <c r="F166" s="624"/>
      <c r="G166" s="624"/>
      <c r="H166" s="624"/>
      <c r="I166" s="624">
        <f t="shared" si="21"/>
        <v>1300</v>
      </c>
      <c r="J166" s="624">
        <v>1300</v>
      </c>
      <c r="K166" s="624"/>
      <c r="L166" s="624"/>
      <c r="M166" s="624">
        <f t="shared" si="22"/>
        <v>1300</v>
      </c>
      <c r="N166" s="624">
        <v>1300</v>
      </c>
      <c r="O166" s="624"/>
      <c r="P166" s="624"/>
      <c r="Q166" s="624">
        <f t="shared" si="20"/>
        <v>100</v>
      </c>
      <c r="R166" s="624">
        <v>100</v>
      </c>
      <c r="S166" s="624"/>
      <c r="T166" s="624"/>
      <c r="U166" s="615"/>
      <c r="V166" s="615"/>
      <c r="W166" s="615"/>
      <c r="X166" s="615"/>
      <c r="Y166" s="620">
        <f t="shared" si="19"/>
        <v>0</v>
      </c>
    </row>
    <row r="167" spans="1:25" s="616" customFormat="1" ht="24" customHeight="1">
      <c r="A167" s="644">
        <v>10</v>
      </c>
      <c r="B167" s="645" t="s">
        <v>536</v>
      </c>
      <c r="C167" s="645"/>
      <c r="D167" s="615"/>
      <c r="E167" s="624"/>
      <c r="F167" s="624"/>
      <c r="G167" s="624"/>
      <c r="H167" s="624"/>
      <c r="I167" s="624">
        <f t="shared" si="21"/>
        <v>1300</v>
      </c>
      <c r="J167" s="624">
        <v>1300</v>
      </c>
      <c r="K167" s="624"/>
      <c r="L167" s="624"/>
      <c r="M167" s="624">
        <f t="shared" si="22"/>
        <v>1300</v>
      </c>
      <c r="N167" s="624">
        <v>1300</v>
      </c>
      <c r="O167" s="624"/>
      <c r="P167" s="624"/>
      <c r="Q167" s="624">
        <f t="shared" si="20"/>
        <v>100</v>
      </c>
      <c r="R167" s="624">
        <v>100</v>
      </c>
      <c r="S167" s="624"/>
      <c r="T167" s="624"/>
      <c r="U167" s="615"/>
      <c r="V167" s="615"/>
      <c r="W167" s="615"/>
      <c r="X167" s="615"/>
      <c r="Y167" s="620">
        <f t="shared" si="19"/>
        <v>0</v>
      </c>
    </row>
    <row r="168" spans="1:25" s="616" customFormat="1" ht="37.5" customHeight="1">
      <c r="A168" s="644">
        <v>11</v>
      </c>
      <c r="B168" s="656" t="s">
        <v>2947</v>
      </c>
      <c r="C168" s="645"/>
      <c r="D168" s="615"/>
      <c r="E168" s="624"/>
      <c r="F168" s="624"/>
      <c r="G168" s="624"/>
      <c r="H168" s="624"/>
      <c r="I168" s="624">
        <v>3000</v>
      </c>
      <c r="J168" s="624">
        <f>I168</f>
        <v>3000</v>
      </c>
      <c r="K168" s="624"/>
      <c r="L168" s="624"/>
      <c r="M168" s="624">
        <v>3000</v>
      </c>
      <c r="N168" s="624">
        <f>M168</f>
        <v>3000</v>
      </c>
      <c r="O168" s="624"/>
      <c r="P168" s="624"/>
      <c r="Q168" s="624">
        <v>1000</v>
      </c>
      <c r="R168" s="624">
        <v>1000</v>
      </c>
      <c r="S168" s="624"/>
      <c r="T168" s="624"/>
      <c r="U168" s="615"/>
      <c r="V168" s="615"/>
      <c r="W168" s="615"/>
      <c r="X168" s="615"/>
      <c r="Y168" s="620"/>
    </row>
    <row r="169" spans="1:25" s="616" customFormat="1" ht="37.5" customHeight="1">
      <c r="A169" s="644">
        <v>12</v>
      </c>
      <c r="B169" s="656" t="s">
        <v>2948</v>
      </c>
      <c r="C169" s="645"/>
      <c r="D169" s="615"/>
      <c r="E169" s="624"/>
      <c r="F169" s="624"/>
      <c r="G169" s="624"/>
      <c r="H169" s="624"/>
      <c r="I169" s="624">
        <v>3000</v>
      </c>
      <c r="J169" s="624">
        <f>I169</f>
        <v>3000</v>
      </c>
      <c r="K169" s="624"/>
      <c r="L169" s="624"/>
      <c r="M169" s="624">
        <v>3000</v>
      </c>
      <c r="N169" s="624">
        <f>M169</f>
        <v>3000</v>
      </c>
      <c r="O169" s="624"/>
      <c r="P169" s="624"/>
      <c r="Q169" s="624">
        <v>1000</v>
      </c>
      <c r="R169" s="624">
        <v>1000</v>
      </c>
      <c r="S169" s="624"/>
      <c r="T169" s="624"/>
      <c r="U169" s="615"/>
      <c r="V169" s="615"/>
      <c r="W169" s="615"/>
      <c r="X169" s="615"/>
      <c r="Y169" s="620"/>
    </row>
    <row r="170" spans="1:25" s="616" customFormat="1" ht="55.5" customHeight="1">
      <c r="A170" s="644">
        <v>13</v>
      </c>
      <c r="B170" s="645" t="s">
        <v>531</v>
      </c>
      <c r="C170" s="645"/>
      <c r="D170" s="615"/>
      <c r="E170" s="624"/>
      <c r="F170" s="624"/>
      <c r="G170" s="624"/>
      <c r="H170" s="624"/>
      <c r="I170" s="624">
        <f t="shared" si="21"/>
        <v>30000</v>
      </c>
      <c r="J170" s="624">
        <v>30000</v>
      </c>
      <c r="K170" s="624"/>
      <c r="L170" s="624"/>
      <c r="M170" s="624">
        <f t="shared" si="22"/>
        <v>30000</v>
      </c>
      <c r="N170" s="624">
        <v>30000</v>
      </c>
      <c r="O170" s="624"/>
      <c r="P170" s="624"/>
      <c r="Q170" s="624"/>
      <c r="R170" s="624"/>
      <c r="S170" s="624"/>
      <c r="T170" s="624"/>
      <c r="U170" s="615"/>
      <c r="V170" s="615"/>
      <c r="W170" s="615"/>
      <c r="X170" s="615"/>
      <c r="Y170" s="620">
        <f t="shared" si="19"/>
        <v>0</v>
      </c>
    </row>
    <row r="171" spans="1:25" s="616" customFormat="1" ht="49.5" customHeight="1">
      <c r="A171" s="644">
        <v>14</v>
      </c>
      <c r="B171" s="645" t="s">
        <v>840</v>
      </c>
      <c r="C171" s="645"/>
      <c r="D171" s="615"/>
      <c r="E171" s="624"/>
      <c r="F171" s="624"/>
      <c r="G171" s="624"/>
      <c r="H171" s="624"/>
      <c r="I171" s="624">
        <f t="shared" si="21"/>
        <v>7000</v>
      </c>
      <c r="J171" s="624">
        <v>7000</v>
      </c>
      <c r="K171" s="624"/>
      <c r="L171" s="624"/>
      <c r="M171" s="624">
        <f t="shared" si="22"/>
        <v>7000</v>
      </c>
      <c r="N171" s="624">
        <v>7000</v>
      </c>
      <c r="O171" s="624"/>
      <c r="P171" s="624"/>
      <c r="Q171" s="624"/>
      <c r="R171" s="624"/>
      <c r="S171" s="624"/>
      <c r="T171" s="624"/>
      <c r="U171" s="615"/>
      <c r="V171" s="615"/>
      <c r="W171" s="615"/>
      <c r="X171" s="615"/>
      <c r="Y171" s="620">
        <f t="shared" si="19"/>
        <v>0</v>
      </c>
    </row>
    <row r="172" spans="1:25" s="616" customFormat="1" ht="41.25" customHeight="1">
      <c r="A172" s="644">
        <v>15</v>
      </c>
      <c r="B172" s="645" t="s">
        <v>530</v>
      </c>
      <c r="C172" s="645"/>
      <c r="D172" s="615"/>
      <c r="E172" s="624"/>
      <c r="F172" s="624"/>
      <c r="G172" s="624"/>
      <c r="H172" s="624"/>
      <c r="I172" s="624">
        <f t="shared" si="21"/>
        <v>5000</v>
      </c>
      <c r="J172" s="624">
        <v>5000</v>
      </c>
      <c r="K172" s="624"/>
      <c r="L172" s="624"/>
      <c r="M172" s="624">
        <f t="shared" si="22"/>
        <v>5000</v>
      </c>
      <c r="N172" s="624">
        <v>5000</v>
      </c>
      <c r="O172" s="624"/>
      <c r="P172" s="624"/>
      <c r="Q172" s="624"/>
      <c r="R172" s="624"/>
      <c r="S172" s="624"/>
      <c r="T172" s="624"/>
      <c r="U172" s="615"/>
      <c r="V172" s="615"/>
      <c r="W172" s="615"/>
      <c r="X172" s="615"/>
      <c r="Y172" s="620">
        <f t="shared" si="19"/>
        <v>0</v>
      </c>
    </row>
    <row r="173" spans="1:25" s="616" customFormat="1" ht="39.75" customHeight="1">
      <c r="A173" s="644">
        <v>16</v>
      </c>
      <c r="B173" s="645" t="s">
        <v>532</v>
      </c>
      <c r="C173" s="645"/>
      <c r="D173" s="615"/>
      <c r="E173" s="624"/>
      <c r="F173" s="624"/>
      <c r="G173" s="624"/>
      <c r="H173" s="624"/>
      <c r="I173" s="624">
        <f t="shared" si="21"/>
        <v>14900</v>
      </c>
      <c r="J173" s="624">
        <v>14900</v>
      </c>
      <c r="K173" s="624"/>
      <c r="L173" s="624"/>
      <c r="M173" s="624">
        <f t="shared" si="22"/>
        <v>14900</v>
      </c>
      <c r="N173" s="624">
        <v>14900</v>
      </c>
      <c r="O173" s="624"/>
      <c r="P173" s="624"/>
      <c r="Q173" s="624"/>
      <c r="R173" s="624"/>
      <c r="S173" s="624"/>
      <c r="T173" s="624"/>
      <c r="U173" s="615"/>
      <c r="V173" s="615"/>
      <c r="W173" s="615"/>
      <c r="X173" s="615"/>
      <c r="Y173" s="620">
        <f t="shared" si="19"/>
        <v>0</v>
      </c>
    </row>
    <row r="174" spans="1:25" s="616" customFormat="1" ht="38.25" customHeight="1">
      <c r="A174" s="644">
        <v>17</v>
      </c>
      <c r="B174" s="645" t="s">
        <v>533</v>
      </c>
      <c r="C174" s="645"/>
      <c r="D174" s="615"/>
      <c r="E174" s="624"/>
      <c r="F174" s="624"/>
      <c r="G174" s="624"/>
      <c r="H174" s="624"/>
      <c r="I174" s="624">
        <f t="shared" si="21"/>
        <v>6000</v>
      </c>
      <c r="J174" s="624">
        <v>6000</v>
      </c>
      <c r="K174" s="624"/>
      <c r="L174" s="624"/>
      <c r="M174" s="624">
        <f t="shared" si="22"/>
        <v>6000</v>
      </c>
      <c r="N174" s="624">
        <v>6000</v>
      </c>
      <c r="O174" s="624"/>
      <c r="P174" s="624"/>
      <c r="Q174" s="624"/>
      <c r="R174" s="624"/>
      <c r="S174" s="624"/>
      <c r="T174" s="624"/>
      <c r="U174" s="615"/>
      <c r="V174" s="615"/>
      <c r="W174" s="615"/>
      <c r="X174" s="615"/>
      <c r="Y174" s="620">
        <f t="shared" si="19"/>
        <v>0</v>
      </c>
    </row>
    <row r="175" spans="1:25" s="616" customFormat="1" ht="24" customHeight="1">
      <c r="A175" s="644">
        <v>18</v>
      </c>
      <c r="B175" s="645" t="s">
        <v>537</v>
      </c>
      <c r="C175" s="645"/>
      <c r="D175" s="615"/>
      <c r="E175" s="624"/>
      <c r="F175" s="624"/>
      <c r="G175" s="624"/>
      <c r="H175" s="624"/>
      <c r="I175" s="624">
        <f t="shared" si="21"/>
        <v>1300</v>
      </c>
      <c r="J175" s="624">
        <v>1300</v>
      </c>
      <c r="K175" s="624"/>
      <c r="L175" s="624"/>
      <c r="M175" s="624">
        <f t="shared" si="22"/>
        <v>1300</v>
      </c>
      <c r="N175" s="624">
        <v>1300</v>
      </c>
      <c r="O175" s="624"/>
      <c r="P175" s="624"/>
      <c r="Q175" s="624"/>
      <c r="R175" s="624"/>
      <c r="S175" s="624"/>
      <c r="T175" s="624"/>
      <c r="U175" s="615"/>
      <c r="V175" s="615"/>
      <c r="W175" s="615"/>
      <c r="X175" s="615"/>
      <c r="Y175" s="620">
        <f t="shared" si="19"/>
        <v>0</v>
      </c>
    </row>
    <row r="176" spans="1:25" s="616" customFormat="1" ht="24" customHeight="1">
      <c r="A176" s="644">
        <v>19</v>
      </c>
      <c r="B176" s="645" t="s">
        <v>538</v>
      </c>
      <c r="C176" s="645"/>
      <c r="D176" s="615"/>
      <c r="E176" s="624"/>
      <c r="F176" s="624"/>
      <c r="G176" s="624"/>
      <c r="H176" s="624"/>
      <c r="I176" s="624">
        <f t="shared" si="21"/>
        <v>1300</v>
      </c>
      <c r="J176" s="624">
        <v>1300</v>
      </c>
      <c r="K176" s="624"/>
      <c r="L176" s="624"/>
      <c r="M176" s="624">
        <f t="shared" si="22"/>
        <v>1300</v>
      </c>
      <c r="N176" s="624">
        <v>1300</v>
      </c>
      <c r="O176" s="624"/>
      <c r="P176" s="624"/>
      <c r="Q176" s="624"/>
      <c r="R176" s="624"/>
      <c r="S176" s="624"/>
      <c r="T176" s="624"/>
      <c r="U176" s="615"/>
      <c r="V176" s="615"/>
      <c r="W176" s="615"/>
      <c r="X176" s="615"/>
      <c r="Y176" s="620">
        <f t="shared" si="19"/>
        <v>0</v>
      </c>
    </row>
    <row r="177" spans="1:30" s="616" customFormat="1" ht="24" customHeight="1">
      <c r="A177" s="644">
        <v>20</v>
      </c>
      <c r="B177" s="645" t="s">
        <v>539</v>
      </c>
      <c r="C177" s="645"/>
      <c r="D177" s="615"/>
      <c r="E177" s="624"/>
      <c r="F177" s="624"/>
      <c r="G177" s="624"/>
      <c r="H177" s="624"/>
      <c r="I177" s="624">
        <f t="shared" si="21"/>
        <v>1300</v>
      </c>
      <c r="J177" s="624">
        <v>1300</v>
      </c>
      <c r="K177" s="624"/>
      <c r="L177" s="624"/>
      <c r="M177" s="624">
        <f t="shared" si="22"/>
        <v>1300</v>
      </c>
      <c r="N177" s="624">
        <v>1300</v>
      </c>
      <c r="O177" s="624"/>
      <c r="P177" s="624"/>
      <c r="Q177" s="624"/>
      <c r="R177" s="624"/>
      <c r="S177" s="624"/>
      <c r="T177" s="624"/>
      <c r="U177" s="615"/>
      <c r="V177" s="615"/>
      <c r="W177" s="615"/>
      <c r="X177" s="615"/>
      <c r="Y177" s="620">
        <f t="shared" si="19"/>
        <v>0</v>
      </c>
    </row>
    <row r="178" spans="1:30" s="616" customFormat="1" ht="24" customHeight="1">
      <c r="A178" s="644">
        <v>21</v>
      </c>
      <c r="B178" s="645" t="s">
        <v>540</v>
      </c>
      <c r="C178" s="645"/>
      <c r="D178" s="615"/>
      <c r="E178" s="624"/>
      <c r="F178" s="624"/>
      <c r="G178" s="624"/>
      <c r="H178" s="624"/>
      <c r="I178" s="624">
        <f t="shared" si="21"/>
        <v>1300</v>
      </c>
      <c r="J178" s="624">
        <v>1300</v>
      </c>
      <c r="K178" s="624"/>
      <c r="L178" s="624"/>
      <c r="M178" s="624">
        <f t="shared" si="22"/>
        <v>1300</v>
      </c>
      <c r="N178" s="624">
        <v>1300</v>
      </c>
      <c r="O178" s="624"/>
      <c r="P178" s="624"/>
      <c r="Q178" s="624"/>
      <c r="R178" s="624"/>
      <c r="S178" s="624"/>
      <c r="T178" s="624"/>
      <c r="U178" s="615"/>
      <c r="V178" s="615"/>
      <c r="W178" s="615"/>
      <c r="X178" s="615"/>
      <c r="Y178" s="620">
        <f t="shared" si="19"/>
        <v>0</v>
      </c>
    </row>
    <row r="179" spans="1:30" s="616" customFormat="1" ht="39" customHeight="1">
      <c r="A179" s="644">
        <v>22</v>
      </c>
      <c r="B179" s="657" t="s">
        <v>2973</v>
      </c>
      <c r="C179" s="645"/>
      <c r="D179" s="615"/>
      <c r="E179" s="624"/>
      <c r="F179" s="624"/>
      <c r="G179" s="624"/>
      <c r="H179" s="624"/>
      <c r="I179" s="624">
        <v>10000</v>
      </c>
      <c r="J179" s="624">
        <v>4852</v>
      </c>
      <c r="K179" s="624"/>
      <c r="L179" s="624"/>
      <c r="M179" s="624">
        <v>10000</v>
      </c>
      <c r="N179" s="624">
        <v>4852</v>
      </c>
      <c r="O179" s="624"/>
      <c r="P179" s="624"/>
      <c r="Q179" s="624">
        <f>R179</f>
        <v>1650</v>
      </c>
      <c r="R179" s="624">
        <v>1650</v>
      </c>
      <c r="S179" s="624"/>
      <c r="T179" s="624"/>
      <c r="U179" s="615"/>
      <c r="V179" s="615"/>
      <c r="W179" s="615"/>
      <c r="X179" s="615"/>
      <c r="Y179" s="620"/>
      <c r="AD179" s="616" t="s">
        <v>3014</v>
      </c>
    </row>
    <row r="180" spans="1:30" s="616" customFormat="1" ht="48.75" customHeight="1">
      <c r="A180" s="644">
        <v>23</v>
      </c>
      <c r="B180" s="657" t="s">
        <v>2974</v>
      </c>
      <c r="C180" s="645"/>
      <c r="D180" s="615"/>
      <c r="E180" s="624"/>
      <c r="F180" s="624"/>
      <c r="G180" s="624"/>
      <c r="H180" s="624"/>
      <c r="I180" s="624">
        <v>14000</v>
      </c>
      <c r="J180" s="624">
        <v>6570</v>
      </c>
      <c r="K180" s="624"/>
      <c r="L180" s="624"/>
      <c r="M180" s="624">
        <v>14000</v>
      </c>
      <c r="N180" s="624">
        <v>6570</v>
      </c>
      <c r="O180" s="624"/>
      <c r="P180" s="624"/>
      <c r="Q180" s="624">
        <f>R180</f>
        <v>3000</v>
      </c>
      <c r="R180" s="624">
        <v>3000</v>
      </c>
      <c r="S180" s="624"/>
      <c r="T180" s="624"/>
      <c r="U180" s="615"/>
      <c r="V180" s="615"/>
      <c r="W180" s="615"/>
      <c r="X180" s="615"/>
      <c r="Y180" s="620"/>
      <c r="AD180" s="616" t="s">
        <v>3014</v>
      </c>
    </row>
    <row r="181" spans="1:30" s="616" customFormat="1">
      <c r="A181" s="650"/>
      <c r="B181" s="645"/>
      <c r="C181" s="645"/>
      <c r="D181" s="615"/>
      <c r="E181" s="624"/>
      <c r="F181" s="624"/>
      <c r="G181" s="624"/>
      <c r="H181" s="624"/>
      <c r="I181" s="624">
        <f t="shared" si="21"/>
        <v>0</v>
      </c>
      <c r="J181" s="624"/>
      <c r="K181" s="624"/>
      <c r="L181" s="624"/>
      <c r="M181" s="624">
        <f t="shared" si="22"/>
        <v>0</v>
      </c>
      <c r="N181" s="624"/>
      <c r="O181" s="624"/>
      <c r="P181" s="624"/>
      <c r="Q181" s="624"/>
      <c r="R181" s="624"/>
      <c r="S181" s="624"/>
      <c r="T181" s="624"/>
      <c r="U181" s="615"/>
      <c r="V181" s="615"/>
      <c r="W181" s="615"/>
      <c r="X181" s="615"/>
      <c r="Y181" s="620">
        <f t="shared" si="19"/>
        <v>0</v>
      </c>
    </row>
    <row r="182" spans="1:30" s="616" customFormat="1" ht="28.5" customHeight="1">
      <c r="A182" s="628" t="s">
        <v>284</v>
      </c>
      <c r="B182" s="629" t="s">
        <v>541</v>
      </c>
      <c r="C182" s="645"/>
      <c r="D182" s="615"/>
      <c r="E182" s="619">
        <f t="shared" ref="E182:T182" si="23">E183+E188</f>
        <v>366300</v>
      </c>
      <c r="F182" s="619">
        <f t="shared" si="23"/>
        <v>131000</v>
      </c>
      <c r="G182" s="619">
        <f t="shared" si="23"/>
        <v>281000</v>
      </c>
      <c r="H182" s="619">
        <f t="shared" si="23"/>
        <v>57000</v>
      </c>
      <c r="I182" s="619">
        <f t="shared" si="23"/>
        <v>304950</v>
      </c>
      <c r="J182" s="619">
        <f t="shared" si="23"/>
        <v>304950</v>
      </c>
      <c r="K182" s="619">
        <f t="shared" si="23"/>
        <v>0</v>
      </c>
      <c r="L182" s="619">
        <f t="shared" si="23"/>
        <v>0</v>
      </c>
      <c r="M182" s="619">
        <f t="shared" si="23"/>
        <v>104380</v>
      </c>
      <c r="N182" s="619">
        <f t="shared" si="23"/>
        <v>104380</v>
      </c>
      <c r="O182" s="619">
        <f t="shared" si="23"/>
        <v>0</v>
      </c>
      <c r="P182" s="619">
        <f t="shared" si="23"/>
        <v>0</v>
      </c>
      <c r="Q182" s="619">
        <f t="shared" si="23"/>
        <v>17200</v>
      </c>
      <c r="R182" s="619">
        <f t="shared" si="23"/>
        <v>17200</v>
      </c>
      <c r="S182" s="619">
        <f t="shared" si="23"/>
        <v>0</v>
      </c>
      <c r="T182" s="619">
        <f t="shared" si="23"/>
        <v>0</v>
      </c>
      <c r="U182" s="615"/>
      <c r="V182" s="615"/>
      <c r="W182" s="615"/>
      <c r="X182" s="615"/>
      <c r="Y182" s="620">
        <f t="shared" si="19"/>
        <v>0</v>
      </c>
      <c r="Z182" s="616">
        <v>93448.1</v>
      </c>
      <c r="AA182" s="616" t="s">
        <v>997</v>
      </c>
    </row>
    <row r="183" spans="1:30" s="616" customFormat="1" ht="43.5" customHeight="1">
      <c r="A183" s="630" t="s">
        <v>464</v>
      </c>
      <c r="B183" s="631" t="s">
        <v>456</v>
      </c>
      <c r="C183" s="645"/>
      <c r="D183" s="615"/>
      <c r="E183" s="619">
        <f t="shared" ref="E183:T183" si="24">E186+E187</f>
        <v>366300</v>
      </c>
      <c r="F183" s="619">
        <f t="shared" si="24"/>
        <v>131000</v>
      </c>
      <c r="G183" s="619">
        <f t="shared" si="24"/>
        <v>281000</v>
      </c>
      <c r="H183" s="619">
        <f t="shared" si="24"/>
        <v>57000</v>
      </c>
      <c r="I183" s="619">
        <f t="shared" si="24"/>
        <v>28600</v>
      </c>
      <c r="J183" s="619">
        <f t="shared" si="24"/>
        <v>28600</v>
      </c>
      <c r="K183" s="619">
        <f t="shared" si="24"/>
        <v>0</v>
      </c>
      <c r="L183" s="619">
        <f t="shared" si="24"/>
        <v>0</v>
      </c>
      <c r="M183" s="619">
        <f t="shared" si="24"/>
        <v>28600</v>
      </c>
      <c r="N183" s="619">
        <f t="shared" si="24"/>
        <v>28600</v>
      </c>
      <c r="O183" s="619">
        <f t="shared" si="24"/>
        <v>0</v>
      </c>
      <c r="P183" s="619">
        <f t="shared" si="24"/>
        <v>0</v>
      </c>
      <c r="Q183" s="619">
        <f t="shared" si="24"/>
        <v>6000</v>
      </c>
      <c r="R183" s="619">
        <f t="shared" si="24"/>
        <v>6000</v>
      </c>
      <c r="S183" s="619">
        <f t="shared" si="24"/>
        <v>0</v>
      </c>
      <c r="T183" s="619">
        <f t="shared" si="24"/>
        <v>0</v>
      </c>
      <c r="U183" s="615"/>
      <c r="V183" s="615"/>
      <c r="W183" s="615"/>
      <c r="X183" s="615"/>
      <c r="Y183" s="620">
        <f t="shared" si="19"/>
        <v>0</v>
      </c>
    </row>
    <row r="184" spans="1:30" s="616" customFormat="1" ht="31.5">
      <c r="A184" s="635" t="s">
        <v>24</v>
      </c>
      <c r="B184" s="636" t="s">
        <v>457</v>
      </c>
      <c r="C184" s="645"/>
      <c r="D184" s="615"/>
      <c r="E184" s="624"/>
      <c r="F184" s="624"/>
      <c r="G184" s="624"/>
      <c r="H184" s="624"/>
      <c r="I184" s="624">
        <f>J184</f>
        <v>0</v>
      </c>
      <c r="J184" s="624"/>
      <c r="K184" s="624"/>
      <c r="L184" s="624"/>
      <c r="M184" s="624">
        <f>N184</f>
        <v>0</v>
      </c>
      <c r="N184" s="624"/>
      <c r="O184" s="624"/>
      <c r="P184" s="624"/>
      <c r="Q184" s="624"/>
      <c r="R184" s="624"/>
      <c r="S184" s="624"/>
      <c r="T184" s="624"/>
      <c r="U184" s="615"/>
      <c r="V184" s="615"/>
      <c r="W184" s="615"/>
      <c r="X184" s="615"/>
      <c r="Y184" s="620">
        <f t="shared" si="19"/>
        <v>0</v>
      </c>
    </row>
    <row r="185" spans="1:30" s="616" customFormat="1" ht="47.25">
      <c r="A185" s="635"/>
      <c r="B185" s="642" t="s">
        <v>458</v>
      </c>
      <c r="C185" s="645"/>
      <c r="D185" s="615"/>
      <c r="E185" s="624"/>
      <c r="F185" s="624"/>
      <c r="G185" s="624"/>
      <c r="H185" s="624"/>
      <c r="I185" s="624">
        <f>J185</f>
        <v>0</v>
      </c>
      <c r="J185" s="624"/>
      <c r="K185" s="624"/>
      <c r="L185" s="624"/>
      <c r="M185" s="624">
        <f>N185</f>
        <v>0</v>
      </c>
      <c r="N185" s="624"/>
      <c r="O185" s="624"/>
      <c r="P185" s="624"/>
      <c r="Q185" s="624"/>
      <c r="R185" s="624"/>
      <c r="S185" s="624"/>
      <c r="T185" s="624"/>
      <c r="U185" s="615"/>
      <c r="V185" s="615"/>
      <c r="W185" s="615"/>
      <c r="X185" s="615"/>
      <c r="Y185" s="620">
        <f t="shared" si="19"/>
        <v>0</v>
      </c>
    </row>
    <row r="186" spans="1:30" s="616" customFormat="1" ht="42" customHeight="1">
      <c r="A186" s="644">
        <v>1</v>
      </c>
      <c r="B186" s="645" t="s">
        <v>542</v>
      </c>
      <c r="C186" s="645"/>
      <c r="D186" s="615"/>
      <c r="E186" s="624">
        <v>11000</v>
      </c>
      <c r="F186" s="624">
        <v>11000</v>
      </c>
      <c r="G186" s="624">
        <v>9000</v>
      </c>
      <c r="H186" s="624">
        <v>9000</v>
      </c>
      <c r="I186" s="624">
        <f>J186</f>
        <v>2000</v>
      </c>
      <c r="J186" s="624">
        <f>F186-H186</f>
        <v>2000</v>
      </c>
      <c r="K186" s="624"/>
      <c r="L186" s="624"/>
      <c r="M186" s="624">
        <f>N186</f>
        <v>2000</v>
      </c>
      <c r="N186" s="624">
        <f>J186</f>
        <v>2000</v>
      </c>
      <c r="O186" s="624"/>
      <c r="P186" s="624"/>
      <c r="Q186" s="624">
        <f>R186</f>
        <v>2000</v>
      </c>
      <c r="R186" s="624">
        <f>N186</f>
        <v>2000</v>
      </c>
      <c r="S186" s="624"/>
      <c r="T186" s="624"/>
      <c r="U186" s="615" t="s">
        <v>3015</v>
      </c>
      <c r="V186" s="615"/>
      <c r="W186" s="615"/>
      <c r="X186" s="615"/>
      <c r="Y186" s="620">
        <f t="shared" si="19"/>
        <v>0</v>
      </c>
    </row>
    <row r="187" spans="1:30" s="616" customFormat="1" ht="63">
      <c r="A187" s="644">
        <v>2</v>
      </c>
      <c r="B187" s="645" t="s">
        <v>832</v>
      </c>
      <c r="C187" s="645"/>
      <c r="D187" s="615" t="s">
        <v>998</v>
      </c>
      <c r="E187" s="624">
        <v>355300</v>
      </c>
      <c r="F187" s="624">
        <v>120000</v>
      </c>
      <c r="G187" s="624">
        <v>272000</v>
      </c>
      <c r="H187" s="624">
        <v>48000</v>
      </c>
      <c r="I187" s="624">
        <f>J187</f>
        <v>26600</v>
      </c>
      <c r="J187" s="624">
        <v>26600</v>
      </c>
      <c r="K187" s="624"/>
      <c r="L187" s="624"/>
      <c r="M187" s="624">
        <f>N187</f>
        <v>26600</v>
      </c>
      <c r="N187" s="624">
        <v>26600</v>
      </c>
      <c r="O187" s="624"/>
      <c r="P187" s="624"/>
      <c r="Q187" s="624">
        <f>R187</f>
        <v>4000</v>
      </c>
      <c r="R187" s="624">
        <v>4000</v>
      </c>
      <c r="S187" s="624"/>
      <c r="T187" s="624"/>
      <c r="U187" s="615"/>
      <c r="V187" s="615"/>
      <c r="W187" s="615"/>
      <c r="X187" s="615"/>
      <c r="Y187" s="620">
        <f t="shared" si="19"/>
        <v>0</v>
      </c>
    </row>
    <row r="188" spans="1:30" s="616" customFormat="1" ht="31.5">
      <c r="A188" s="630" t="s">
        <v>465</v>
      </c>
      <c r="B188" s="631" t="s">
        <v>466</v>
      </c>
      <c r="C188" s="645"/>
      <c r="D188" s="615"/>
      <c r="E188" s="619">
        <f t="shared" ref="E188:T188" si="25">SUM(E189:E207)</f>
        <v>0</v>
      </c>
      <c r="F188" s="619">
        <f t="shared" si="25"/>
        <v>0</v>
      </c>
      <c r="G188" s="619">
        <f t="shared" si="25"/>
        <v>0</v>
      </c>
      <c r="H188" s="619">
        <f t="shared" si="25"/>
        <v>0</v>
      </c>
      <c r="I188" s="619">
        <f t="shared" si="25"/>
        <v>276350</v>
      </c>
      <c r="J188" s="619">
        <f t="shared" si="25"/>
        <v>276350</v>
      </c>
      <c r="K188" s="619">
        <f t="shared" si="25"/>
        <v>0</v>
      </c>
      <c r="L188" s="619">
        <f t="shared" si="25"/>
        <v>0</v>
      </c>
      <c r="M188" s="619">
        <f t="shared" si="25"/>
        <v>75780</v>
      </c>
      <c r="N188" s="619">
        <f t="shared" si="25"/>
        <v>75780</v>
      </c>
      <c r="O188" s="619">
        <f t="shared" si="25"/>
        <v>0</v>
      </c>
      <c r="P188" s="619">
        <f t="shared" si="25"/>
        <v>0</v>
      </c>
      <c r="Q188" s="619">
        <f t="shared" si="25"/>
        <v>11200</v>
      </c>
      <c r="R188" s="619">
        <f t="shared" si="25"/>
        <v>11200</v>
      </c>
      <c r="S188" s="619">
        <f t="shared" si="25"/>
        <v>0</v>
      </c>
      <c r="T188" s="619">
        <f t="shared" si="25"/>
        <v>0</v>
      </c>
      <c r="U188" s="615"/>
      <c r="V188" s="615"/>
      <c r="W188" s="615"/>
      <c r="X188" s="615"/>
      <c r="Y188" s="620">
        <f t="shared" si="19"/>
        <v>0</v>
      </c>
    </row>
    <row r="189" spans="1:30" s="616" customFormat="1" ht="38.25" customHeight="1">
      <c r="A189" s="635"/>
      <c r="B189" s="642" t="s">
        <v>467</v>
      </c>
      <c r="C189" s="645"/>
      <c r="D189" s="615"/>
      <c r="E189" s="624"/>
      <c r="F189" s="624"/>
      <c r="G189" s="624"/>
      <c r="H189" s="624"/>
      <c r="I189" s="624"/>
      <c r="J189" s="624"/>
      <c r="K189" s="624"/>
      <c r="L189" s="624"/>
      <c r="M189" s="624"/>
      <c r="N189" s="624"/>
      <c r="O189" s="624"/>
      <c r="P189" s="624"/>
      <c r="Q189" s="624"/>
      <c r="R189" s="624"/>
      <c r="S189" s="624"/>
      <c r="T189" s="624"/>
      <c r="U189" s="615"/>
      <c r="V189" s="615"/>
      <c r="W189" s="615"/>
      <c r="X189" s="615"/>
      <c r="Y189" s="620">
        <f t="shared" si="19"/>
        <v>0</v>
      </c>
    </row>
    <row r="190" spans="1:30" s="616" customFormat="1" ht="52.5" customHeight="1">
      <c r="A190" s="644">
        <v>1</v>
      </c>
      <c r="B190" s="645" t="s">
        <v>555</v>
      </c>
      <c r="C190" s="645"/>
      <c r="D190" s="615"/>
      <c r="E190" s="624"/>
      <c r="F190" s="624"/>
      <c r="G190" s="624"/>
      <c r="H190" s="624"/>
      <c r="I190" s="624">
        <v>20000</v>
      </c>
      <c r="J190" s="624">
        <v>20000</v>
      </c>
      <c r="K190" s="624"/>
      <c r="L190" s="624"/>
      <c r="M190" s="624">
        <f>N190</f>
        <v>20000</v>
      </c>
      <c r="N190" s="624">
        <v>20000</v>
      </c>
      <c r="O190" s="624"/>
      <c r="P190" s="624"/>
      <c r="Q190" s="624">
        <f>R190</f>
        <v>6000</v>
      </c>
      <c r="R190" s="624">
        <v>6000</v>
      </c>
      <c r="S190" s="624"/>
      <c r="T190" s="624"/>
      <c r="U190" s="615"/>
      <c r="V190" s="615"/>
      <c r="W190" s="615"/>
      <c r="X190" s="615"/>
      <c r="Y190" s="620">
        <f t="shared" si="19"/>
        <v>0</v>
      </c>
    </row>
    <row r="191" spans="1:30" s="616" customFormat="1" ht="23.25" customHeight="1">
      <c r="A191" s="644">
        <v>2</v>
      </c>
      <c r="B191" s="645" t="s">
        <v>993</v>
      </c>
      <c r="C191" s="645"/>
      <c r="D191" s="615"/>
      <c r="E191" s="624"/>
      <c r="F191" s="624"/>
      <c r="G191" s="624"/>
      <c r="H191" s="624"/>
      <c r="I191" s="624">
        <v>25000</v>
      </c>
      <c r="J191" s="624">
        <v>25000</v>
      </c>
      <c r="K191" s="624"/>
      <c r="L191" s="624"/>
      <c r="M191" s="624">
        <f>N191</f>
        <v>20000</v>
      </c>
      <c r="N191" s="624">
        <f>J191*0.8</f>
        <v>20000</v>
      </c>
      <c r="O191" s="624"/>
      <c r="P191" s="624"/>
      <c r="Q191" s="624">
        <f>R191</f>
        <v>5000</v>
      </c>
      <c r="R191" s="624">
        <v>5000</v>
      </c>
      <c r="S191" s="624"/>
      <c r="T191" s="624"/>
      <c r="U191" s="615"/>
      <c r="V191" s="615"/>
      <c r="W191" s="615"/>
      <c r="X191" s="615"/>
      <c r="Y191" s="620">
        <f t="shared" si="19"/>
        <v>0</v>
      </c>
    </row>
    <row r="192" spans="1:30" s="616" customFormat="1" ht="25.5" customHeight="1">
      <c r="A192" s="644">
        <v>3</v>
      </c>
      <c r="B192" s="645" t="s">
        <v>994</v>
      </c>
      <c r="C192" s="645"/>
      <c r="D192" s="615"/>
      <c r="E192" s="624"/>
      <c r="F192" s="624"/>
      <c r="G192" s="624"/>
      <c r="H192" s="624"/>
      <c r="I192" s="624">
        <v>9850</v>
      </c>
      <c r="J192" s="624">
        <v>9850</v>
      </c>
      <c r="K192" s="624"/>
      <c r="L192" s="624"/>
      <c r="M192" s="624">
        <f>N192</f>
        <v>7880</v>
      </c>
      <c r="N192" s="624">
        <f>J192*0.8</f>
        <v>7880</v>
      </c>
      <c r="O192" s="624"/>
      <c r="P192" s="624"/>
      <c r="Q192" s="624">
        <f>R192</f>
        <v>200</v>
      </c>
      <c r="R192" s="624">
        <v>200</v>
      </c>
      <c r="S192" s="624"/>
      <c r="T192" s="624"/>
      <c r="U192" s="615"/>
      <c r="V192" s="615"/>
      <c r="W192" s="615"/>
      <c r="X192" s="615"/>
      <c r="Y192" s="620">
        <f t="shared" si="19"/>
        <v>0</v>
      </c>
    </row>
    <row r="193" spans="1:26" s="616" customFormat="1" ht="41.25" customHeight="1">
      <c r="A193" s="644">
        <v>4</v>
      </c>
      <c r="B193" s="645" t="s">
        <v>544</v>
      </c>
      <c r="C193" s="645"/>
      <c r="D193" s="615"/>
      <c r="E193" s="624"/>
      <c r="F193" s="624"/>
      <c r="G193" s="624"/>
      <c r="H193" s="624"/>
      <c r="I193" s="624">
        <v>20000</v>
      </c>
      <c r="J193" s="624">
        <v>20000</v>
      </c>
      <c r="K193" s="624"/>
      <c r="L193" s="624"/>
      <c r="M193" s="624">
        <f>N193</f>
        <v>16000</v>
      </c>
      <c r="N193" s="624">
        <f>J193*0.8</f>
        <v>16000</v>
      </c>
      <c r="O193" s="624"/>
      <c r="P193" s="624"/>
      <c r="Q193" s="624"/>
      <c r="R193" s="624"/>
      <c r="S193" s="624"/>
      <c r="T193" s="624"/>
      <c r="U193" s="615"/>
      <c r="V193" s="615"/>
      <c r="W193" s="615"/>
      <c r="X193" s="615"/>
      <c r="Y193" s="620">
        <f t="shared" si="19"/>
        <v>0</v>
      </c>
    </row>
    <row r="194" spans="1:26" s="616" customFormat="1" ht="41.25" customHeight="1">
      <c r="A194" s="644">
        <v>5</v>
      </c>
      <c r="B194" s="645" t="s">
        <v>545</v>
      </c>
      <c r="C194" s="645"/>
      <c r="D194" s="615"/>
      <c r="E194" s="624"/>
      <c r="F194" s="624"/>
      <c r="G194" s="624"/>
      <c r="H194" s="624"/>
      <c r="I194" s="624">
        <v>16000</v>
      </c>
      <c r="J194" s="624">
        <v>16000</v>
      </c>
      <c r="K194" s="624"/>
      <c r="L194" s="624"/>
      <c r="M194" s="624">
        <f>N194</f>
        <v>11900</v>
      </c>
      <c r="N194" s="624">
        <v>11900</v>
      </c>
      <c r="O194" s="624"/>
      <c r="P194" s="624"/>
      <c r="Q194" s="624"/>
      <c r="R194" s="624"/>
      <c r="S194" s="624"/>
      <c r="T194" s="624"/>
      <c r="U194" s="615"/>
      <c r="V194" s="615"/>
      <c r="W194" s="615"/>
      <c r="X194" s="615"/>
      <c r="Y194" s="620">
        <f t="shared" si="19"/>
        <v>0</v>
      </c>
    </row>
    <row r="195" spans="1:26" s="616" customFormat="1" ht="45" customHeight="1">
      <c r="A195" s="644">
        <v>6</v>
      </c>
      <c r="B195" s="645" t="s">
        <v>543</v>
      </c>
      <c r="C195" s="645"/>
      <c r="D195" s="615"/>
      <c r="E195" s="624"/>
      <c r="F195" s="624"/>
      <c r="G195" s="624"/>
      <c r="H195" s="624"/>
      <c r="I195" s="624">
        <v>20000</v>
      </c>
      <c r="J195" s="624">
        <v>20000</v>
      </c>
      <c r="K195" s="624"/>
      <c r="L195" s="624"/>
      <c r="M195" s="624"/>
      <c r="N195" s="624"/>
      <c r="O195" s="624"/>
      <c r="P195" s="624"/>
      <c r="Q195" s="624"/>
      <c r="R195" s="624"/>
      <c r="S195" s="624"/>
      <c r="T195" s="624"/>
      <c r="U195" s="615"/>
      <c r="V195" s="615"/>
      <c r="W195" s="615"/>
      <c r="X195" s="615"/>
      <c r="Y195" s="620">
        <f t="shared" si="19"/>
        <v>0</v>
      </c>
    </row>
    <row r="196" spans="1:26" s="616" customFormat="1" ht="36.75" customHeight="1">
      <c r="A196" s="644">
        <v>7</v>
      </c>
      <c r="B196" s="645" t="s">
        <v>546</v>
      </c>
      <c r="C196" s="645"/>
      <c r="D196" s="615"/>
      <c r="E196" s="624"/>
      <c r="F196" s="624"/>
      <c r="G196" s="624"/>
      <c r="H196" s="624"/>
      <c r="I196" s="624">
        <v>1500</v>
      </c>
      <c r="J196" s="624">
        <v>1500</v>
      </c>
      <c r="K196" s="624"/>
      <c r="L196" s="624"/>
      <c r="M196" s="624"/>
      <c r="N196" s="624"/>
      <c r="O196" s="624"/>
      <c r="P196" s="624"/>
      <c r="Q196" s="624"/>
      <c r="R196" s="624"/>
      <c r="S196" s="624"/>
      <c r="T196" s="624"/>
      <c r="U196" s="615"/>
      <c r="V196" s="615"/>
      <c r="W196" s="615"/>
      <c r="X196" s="615"/>
      <c r="Y196" s="620">
        <f t="shared" si="19"/>
        <v>0</v>
      </c>
    </row>
    <row r="197" spans="1:26" s="616" customFormat="1" ht="43.5" customHeight="1">
      <c r="A197" s="644">
        <v>8</v>
      </c>
      <c r="B197" s="645" t="s">
        <v>547</v>
      </c>
      <c r="C197" s="645"/>
      <c r="D197" s="615"/>
      <c r="E197" s="624"/>
      <c r="F197" s="624"/>
      <c r="G197" s="624"/>
      <c r="H197" s="624"/>
      <c r="I197" s="624">
        <v>2000</v>
      </c>
      <c r="J197" s="624">
        <v>2000</v>
      </c>
      <c r="K197" s="624"/>
      <c r="L197" s="624"/>
      <c r="M197" s="624"/>
      <c r="N197" s="624"/>
      <c r="O197" s="624"/>
      <c r="P197" s="624"/>
      <c r="Q197" s="624"/>
      <c r="R197" s="624"/>
      <c r="S197" s="624"/>
      <c r="T197" s="624"/>
      <c r="U197" s="615"/>
      <c r="V197" s="615"/>
      <c r="W197" s="615"/>
      <c r="X197" s="615"/>
      <c r="Y197" s="620">
        <f t="shared" si="19"/>
        <v>0</v>
      </c>
    </row>
    <row r="198" spans="1:26" s="616" customFormat="1" ht="27" customHeight="1">
      <c r="A198" s="644">
        <v>9</v>
      </c>
      <c r="B198" s="645" t="s">
        <v>548</v>
      </c>
      <c r="C198" s="645"/>
      <c r="D198" s="615"/>
      <c r="E198" s="624"/>
      <c r="F198" s="624"/>
      <c r="G198" s="624"/>
      <c r="H198" s="624"/>
      <c r="I198" s="624">
        <v>40000</v>
      </c>
      <c r="J198" s="624">
        <v>40000</v>
      </c>
      <c r="K198" s="624"/>
      <c r="L198" s="624"/>
      <c r="M198" s="624"/>
      <c r="N198" s="624"/>
      <c r="O198" s="624"/>
      <c r="P198" s="624"/>
      <c r="Q198" s="624"/>
      <c r="R198" s="624"/>
      <c r="S198" s="624"/>
      <c r="T198" s="624"/>
      <c r="U198" s="615"/>
      <c r="V198" s="615"/>
      <c r="W198" s="615"/>
      <c r="X198" s="615"/>
      <c r="Y198" s="620">
        <f t="shared" si="19"/>
        <v>0</v>
      </c>
    </row>
    <row r="199" spans="1:26" s="616" customFormat="1" ht="31.5">
      <c r="A199" s="644">
        <v>10</v>
      </c>
      <c r="B199" s="645" t="s">
        <v>549</v>
      </c>
      <c r="C199" s="645"/>
      <c r="D199" s="615"/>
      <c r="E199" s="624"/>
      <c r="F199" s="624"/>
      <c r="G199" s="624"/>
      <c r="H199" s="624"/>
      <c r="I199" s="624">
        <v>20000</v>
      </c>
      <c r="J199" s="624">
        <v>20000</v>
      </c>
      <c r="K199" s="624"/>
      <c r="L199" s="624"/>
      <c r="M199" s="624"/>
      <c r="N199" s="624"/>
      <c r="O199" s="624"/>
      <c r="P199" s="624"/>
      <c r="Q199" s="624"/>
      <c r="R199" s="624"/>
      <c r="S199" s="624"/>
      <c r="T199" s="624"/>
      <c r="U199" s="615"/>
      <c r="V199" s="615"/>
      <c r="W199" s="615"/>
      <c r="X199" s="615"/>
      <c r="Y199" s="620">
        <f t="shared" si="19"/>
        <v>0</v>
      </c>
    </row>
    <row r="200" spans="1:26" s="616" customFormat="1" ht="47.25" customHeight="1">
      <c r="A200" s="644">
        <v>11</v>
      </c>
      <c r="B200" s="645" t="s">
        <v>550</v>
      </c>
      <c r="C200" s="645"/>
      <c r="D200" s="615"/>
      <c r="E200" s="624"/>
      <c r="F200" s="624"/>
      <c r="G200" s="624"/>
      <c r="H200" s="624"/>
      <c r="I200" s="624">
        <v>2000</v>
      </c>
      <c r="J200" s="624">
        <v>2000</v>
      </c>
      <c r="K200" s="624"/>
      <c r="L200" s="624"/>
      <c r="M200" s="624"/>
      <c r="N200" s="624"/>
      <c r="O200" s="624"/>
      <c r="P200" s="624"/>
      <c r="Q200" s="624"/>
      <c r="R200" s="624"/>
      <c r="S200" s="624"/>
      <c r="T200" s="624"/>
      <c r="U200" s="615"/>
      <c r="V200" s="615"/>
      <c r="W200" s="615"/>
      <c r="X200" s="615"/>
      <c r="Y200" s="620">
        <f t="shared" si="19"/>
        <v>0</v>
      </c>
    </row>
    <row r="201" spans="1:26" s="616" customFormat="1" ht="27.75" customHeight="1">
      <c r="A201" s="644">
        <v>12</v>
      </c>
      <c r="B201" s="645" t="s">
        <v>551</v>
      </c>
      <c r="C201" s="645"/>
      <c r="D201" s="615"/>
      <c r="E201" s="624"/>
      <c r="F201" s="624"/>
      <c r="G201" s="624"/>
      <c r="H201" s="624"/>
      <c r="I201" s="624">
        <v>5000</v>
      </c>
      <c r="J201" s="624">
        <v>5000</v>
      </c>
      <c r="K201" s="624"/>
      <c r="L201" s="624"/>
      <c r="M201" s="624"/>
      <c r="N201" s="624"/>
      <c r="O201" s="624"/>
      <c r="P201" s="624"/>
      <c r="Q201" s="624"/>
      <c r="R201" s="624"/>
      <c r="S201" s="624"/>
      <c r="T201" s="624"/>
      <c r="U201" s="615"/>
      <c r="V201" s="615"/>
      <c r="W201" s="615"/>
      <c r="X201" s="615"/>
      <c r="Y201" s="620">
        <f t="shared" si="19"/>
        <v>0</v>
      </c>
    </row>
    <row r="202" spans="1:26" s="616" customFormat="1" ht="27" customHeight="1">
      <c r="A202" s="644">
        <v>13</v>
      </c>
      <c r="B202" s="645" t="s">
        <v>552</v>
      </c>
      <c r="C202" s="645"/>
      <c r="D202" s="615"/>
      <c r="E202" s="624"/>
      <c r="F202" s="624"/>
      <c r="G202" s="624"/>
      <c r="H202" s="624"/>
      <c r="I202" s="624">
        <v>20000</v>
      </c>
      <c r="J202" s="624">
        <v>20000</v>
      </c>
      <c r="K202" s="624"/>
      <c r="L202" s="624"/>
      <c r="M202" s="624"/>
      <c r="N202" s="624"/>
      <c r="O202" s="624"/>
      <c r="P202" s="624"/>
      <c r="Q202" s="624"/>
      <c r="R202" s="624"/>
      <c r="S202" s="624"/>
      <c r="T202" s="624"/>
      <c r="U202" s="615"/>
      <c r="V202" s="615"/>
      <c r="W202" s="615"/>
      <c r="X202" s="615"/>
      <c r="Y202" s="620">
        <f t="shared" si="19"/>
        <v>0</v>
      </c>
    </row>
    <row r="203" spans="1:26" s="616" customFormat="1" ht="32.25" customHeight="1">
      <c r="A203" s="644">
        <v>14</v>
      </c>
      <c r="B203" s="645" t="s">
        <v>553</v>
      </c>
      <c r="C203" s="645"/>
      <c r="D203" s="615"/>
      <c r="E203" s="624"/>
      <c r="F203" s="624"/>
      <c r="G203" s="624"/>
      <c r="H203" s="624"/>
      <c r="I203" s="624">
        <v>35000</v>
      </c>
      <c r="J203" s="624">
        <v>35000</v>
      </c>
      <c r="K203" s="624"/>
      <c r="L203" s="624"/>
      <c r="M203" s="624"/>
      <c r="N203" s="624"/>
      <c r="O203" s="624"/>
      <c r="P203" s="624"/>
      <c r="Q203" s="624"/>
      <c r="R203" s="624"/>
      <c r="S203" s="624"/>
      <c r="T203" s="624"/>
      <c r="U203" s="615"/>
      <c r="V203" s="615"/>
      <c r="W203" s="615"/>
      <c r="X203" s="615"/>
      <c r="Y203" s="620">
        <f t="shared" si="19"/>
        <v>0</v>
      </c>
    </row>
    <row r="204" spans="1:26" s="616" customFormat="1" ht="22.5" customHeight="1">
      <c r="A204" s="644">
        <v>15</v>
      </c>
      <c r="B204" s="645" t="s">
        <v>554</v>
      </c>
      <c r="C204" s="645"/>
      <c r="D204" s="615"/>
      <c r="E204" s="624"/>
      <c r="F204" s="624"/>
      <c r="G204" s="624"/>
      <c r="H204" s="624"/>
      <c r="I204" s="624">
        <v>1000</v>
      </c>
      <c r="J204" s="624">
        <v>1000</v>
      </c>
      <c r="K204" s="624"/>
      <c r="L204" s="624"/>
      <c r="M204" s="624"/>
      <c r="N204" s="624"/>
      <c r="O204" s="624"/>
      <c r="P204" s="624"/>
      <c r="Q204" s="624"/>
      <c r="R204" s="624"/>
      <c r="S204" s="624"/>
      <c r="T204" s="624"/>
      <c r="U204" s="615"/>
      <c r="V204" s="615"/>
      <c r="W204" s="615"/>
      <c r="X204" s="615"/>
      <c r="Y204" s="620">
        <f t="shared" si="19"/>
        <v>0</v>
      </c>
    </row>
    <row r="205" spans="1:26" s="616" customFormat="1" ht="46.5" customHeight="1">
      <c r="A205" s="644">
        <v>16</v>
      </c>
      <c r="B205" s="645" t="s">
        <v>995</v>
      </c>
      <c r="C205" s="645"/>
      <c r="D205" s="615"/>
      <c r="E205" s="624"/>
      <c r="F205" s="624"/>
      <c r="G205" s="624"/>
      <c r="H205" s="624"/>
      <c r="I205" s="624">
        <v>14000</v>
      </c>
      <c r="J205" s="624">
        <v>14000</v>
      </c>
      <c r="K205" s="624"/>
      <c r="L205" s="624"/>
      <c r="M205" s="624"/>
      <c r="N205" s="624"/>
      <c r="O205" s="624"/>
      <c r="P205" s="624"/>
      <c r="Q205" s="624"/>
      <c r="R205" s="624"/>
      <c r="S205" s="624"/>
      <c r="T205" s="624"/>
      <c r="U205" s="615"/>
      <c r="V205" s="615"/>
      <c r="W205" s="615"/>
      <c r="X205" s="615"/>
      <c r="Y205" s="620">
        <f t="shared" si="19"/>
        <v>0</v>
      </c>
    </row>
    <row r="206" spans="1:26" s="616" customFormat="1" ht="42.75" customHeight="1">
      <c r="A206" s="644">
        <v>17</v>
      </c>
      <c r="B206" s="645" t="s">
        <v>996</v>
      </c>
      <c r="C206" s="645"/>
      <c r="D206" s="615"/>
      <c r="E206" s="624"/>
      <c r="F206" s="624"/>
      <c r="G206" s="624"/>
      <c r="H206" s="624"/>
      <c r="I206" s="624">
        <v>25000</v>
      </c>
      <c r="J206" s="624">
        <v>25000</v>
      </c>
      <c r="K206" s="624"/>
      <c r="L206" s="624"/>
      <c r="M206" s="624"/>
      <c r="N206" s="624"/>
      <c r="O206" s="624"/>
      <c r="P206" s="624"/>
      <c r="Q206" s="624"/>
      <c r="R206" s="624"/>
      <c r="S206" s="624"/>
      <c r="T206" s="624"/>
      <c r="U206" s="615"/>
      <c r="V206" s="615"/>
      <c r="W206" s="615"/>
      <c r="X206" s="615"/>
      <c r="Y206" s="620">
        <f t="shared" si="19"/>
        <v>0</v>
      </c>
    </row>
    <row r="207" spans="1:26" s="616" customFormat="1">
      <c r="A207" s="650"/>
      <c r="B207" s="645"/>
      <c r="C207" s="645"/>
      <c r="D207" s="615"/>
      <c r="E207" s="624"/>
      <c r="F207" s="624"/>
      <c r="G207" s="624"/>
      <c r="H207" s="624"/>
      <c r="I207" s="624"/>
      <c r="J207" s="624"/>
      <c r="K207" s="624"/>
      <c r="L207" s="624"/>
      <c r="M207" s="624"/>
      <c r="N207" s="624"/>
      <c r="O207" s="624"/>
      <c r="P207" s="624"/>
      <c r="Q207" s="624"/>
      <c r="R207" s="624"/>
      <c r="S207" s="624"/>
      <c r="T207" s="624"/>
      <c r="U207" s="615"/>
      <c r="V207" s="615"/>
      <c r="W207" s="615"/>
      <c r="X207" s="615"/>
      <c r="Y207" s="620">
        <f t="shared" si="19"/>
        <v>0</v>
      </c>
    </row>
    <row r="208" spans="1:26" s="616" customFormat="1" ht="25.5" customHeight="1">
      <c r="A208" s="628" t="s">
        <v>286</v>
      </c>
      <c r="B208" s="629" t="s">
        <v>570</v>
      </c>
      <c r="C208" s="645"/>
      <c r="D208" s="615"/>
      <c r="E208" s="619">
        <f t="shared" ref="E208:T208" si="26">E209+E214</f>
        <v>29980</v>
      </c>
      <c r="F208" s="619">
        <f t="shared" si="26"/>
        <v>20060</v>
      </c>
      <c r="G208" s="619">
        <f t="shared" si="26"/>
        <v>13890</v>
      </c>
      <c r="H208" s="619">
        <f t="shared" si="26"/>
        <v>4000</v>
      </c>
      <c r="I208" s="619">
        <f t="shared" si="26"/>
        <v>183500</v>
      </c>
      <c r="J208" s="619">
        <f t="shared" si="26"/>
        <v>183500</v>
      </c>
      <c r="K208" s="619">
        <f t="shared" si="26"/>
        <v>0</v>
      </c>
      <c r="L208" s="619">
        <f t="shared" si="26"/>
        <v>0</v>
      </c>
      <c r="M208" s="619">
        <f t="shared" si="26"/>
        <v>135000</v>
      </c>
      <c r="N208" s="619">
        <f t="shared" si="26"/>
        <v>135000</v>
      </c>
      <c r="O208" s="619">
        <f t="shared" si="26"/>
        <v>0</v>
      </c>
      <c r="P208" s="619">
        <f t="shared" si="26"/>
        <v>0</v>
      </c>
      <c r="Q208" s="619">
        <f t="shared" si="26"/>
        <v>22600</v>
      </c>
      <c r="R208" s="619">
        <f t="shared" si="26"/>
        <v>22600</v>
      </c>
      <c r="S208" s="619">
        <f t="shared" si="26"/>
        <v>0</v>
      </c>
      <c r="T208" s="619">
        <f t="shared" si="26"/>
        <v>0</v>
      </c>
      <c r="U208" s="615"/>
      <c r="V208" s="615"/>
      <c r="W208" s="615"/>
      <c r="X208" s="615"/>
      <c r="Y208" s="620">
        <f t="shared" si="19"/>
        <v>0</v>
      </c>
      <c r="Z208" s="616">
        <v>165224</v>
      </c>
    </row>
    <row r="209" spans="1:31" s="616" customFormat="1" ht="31.5">
      <c r="A209" s="630" t="s">
        <v>464</v>
      </c>
      <c r="B209" s="631" t="s">
        <v>456</v>
      </c>
      <c r="C209" s="645"/>
      <c r="D209" s="615"/>
      <c r="E209" s="619">
        <f t="shared" ref="E209:T209" si="27">SUM(E210:E213)</f>
        <v>29980</v>
      </c>
      <c r="F209" s="619">
        <f t="shared" si="27"/>
        <v>20060</v>
      </c>
      <c r="G209" s="619">
        <f t="shared" si="27"/>
        <v>13890</v>
      </c>
      <c r="H209" s="619">
        <f t="shared" si="27"/>
        <v>4000</v>
      </c>
      <c r="I209" s="619">
        <f t="shared" si="27"/>
        <v>16060</v>
      </c>
      <c r="J209" s="619">
        <f t="shared" si="27"/>
        <v>16060</v>
      </c>
      <c r="K209" s="619">
        <f t="shared" si="27"/>
        <v>0</v>
      </c>
      <c r="L209" s="619">
        <f t="shared" si="27"/>
        <v>0</v>
      </c>
      <c r="M209" s="619">
        <f t="shared" si="27"/>
        <v>16060</v>
      </c>
      <c r="N209" s="619">
        <f t="shared" si="27"/>
        <v>16060</v>
      </c>
      <c r="O209" s="619">
        <f t="shared" si="27"/>
        <v>0</v>
      </c>
      <c r="P209" s="619">
        <f t="shared" si="27"/>
        <v>0</v>
      </c>
      <c r="Q209" s="619">
        <f>SUM(Q210:Q213)</f>
        <v>8000</v>
      </c>
      <c r="R209" s="619">
        <f t="shared" si="27"/>
        <v>8000</v>
      </c>
      <c r="S209" s="619">
        <f t="shared" si="27"/>
        <v>0</v>
      </c>
      <c r="T209" s="619">
        <f t="shared" si="27"/>
        <v>0</v>
      </c>
      <c r="U209" s="615"/>
      <c r="V209" s="615"/>
      <c r="W209" s="615"/>
      <c r="X209" s="615"/>
      <c r="Y209" s="620">
        <f t="shared" si="19"/>
        <v>0</v>
      </c>
    </row>
    <row r="210" spans="1:31" s="616" customFormat="1" ht="31.5">
      <c r="A210" s="635" t="s">
        <v>24</v>
      </c>
      <c r="B210" s="636" t="s">
        <v>457</v>
      </c>
      <c r="C210" s="645"/>
      <c r="D210" s="615"/>
      <c r="E210" s="624"/>
      <c r="F210" s="624"/>
      <c r="G210" s="624"/>
      <c r="H210" s="624"/>
      <c r="I210" s="624"/>
      <c r="J210" s="624"/>
      <c r="K210" s="624"/>
      <c r="L210" s="624"/>
      <c r="M210" s="624"/>
      <c r="N210" s="624"/>
      <c r="O210" s="624"/>
      <c r="P210" s="624"/>
      <c r="Q210" s="624"/>
      <c r="R210" s="624"/>
      <c r="S210" s="624"/>
      <c r="T210" s="624"/>
      <c r="U210" s="615"/>
      <c r="V210" s="615"/>
      <c r="W210" s="615"/>
      <c r="X210" s="615"/>
      <c r="Y210" s="620">
        <f t="shared" si="19"/>
        <v>0</v>
      </c>
    </row>
    <row r="211" spans="1:31" s="616" customFormat="1" ht="47.25">
      <c r="A211" s="635"/>
      <c r="B211" s="642" t="s">
        <v>458</v>
      </c>
      <c r="C211" s="645"/>
      <c r="D211" s="615"/>
      <c r="E211" s="624"/>
      <c r="F211" s="624"/>
      <c r="G211" s="624"/>
      <c r="H211" s="624"/>
      <c r="I211" s="624"/>
      <c r="J211" s="624"/>
      <c r="K211" s="624"/>
      <c r="L211" s="624"/>
      <c r="M211" s="624"/>
      <c r="N211" s="624"/>
      <c r="O211" s="624"/>
      <c r="P211" s="624"/>
      <c r="Q211" s="624"/>
      <c r="R211" s="624"/>
      <c r="S211" s="624"/>
      <c r="T211" s="624"/>
      <c r="U211" s="615"/>
      <c r="V211" s="615"/>
      <c r="W211" s="615"/>
      <c r="X211" s="615"/>
      <c r="Y211" s="620">
        <f t="shared" si="19"/>
        <v>0</v>
      </c>
    </row>
    <row r="212" spans="1:31" s="616" customFormat="1" ht="38.25" customHeight="1">
      <c r="A212" s="644">
        <v>1</v>
      </c>
      <c r="B212" s="645" t="s">
        <v>556</v>
      </c>
      <c r="C212" s="645"/>
      <c r="D212" s="615" t="s">
        <v>557</v>
      </c>
      <c r="E212" s="624">
        <v>14990</v>
      </c>
      <c r="F212" s="624">
        <v>14990</v>
      </c>
      <c r="G212" s="624">
        <v>4000</v>
      </c>
      <c r="H212" s="624">
        <v>4000</v>
      </c>
      <c r="I212" s="624">
        <f>J212</f>
        <v>10990</v>
      </c>
      <c r="J212" s="624">
        <f>F212-H212</f>
        <v>10990</v>
      </c>
      <c r="K212" s="624"/>
      <c r="L212" s="624"/>
      <c r="M212" s="624">
        <f>N212</f>
        <v>10990</v>
      </c>
      <c r="N212" s="624">
        <f>J212</f>
        <v>10990</v>
      </c>
      <c r="O212" s="624"/>
      <c r="P212" s="624"/>
      <c r="Q212" s="624">
        <f>R212</f>
        <v>5000</v>
      </c>
      <c r="R212" s="624">
        <v>5000</v>
      </c>
      <c r="S212" s="624"/>
      <c r="T212" s="624"/>
      <c r="U212" s="615"/>
      <c r="V212" s="615"/>
      <c r="W212" s="615"/>
      <c r="X212" s="615"/>
      <c r="Y212" s="620">
        <f t="shared" si="19"/>
        <v>0</v>
      </c>
    </row>
    <row r="213" spans="1:31" s="616" customFormat="1" ht="47.25" customHeight="1">
      <c r="A213" s="644">
        <v>2</v>
      </c>
      <c r="B213" s="645" t="s">
        <v>1203</v>
      </c>
      <c r="C213" s="645"/>
      <c r="D213" s="615"/>
      <c r="E213" s="624">
        <v>14990</v>
      </c>
      <c r="F213" s="624">
        <v>5070</v>
      </c>
      <c r="G213" s="624">
        <v>9890</v>
      </c>
      <c r="H213" s="624"/>
      <c r="I213" s="624">
        <v>5070</v>
      </c>
      <c r="J213" s="624">
        <v>5070</v>
      </c>
      <c r="K213" s="624"/>
      <c r="L213" s="624"/>
      <c r="M213" s="624">
        <v>5070</v>
      </c>
      <c r="N213" s="624">
        <v>5070</v>
      </c>
      <c r="O213" s="624"/>
      <c r="P213" s="624"/>
      <c r="Q213" s="624">
        <f>R213</f>
        <v>3000</v>
      </c>
      <c r="R213" s="624">
        <v>3000</v>
      </c>
      <c r="S213" s="624"/>
      <c r="T213" s="624"/>
      <c r="U213" s="615"/>
      <c r="V213" s="615"/>
      <c r="W213" s="615"/>
      <c r="X213" s="615"/>
      <c r="Y213" s="620">
        <f t="shared" si="19"/>
        <v>0</v>
      </c>
    </row>
    <row r="214" spans="1:31" s="616" customFormat="1" ht="67.5" customHeight="1">
      <c r="A214" s="630" t="s">
        <v>465</v>
      </c>
      <c r="B214" s="631" t="s">
        <v>466</v>
      </c>
      <c r="C214" s="645"/>
      <c r="D214" s="615"/>
      <c r="E214" s="619">
        <f t="shared" ref="E214:T214" si="28">SUM(E215:E238)</f>
        <v>0</v>
      </c>
      <c r="F214" s="619">
        <f t="shared" si="28"/>
        <v>0</v>
      </c>
      <c r="G214" s="619">
        <f t="shared" si="28"/>
        <v>0</v>
      </c>
      <c r="H214" s="619">
        <f t="shared" si="28"/>
        <v>0</v>
      </c>
      <c r="I214" s="619">
        <f t="shared" si="28"/>
        <v>167440</v>
      </c>
      <c r="J214" s="619">
        <f t="shared" si="28"/>
        <v>167440</v>
      </c>
      <c r="K214" s="619">
        <f t="shared" si="28"/>
        <v>0</v>
      </c>
      <c r="L214" s="619">
        <f t="shared" si="28"/>
        <v>0</v>
      </c>
      <c r="M214" s="619">
        <f t="shared" si="28"/>
        <v>118940</v>
      </c>
      <c r="N214" s="619">
        <f t="shared" si="28"/>
        <v>118940</v>
      </c>
      <c r="O214" s="619">
        <f t="shared" si="28"/>
        <v>0</v>
      </c>
      <c r="P214" s="619">
        <f t="shared" si="28"/>
        <v>0</v>
      </c>
      <c r="Q214" s="619">
        <f t="shared" si="28"/>
        <v>14600</v>
      </c>
      <c r="R214" s="619">
        <f t="shared" si="28"/>
        <v>14600</v>
      </c>
      <c r="S214" s="619">
        <f t="shared" si="28"/>
        <v>0</v>
      </c>
      <c r="T214" s="619">
        <f t="shared" si="28"/>
        <v>0</v>
      </c>
      <c r="U214" s="615"/>
      <c r="V214" s="615"/>
      <c r="W214" s="615"/>
      <c r="X214" s="615"/>
      <c r="Y214" s="620">
        <f t="shared" si="19"/>
        <v>0</v>
      </c>
      <c r="AA214" s="616" t="s">
        <v>783</v>
      </c>
      <c r="AE214" s="616" t="s">
        <v>2961</v>
      </c>
    </row>
    <row r="215" spans="1:31" s="616" customFormat="1" ht="31.5">
      <c r="A215" s="635"/>
      <c r="B215" s="642" t="s">
        <v>467</v>
      </c>
      <c r="C215" s="645"/>
      <c r="D215" s="615"/>
      <c r="E215" s="624"/>
      <c r="F215" s="624"/>
      <c r="G215" s="624"/>
      <c r="H215" s="624"/>
      <c r="I215" s="624">
        <f>J215</f>
        <v>0</v>
      </c>
      <c r="J215" s="624"/>
      <c r="K215" s="624"/>
      <c r="L215" s="624"/>
      <c r="M215" s="624">
        <f>N215</f>
        <v>0</v>
      </c>
      <c r="N215" s="624"/>
      <c r="O215" s="624"/>
      <c r="P215" s="624"/>
      <c r="Q215" s="624"/>
      <c r="R215" s="624"/>
      <c r="S215" s="624"/>
      <c r="T215" s="624"/>
      <c r="U215" s="615"/>
      <c r="V215" s="615"/>
      <c r="W215" s="615"/>
      <c r="X215" s="615"/>
      <c r="Y215" s="620">
        <f t="shared" si="19"/>
        <v>0</v>
      </c>
    </row>
    <row r="216" spans="1:31" s="616" customFormat="1" ht="39.75" customHeight="1">
      <c r="A216" s="644">
        <v>1</v>
      </c>
      <c r="B216" s="645" t="s">
        <v>560</v>
      </c>
      <c r="C216" s="645"/>
      <c r="D216" s="615"/>
      <c r="E216" s="624"/>
      <c r="F216" s="624"/>
      <c r="G216" s="624"/>
      <c r="H216" s="624"/>
      <c r="I216" s="624">
        <v>9900</v>
      </c>
      <c r="J216" s="624">
        <v>9900</v>
      </c>
      <c r="K216" s="624"/>
      <c r="L216" s="624"/>
      <c r="M216" s="624">
        <v>9900</v>
      </c>
      <c r="N216" s="624">
        <v>9900</v>
      </c>
      <c r="O216" s="624"/>
      <c r="P216" s="624"/>
      <c r="Q216" s="624">
        <f>R216</f>
        <v>3000</v>
      </c>
      <c r="R216" s="624">
        <v>3000</v>
      </c>
      <c r="S216" s="624"/>
      <c r="T216" s="624"/>
      <c r="U216" s="615"/>
      <c r="V216" s="615"/>
      <c r="W216" s="615"/>
      <c r="X216" s="615"/>
      <c r="Y216" s="620">
        <f t="shared" si="19"/>
        <v>0</v>
      </c>
    </row>
    <row r="217" spans="1:31" s="616" customFormat="1" ht="57.75" customHeight="1">
      <c r="A217" s="644">
        <v>2</v>
      </c>
      <c r="B217" s="645" t="s">
        <v>2960</v>
      </c>
      <c r="C217" s="645"/>
      <c r="D217" s="615"/>
      <c r="E217" s="624"/>
      <c r="F217" s="624"/>
      <c r="G217" s="624"/>
      <c r="H217" s="624"/>
      <c r="I217" s="624">
        <v>27900</v>
      </c>
      <c r="J217" s="624">
        <v>27900</v>
      </c>
      <c r="K217" s="624"/>
      <c r="L217" s="624"/>
      <c r="M217" s="624">
        <v>27900</v>
      </c>
      <c r="N217" s="624">
        <v>27900</v>
      </c>
      <c r="O217" s="624"/>
      <c r="P217" s="624"/>
      <c r="Q217" s="624">
        <f t="shared" ref="Q217:Q222" si="29">R217</f>
        <v>5000</v>
      </c>
      <c r="R217" s="624">
        <v>5000</v>
      </c>
      <c r="S217" s="624"/>
      <c r="T217" s="624"/>
      <c r="U217" s="615"/>
      <c r="V217" s="615"/>
      <c r="W217" s="615"/>
      <c r="X217" s="615"/>
      <c r="Y217" s="620">
        <f t="shared" si="19"/>
        <v>0</v>
      </c>
      <c r="AE217" s="616" t="s">
        <v>2978</v>
      </c>
    </row>
    <row r="218" spans="1:31" s="616" customFormat="1" ht="35.25" customHeight="1">
      <c r="A218" s="644">
        <v>3</v>
      </c>
      <c r="B218" s="645" t="s">
        <v>561</v>
      </c>
      <c r="C218" s="645"/>
      <c r="D218" s="615"/>
      <c r="E218" s="624"/>
      <c r="F218" s="624"/>
      <c r="G218" s="624"/>
      <c r="H218" s="624"/>
      <c r="I218" s="624">
        <v>11900</v>
      </c>
      <c r="J218" s="624">
        <v>11900</v>
      </c>
      <c r="K218" s="624"/>
      <c r="L218" s="624"/>
      <c r="M218" s="624">
        <v>11900</v>
      </c>
      <c r="N218" s="624">
        <v>11900</v>
      </c>
      <c r="O218" s="624"/>
      <c r="P218" s="624"/>
      <c r="Q218" s="646"/>
      <c r="R218" s="646"/>
      <c r="S218" s="624"/>
      <c r="T218" s="624"/>
      <c r="U218" s="615"/>
      <c r="V218" s="615"/>
      <c r="W218" s="615"/>
      <c r="X218" s="615"/>
      <c r="Y218" s="620">
        <f>Q223-R223</f>
        <v>0</v>
      </c>
    </row>
    <row r="219" spans="1:31" s="616" customFormat="1" ht="45" customHeight="1">
      <c r="A219" s="644">
        <v>4</v>
      </c>
      <c r="B219" s="645" t="s">
        <v>562</v>
      </c>
      <c r="C219" s="645"/>
      <c r="D219" s="615"/>
      <c r="E219" s="624"/>
      <c r="F219" s="624"/>
      <c r="G219" s="624"/>
      <c r="H219" s="624"/>
      <c r="I219" s="624">
        <v>18000</v>
      </c>
      <c r="J219" s="624">
        <f>I219</f>
        <v>18000</v>
      </c>
      <c r="K219" s="624"/>
      <c r="L219" s="624"/>
      <c r="M219" s="624">
        <f>N219</f>
        <v>18000</v>
      </c>
      <c r="N219" s="624">
        <f>J219</f>
        <v>18000</v>
      </c>
      <c r="O219" s="624"/>
      <c r="P219" s="624"/>
      <c r="Q219" s="624">
        <f t="shared" si="29"/>
        <v>3000</v>
      </c>
      <c r="R219" s="624">
        <v>3000</v>
      </c>
      <c r="S219" s="624"/>
      <c r="T219" s="624"/>
      <c r="U219" s="615"/>
      <c r="V219" s="615"/>
      <c r="W219" s="615"/>
      <c r="X219" s="615"/>
      <c r="Y219" s="620">
        <f t="shared" si="19"/>
        <v>0</v>
      </c>
      <c r="Z219" s="616" t="s">
        <v>781</v>
      </c>
    </row>
    <row r="220" spans="1:31" s="616" customFormat="1" ht="24" customHeight="1">
      <c r="A220" s="644">
        <v>5</v>
      </c>
      <c r="B220" s="645" t="s">
        <v>568</v>
      </c>
      <c r="C220" s="645"/>
      <c r="D220" s="615"/>
      <c r="E220" s="624"/>
      <c r="F220" s="624"/>
      <c r="G220" s="624"/>
      <c r="H220" s="624"/>
      <c r="I220" s="624">
        <v>1950</v>
      </c>
      <c r="J220" s="624">
        <v>1950</v>
      </c>
      <c r="K220" s="624"/>
      <c r="L220" s="624"/>
      <c r="M220" s="624">
        <v>1950</v>
      </c>
      <c r="N220" s="624">
        <v>1950</v>
      </c>
      <c r="O220" s="624"/>
      <c r="P220" s="624"/>
      <c r="Q220" s="624">
        <f t="shared" si="29"/>
        <v>200</v>
      </c>
      <c r="R220" s="624">
        <v>200</v>
      </c>
      <c r="S220" s="624"/>
      <c r="T220" s="624"/>
      <c r="U220" s="615"/>
      <c r="V220" s="615"/>
      <c r="W220" s="615"/>
      <c r="X220" s="615"/>
      <c r="Y220" s="620">
        <f t="shared" si="19"/>
        <v>0</v>
      </c>
    </row>
    <row r="221" spans="1:31" s="616" customFormat="1" ht="24" customHeight="1">
      <c r="A221" s="644">
        <v>6</v>
      </c>
      <c r="B221" s="645" t="s">
        <v>558</v>
      </c>
      <c r="C221" s="645"/>
      <c r="D221" s="615"/>
      <c r="E221" s="624"/>
      <c r="F221" s="624"/>
      <c r="G221" s="624"/>
      <c r="H221" s="624"/>
      <c r="I221" s="624">
        <v>1950</v>
      </c>
      <c r="J221" s="624">
        <v>1950</v>
      </c>
      <c r="K221" s="624"/>
      <c r="L221" s="624"/>
      <c r="M221" s="624">
        <v>1950</v>
      </c>
      <c r="N221" s="624">
        <v>1950</v>
      </c>
      <c r="O221" s="624"/>
      <c r="P221" s="624"/>
      <c r="Q221" s="624">
        <f t="shared" si="29"/>
        <v>200</v>
      </c>
      <c r="R221" s="624">
        <v>200</v>
      </c>
      <c r="S221" s="624"/>
      <c r="T221" s="624"/>
      <c r="U221" s="615"/>
      <c r="V221" s="615"/>
      <c r="W221" s="615"/>
      <c r="X221" s="615"/>
      <c r="Y221" s="620">
        <f t="shared" si="19"/>
        <v>0</v>
      </c>
    </row>
    <row r="222" spans="1:31" s="616" customFormat="1" ht="32.25" customHeight="1">
      <c r="A222" s="644">
        <v>7</v>
      </c>
      <c r="B222" s="645" t="s">
        <v>559</v>
      </c>
      <c r="C222" s="645"/>
      <c r="D222" s="615"/>
      <c r="E222" s="624"/>
      <c r="F222" s="624"/>
      <c r="G222" s="624"/>
      <c r="H222" s="624"/>
      <c r="I222" s="624">
        <v>2840</v>
      </c>
      <c r="J222" s="624">
        <v>2840</v>
      </c>
      <c r="K222" s="624"/>
      <c r="L222" s="624"/>
      <c r="M222" s="624">
        <v>2840</v>
      </c>
      <c r="N222" s="624">
        <v>2840</v>
      </c>
      <c r="O222" s="624"/>
      <c r="P222" s="624"/>
      <c r="Q222" s="624">
        <f t="shared" si="29"/>
        <v>200</v>
      </c>
      <c r="R222" s="624">
        <v>200</v>
      </c>
      <c r="S222" s="624"/>
      <c r="T222" s="624"/>
      <c r="U222" s="615"/>
      <c r="V222" s="615"/>
      <c r="W222" s="615"/>
      <c r="X222" s="615"/>
      <c r="Y222" s="620">
        <f t="shared" si="19"/>
        <v>0</v>
      </c>
    </row>
    <row r="223" spans="1:31" s="616" customFormat="1" ht="41.25" customHeight="1">
      <c r="A223" s="644">
        <v>8</v>
      </c>
      <c r="B223" s="645" t="s">
        <v>1164</v>
      </c>
      <c r="C223" s="645"/>
      <c r="D223" s="615"/>
      <c r="E223" s="624"/>
      <c r="F223" s="624"/>
      <c r="G223" s="624"/>
      <c r="H223" s="624"/>
      <c r="I223" s="624">
        <v>10000</v>
      </c>
      <c r="J223" s="624">
        <v>10000</v>
      </c>
      <c r="K223" s="624"/>
      <c r="L223" s="624"/>
      <c r="M223" s="624">
        <v>10000</v>
      </c>
      <c r="N223" s="624">
        <v>10000</v>
      </c>
      <c r="O223" s="624"/>
      <c r="P223" s="624"/>
      <c r="Q223" s="624">
        <f>R223</f>
        <v>3000</v>
      </c>
      <c r="R223" s="624">
        <v>3000</v>
      </c>
      <c r="S223" s="624"/>
      <c r="T223" s="624"/>
      <c r="U223" s="615"/>
      <c r="V223" s="615"/>
      <c r="W223" s="615"/>
      <c r="X223" s="615"/>
      <c r="Y223" s="620" t="e">
        <f>#REF!-#REF!</f>
        <v>#REF!</v>
      </c>
    </row>
    <row r="224" spans="1:31" s="616" customFormat="1" ht="54" customHeight="1">
      <c r="A224" s="644">
        <v>9</v>
      </c>
      <c r="B224" s="645" t="s">
        <v>2956</v>
      </c>
      <c r="C224" s="645"/>
      <c r="D224" s="615"/>
      <c r="E224" s="624"/>
      <c r="F224" s="624"/>
      <c r="G224" s="624"/>
      <c r="H224" s="624"/>
      <c r="I224" s="624">
        <v>10000</v>
      </c>
      <c r="J224" s="624">
        <v>10000</v>
      </c>
      <c r="K224" s="624"/>
      <c r="L224" s="624"/>
      <c r="M224" s="624">
        <v>10000</v>
      </c>
      <c r="N224" s="624">
        <v>10000</v>
      </c>
      <c r="O224" s="624"/>
      <c r="P224" s="624"/>
      <c r="Q224" s="624"/>
      <c r="R224" s="624"/>
      <c r="S224" s="624"/>
      <c r="T224" s="624"/>
      <c r="U224" s="615"/>
      <c r="V224" s="615"/>
      <c r="W224" s="615"/>
      <c r="X224" s="615"/>
      <c r="Y224" s="620">
        <f t="shared" ref="Y224:Y255" si="30">Q224-R224</f>
        <v>0</v>
      </c>
    </row>
    <row r="225" spans="1:26" s="616" customFormat="1" ht="41.25" customHeight="1">
      <c r="A225" s="644">
        <v>10</v>
      </c>
      <c r="B225" s="645" t="s">
        <v>1165</v>
      </c>
      <c r="C225" s="645"/>
      <c r="D225" s="615"/>
      <c r="E225" s="624"/>
      <c r="F225" s="624"/>
      <c r="G225" s="624"/>
      <c r="H225" s="624"/>
      <c r="I225" s="624">
        <v>3500</v>
      </c>
      <c r="J225" s="624">
        <v>3500</v>
      </c>
      <c r="K225" s="624"/>
      <c r="L225" s="624"/>
      <c r="M225" s="624">
        <v>3500</v>
      </c>
      <c r="N225" s="624">
        <v>3500</v>
      </c>
      <c r="O225" s="624"/>
      <c r="P225" s="624"/>
      <c r="Q225" s="624"/>
      <c r="R225" s="624"/>
      <c r="S225" s="624"/>
      <c r="T225" s="624"/>
      <c r="U225" s="615"/>
      <c r="V225" s="615"/>
      <c r="W225" s="615"/>
      <c r="X225" s="615"/>
      <c r="Y225" s="620">
        <f t="shared" si="30"/>
        <v>0</v>
      </c>
    </row>
    <row r="226" spans="1:26" s="616" customFormat="1" ht="41.25" customHeight="1">
      <c r="A226" s="644">
        <v>11</v>
      </c>
      <c r="B226" s="645" t="s">
        <v>1166</v>
      </c>
      <c r="C226" s="645"/>
      <c r="D226" s="615"/>
      <c r="E226" s="624"/>
      <c r="F226" s="624"/>
      <c r="G226" s="624"/>
      <c r="H226" s="624"/>
      <c r="I226" s="624">
        <v>3000</v>
      </c>
      <c r="J226" s="624">
        <v>3000</v>
      </c>
      <c r="K226" s="624"/>
      <c r="L226" s="624"/>
      <c r="M226" s="624">
        <v>3000</v>
      </c>
      <c r="N226" s="624">
        <v>3000</v>
      </c>
      <c r="O226" s="624"/>
      <c r="P226" s="624"/>
      <c r="Q226" s="624"/>
      <c r="R226" s="624"/>
      <c r="S226" s="624"/>
      <c r="T226" s="624"/>
      <c r="U226" s="615"/>
      <c r="V226" s="615"/>
      <c r="W226" s="615"/>
      <c r="X226" s="615"/>
      <c r="Y226" s="620">
        <f t="shared" si="30"/>
        <v>0</v>
      </c>
    </row>
    <row r="227" spans="1:26" s="616" customFormat="1" ht="41.25" customHeight="1">
      <c r="A227" s="644">
        <v>12</v>
      </c>
      <c r="B227" s="645" t="s">
        <v>567</v>
      </c>
      <c r="C227" s="645"/>
      <c r="D227" s="615"/>
      <c r="E227" s="624"/>
      <c r="F227" s="624"/>
      <c r="G227" s="624"/>
      <c r="H227" s="624"/>
      <c r="I227" s="624">
        <v>3000</v>
      </c>
      <c r="J227" s="624">
        <v>3000</v>
      </c>
      <c r="K227" s="624"/>
      <c r="L227" s="624"/>
      <c r="M227" s="624">
        <v>3000</v>
      </c>
      <c r="N227" s="624">
        <v>3000</v>
      </c>
      <c r="O227" s="624"/>
      <c r="P227" s="624"/>
      <c r="Q227" s="624"/>
      <c r="R227" s="624"/>
      <c r="S227" s="624"/>
      <c r="T227" s="624"/>
      <c r="U227" s="615"/>
      <c r="V227" s="615"/>
      <c r="W227" s="615"/>
      <c r="X227" s="615"/>
      <c r="Y227" s="620">
        <f t="shared" si="30"/>
        <v>0</v>
      </c>
    </row>
    <row r="228" spans="1:26" s="616" customFormat="1" ht="41.25" customHeight="1">
      <c r="A228" s="644">
        <v>13</v>
      </c>
      <c r="B228" s="645" t="s">
        <v>563</v>
      </c>
      <c r="C228" s="645"/>
      <c r="D228" s="615"/>
      <c r="E228" s="624"/>
      <c r="F228" s="624"/>
      <c r="G228" s="624"/>
      <c r="H228" s="624"/>
      <c r="I228" s="624">
        <v>3000</v>
      </c>
      <c r="J228" s="624">
        <v>3000</v>
      </c>
      <c r="K228" s="624"/>
      <c r="L228" s="624"/>
      <c r="M228" s="624">
        <v>3000</v>
      </c>
      <c r="N228" s="624">
        <v>3000</v>
      </c>
      <c r="O228" s="624"/>
      <c r="P228" s="624"/>
      <c r="Q228" s="624"/>
      <c r="R228" s="624"/>
      <c r="S228" s="624"/>
      <c r="T228" s="624"/>
      <c r="U228" s="615"/>
      <c r="V228" s="615"/>
      <c r="W228" s="615"/>
      <c r="X228" s="615"/>
      <c r="Y228" s="620">
        <f t="shared" si="30"/>
        <v>0</v>
      </c>
    </row>
    <row r="229" spans="1:26" s="616" customFormat="1" ht="41.25" customHeight="1">
      <c r="A229" s="644">
        <v>14</v>
      </c>
      <c r="B229" s="645" t="s">
        <v>564</v>
      </c>
      <c r="C229" s="645"/>
      <c r="D229" s="615"/>
      <c r="E229" s="624"/>
      <c r="F229" s="624"/>
      <c r="G229" s="624"/>
      <c r="H229" s="624"/>
      <c r="I229" s="624">
        <v>2500</v>
      </c>
      <c r="J229" s="624">
        <v>2500</v>
      </c>
      <c r="K229" s="624"/>
      <c r="L229" s="624"/>
      <c r="M229" s="624">
        <v>2500</v>
      </c>
      <c r="N229" s="624">
        <v>2500</v>
      </c>
      <c r="O229" s="624"/>
      <c r="P229" s="624"/>
      <c r="Q229" s="624"/>
      <c r="R229" s="624"/>
      <c r="S229" s="624"/>
      <c r="T229" s="624"/>
      <c r="U229" s="615"/>
      <c r="V229" s="615"/>
      <c r="W229" s="615"/>
      <c r="X229" s="615"/>
      <c r="Y229" s="620">
        <f t="shared" si="30"/>
        <v>0</v>
      </c>
    </row>
    <row r="230" spans="1:26" s="616" customFormat="1" ht="41.25" customHeight="1">
      <c r="A230" s="644">
        <v>15</v>
      </c>
      <c r="B230" s="645" t="s">
        <v>565</v>
      </c>
      <c r="C230" s="645"/>
      <c r="D230" s="615"/>
      <c r="E230" s="624"/>
      <c r="F230" s="624"/>
      <c r="G230" s="624"/>
      <c r="H230" s="624"/>
      <c r="I230" s="624">
        <v>2500</v>
      </c>
      <c r="J230" s="624">
        <v>2500</v>
      </c>
      <c r="K230" s="624"/>
      <c r="L230" s="624"/>
      <c r="M230" s="624">
        <v>2500</v>
      </c>
      <c r="N230" s="624">
        <v>2500</v>
      </c>
      <c r="O230" s="624"/>
      <c r="P230" s="624"/>
      <c r="Q230" s="624"/>
      <c r="R230" s="624"/>
      <c r="S230" s="624"/>
      <c r="T230" s="624"/>
      <c r="U230" s="615"/>
      <c r="V230" s="615"/>
      <c r="W230" s="615"/>
      <c r="X230" s="615"/>
      <c r="Y230" s="620">
        <f t="shared" si="30"/>
        <v>0</v>
      </c>
    </row>
    <row r="231" spans="1:26" s="616" customFormat="1" ht="41.25" customHeight="1">
      <c r="A231" s="644">
        <v>16</v>
      </c>
      <c r="B231" s="645" t="s">
        <v>566</v>
      </c>
      <c r="C231" s="645"/>
      <c r="D231" s="615"/>
      <c r="E231" s="624"/>
      <c r="F231" s="624"/>
      <c r="G231" s="624"/>
      <c r="H231" s="624"/>
      <c r="I231" s="624">
        <v>2500</v>
      </c>
      <c r="J231" s="624">
        <v>2500</v>
      </c>
      <c r="K231" s="624"/>
      <c r="L231" s="624"/>
      <c r="M231" s="624">
        <v>2500</v>
      </c>
      <c r="N231" s="624">
        <v>2500</v>
      </c>
      <c r="O231" s="624"/>
      <c r="P231" s="624"/>
      <c r="Q231" s="624"/>
      <c r="R231" s="624"/>
      <c r="S231" s="624"/>
      <c r="T231" s="624"/>
      <c r="U231" s="615"/>
      <c r="V231" s="615"/>
      <c r="W231" s="615"/>
      <c r="X231" s="615"/>
      <c r="Y231" s="620">
        <f t="shared" si="30"/>
        <v>0</v>
      </c>
    </row>
    <row r="232" spans="1:26" s="616" customFormat="1" ht="41.25" customHeight="1">
      <c r="A232" s="644">
        <v>17</v>
      </c>
      <c r="B232" s="645" t="s">
        <v>569</v>
      </c>
      <c r="C232" s="645"/>
      <c r="D232" s="615"/>
      <c r="E232" s="624"/>
      <c r="F232" s="624"/>
      <c r="G232" s="624"/>
      <c r="H232" s="624"/>
      <c r="I232" s="624">
        <v>1500</v>
      </c>
      <c r="J232" s="624">
        <v>1500</v>
      </c>
      <c r="K232" s="624"/>
      <c r="L232" s="624"/>
      <c r="M232" s="624">
        <v>1500</v>
      </c>
      <c r="N232" s="624">
        <v>1500</v>
      </c>
      <c r="O232" s="624"/>
      <c r="P232" s="624"/>
      <c r="Q232" s="624"/>
      <c r="R232" s="624"/>
      <c r="S232" s="624"/>
      <c r="T232" s="624"/>
      <c r="U232" s="615"/>
      <c r="V232" s="615"/>
      <c r="W232" s="615"/>
      <c r="X232" s="615"/>
      <c r="Y232" s="620">
        <f t="shared" si="30"/>
        <v>0</v>
      </c>
    </row>
    <row r="233" spans="1:26" s="616" customFormat="1" ht="41.25" customHeight="1">
      <c r="A233" s="644">
        <v>18</v>
      </c>
      <c r="B233" s="645" t="s">
        <v>1167</v>
      </c>
      <c r="C233" s="645"/>
      <c r="D233" s="615"/>
      <c r="E233" s="624"/>
      <c r="F233" s="624"/>
      <c r="G233" s="624"/>
      <c r="H233" s="624"/>
      <c r="I233" s="624">
        <v>3000</v>
      </c>
      <c r="J233" s="624">
        <v>3000</v>
      </c>
      <c r="K233" s="624"/>
      <c r="L233" s="624"/>
      <c r="M233" s="624">
        <v>3000</v>
      </c>
      <c r="N233" s="624">
        <v>3000</v>
      </c>
      <c r="O233" s="624"/>
      <c r="P233" s="624"/>
      <c r="Q233" s="624"/>
      <c r="R233" s="624"/>
      <c r="S233" s="624"/>
      <c r="T233" s="624"/>
      <c r="U233" s="615"/>
      <c r="V233" s="615"/>
      <c r="W233" s="615"/>
      <c r="X233" s="615"/>
      <c r="Y233" s="620">
        <f t="shared" si="30"/>
        <v>0</v>
      </c>
    </row>
    <row r="234" spans="1:26" s="616" customFormat="1" ht="41.25" customHeight="1">
      <c r="A234" s="644">
        <v>19</v>
      </c>
      <c r="B234" s="645" t="s">
        <v>1168</v>
      </c>
      <c r="C234" s="645"/>
      <c r="D234" s="615"/>
      <c r="E234" s="624"/>
      <c r="F234" s="624"/>
      <c r="G234" s="624"/>
      <c r="H234" s="624"/>
      <c r="I234" s="624">
        <v>1500</v>
      </c>
      <c r="J234" s="624">
        <v>1500</v>
      </c>
      <c r="K234" s="624"/>
      <c r="L234" s="624"/>
      <c r="M234" s="624"/>
      <c r="N234" s="624"/>
      <c r="O234" s="624"/>
      <c r="P234" s="624"/>
      <c r="Q234" s="624"/>
      <c r="R234" s="624"/>
      <c r="S234" s="624"/>
      <c r="T234" s="624"/>
      <c r="U234" s="615"/>
      <c r="V234" s="615"/>
      <c r="W234" s="615"/>
      <c r="X234" s="615"/>
      <c r="Y234" s="620">
        <f t="shared" si="30"/>
        <v>0</v>
      </c>
    </row>
    <row r="235" spans="1:26" s="616" customFormat="1" ht="41.25" customHeight="1">
      <c r="A235" s="644">
        <v>20</v>
      </c>
      <c r="B235" s="645" t="s">
        <v>1169</v>
      </c>
      <c r="C235" s="645"/>
      <c r="D235" s="615"/>
      <c r="E235" s="624"/>
      <c r="F235" s="624"/>
      <c r="G235" s="624"/>
      <c r="H235" s="624"/>
      <c r="I235" s="624">
        <v>6000</v>
      </c>
      <c r="J235" s="624">
        <v>6000</v>
      </c>
      <c r="K235" s="624"/>
      <c r="L235" s="624"/>
      <c r="M235" s="624"/>
      <c r="N235" s="624"/>
      <c r="O235" s="624"/>
      <c r="P235" s="624"/>
      <c r="Q235" s="624"/>
      <c r="R235" s="624"/>
      <c r="S235" s="624"/>
      <c r="T235" s="624"/>
      <c r="U235" s="615"/>
      <c r="V235" s="615"/>
      <c r="W235" s="615"/>
      <c r="X235" s="615"/>
      <c r="Y235" s="620">
        <f t="shared" si="30"/>
        <v>0</v>
      </c>
    </row>
    <row r="236" spans="1:26" s="661" customFormat="1" ht="41.25" customHeight="1">
      <c r="A236" s="644">
        <v>21</v>
      </c>
      <c r="B236" s="658" t="s">
        <v>2957</v>
      </c>
      <c r="C236" s="645"/>
      <c r="D236" s="615"/>
      <c r="E236" s="624"/>
      <c r="F236" s="624"/>
      <c r="G236" s="624"/>
      <c r="H236" s="624"/>
      <c r="I236" s="624">
        <v>15000</v>
      </c>
      <c r="J236" s="624">
        <v>15000</v>
      </c>
      <c r="K236" s="624"/>
      <c r="L236" s="624"/>
      <c r="M236" s="624"/>
      <c r="N236" s="624"/>
      <c r="O236" s="624"/>
      <c r="P236" s="624"/>
      <c r="Q236" s="624"/>
      <c r="R236" s="624"/>
      <c r="S236" s="624"/>
      <c r="T236" s="624"/>
      <c r="U236" s="615"/>
      <c r="V236" s="659"/>
      <c r="W236" s="660">
        <v>1</v>
      </c>
      <c r="X236" s="660"/>
      <c r="Y236" s="620">
        <f t="shared" si="30"/>
        <v>0</v>
      </c>
    </row>
    <row r="237" spans="1:26" s="616" customFormat="1" ht="38.25" customHeight="1">
      <c r="A237" s="644">
        <v>22</v>
      </c>
      <c r="B237" s="645" t="s">
        <v>2958</v>
      </c>
      <c r="C237" s="645"/>
      <c r="D237" s="615"/>
      <c r="E237" s="624"/>
      <c r="F237" s="624"/>
      <c r="G237" s="624"/>
      <c r="H237" s="624"/>
      <c r="I237" s="624">
        <v>20000</v>
      </c>
      <c r="J237" s="624">
        <v>20000</v>
      </c>
      <c r="K237" s="624"/>
      <c r="L237" s="624"/>
      <c r="M237" s="624"/>
      <c r="N237" s="624"/>
      <c r="O237" s="624"/>
      <c r="P237" s="624"/>
      <c r="Q237" s="624"/>
      <c r="R237" s="624"/>
      <c r="S237" s="624"/>
      <c r="T237" s="624"/>
      <c r="U237" s="615"/>
      <c r="V237" s="615"/>
      <c r="W237" s="615"/>
      <c r="X237" s="615"/>
      <c r="Y237" s="620">
        <f t="shared" si="30"/>
        <v>0</v>
      </c>
    </row>
    <row r="238" spans="1:26" s="616" customFormat="1" ht="29.25" customHeight="1">
      <c r="A238" s="644">
        <v>23</v>
      </c>
      <c r="B238" s="616" t="s">
        <v>2959</v>
      </c>
      <c r="C238" s="645"/>
      <c r="D238" s="615"/>
      <c r="E238" s="624"/>
      <c r="F238" s="624"/>
      <c r="G238" s="624"/>
      <c r="H238" s="624"/>
      <c r="I238" s="624">
        <v>6000</v>
      </c>
      <c r="J238" s="624">
        <v>6000</v>
      </c>
      <c r="K238" s="624"/>
      <c r="L238" s="624"/>
      <c r="M238" s="624"/>
      <c r="N238" s="624"/>
      <c r="O238" s="624"/>
      <c r="P238" s="624"/>
      <c r="Q238" s="624"/>
      <c r="R238" s="624"/>
      <c r="S238" s="624"/>
      <c r="T238" s="624"/>
      <c r="U238" s="615"/>
      <c r="V238" s="615"/>
      <c r="W238" s="615"/>
      <c r="X238" s="615"/>
      <c r="Y238" s="620">
        <f t="shared" si="30"/>
        <v>0</v>
      </c>
    </row>
    <row r="239" spans="1:26" s="616" customFormat="1" ht="24" customHeight="1">
      <c r="A239" s="628" t="s">
        <v>287</v>
      </c>
      <c r="B239" s="629" t="s">
        <v>571</v>
      </c>
      <c r="C239" s="645"/>
      <c r="D239" s="615"/>
      <c r="E239" s="619">
        <f t="shared" ref="E239:T239" si="31">E240+E246</f>
        <v>31000</v>
      </c>
      <c r="F239" s="619">
        <f t="shared" si="31"/>
        <v>4843</v>
      </c>
      <c r="G239" s="619">
        <f t="shared" si="31"/>
        <v>28256</v>
      </c>
      <c r="H239" s="619">
        <f t="shared" si="31"/>
        <v>2521</v>
      </c>
      <c r="I239" s="619">
        <f t="shared" si="31"/>
        <v>129622</v>
      </c>
      <c r="J239" s="619">
        <f t="shared" si="31"/>
        <v>129622</v>
      </c>
      <c r="K239" s="619">
        <f t="shared" si="31"/>
        <v>0</v>
      </c>
      <c r="L239" s="619">
        <f t="shared" si="31"/>
        <v>0</v>
      </c>
      <c r="M239" s="619">
        <f t="shared" si="31"/>
        <v>129622</v>
      </c>
      <c r="N239" s="619">
        <f t="shared" si="31"/>
        <v>129622</v>
      </c>
      <c r="O239" s="619">
        <f t="shared" si="31"/>
        <v>0</v>
      </c>
      <c r="P239" s="619">
        <f t="shared" si="31"/>
        <v>0</v>
      </c>
      <c r="Q239" s="619">
        <f t="shared" si="31"/>
        <v>26322</v>
      </c>
      <c r="R239" s="619">
        <f t="shared" si="31"/>
        <v>26322</v>
      </c>
      <c r="S239" s="619">
        <f t="shared" si="31"/>
        <v>0</v>
      </c>
      <c r="T239" s="619">
        <f t="shared" si="31"/>
        <v>0</v>
      </c>
      <c r="U239" s="615"/>
      <c r="V239" s="615"/>
      <c r="W239" s="615"/>
      <c r="X239" s="615"/>
      <c r="Y239" s="620">
        <f t="shared" si="30"/>
        <v>0</v>
      </c>
      <c r="Z239" s="616">
        <v>159830</v>
      </c>
    </row>
    <row r="240" spans="1:26" s="616" customFormat="1" ht="31.5">
      <c r="A240" s="630" t="s">
        <v>464</v>
      </c>
      <c r="B240" s="631" t="s">
        <v>456</v>
      </c>
      <c r="C240" s="645"/>
      <c r="D240" s="615"/>
      <c r="E240" s="619">
        <f t="shared" ref="E240:T240" si="32">SUM(E241:E245)</f>
        <v>31000</v>
      </c>
      <c r="F240" s="619">
        <f t="shared" si="32"/>
        <v>4843</v>
      </c>
      <c r="G240" s="619">
        <f t="shared" si="32"/>
        <v>28256</v>
      </c>
      <c r="H240" s="619">
        <f t="shared" si="32"/>
        <v>2521</v>
      </c>
      <c r="I240" s="619">
        <f t="shared" si="32"/>
        <v>2322</v>
      </c>
      <c r="J240" s="619">
        <f t="shared" si="32"/>
        <v>2322</v>
      </c>
      <c r="K240" s="619">
        <f t="shared" si="32"/>
        <v>0</v>
      </c>
      <c r="L240" s="619">
        <f t="shared" si="32"/>
        <v>0</v>
      </c>
      <c r="M240" s="619">
        <f t="shared" si="32"/>
        <v>2322</v>
      </c>
      <c r="N240" s="619">
        <f t="shared" si="32"/>
        <v>2322</v>
      </c>
      <c r="O240" s="619">
        <f t="shared" si="32"/>
        <v>0</v>
      </c>
      <c r="P240" s="619">
        <f t="shared" si="32"/>
        <v>0</v>
      </c>
      <c r="Q240" s="619">
        <f t="shared" si="32"/>
        <v>2322</v>
      </c>
      <c r="R240" s="619">
        <f t="shared" si="32"/>
        <v>2322</v>
      </c>
      <c r="S240" s="619">
        <f t="shared" si="32"/>
        <v>0</v>
      </c>
      <c r="T240" s="619">
        <f t="shared" si="32"/>
        <v>0</v>
      </c>
      <c r="U240" s="615"/>
      <c r="V240" s="615"/>
      <c r="W240" s="615"/>
      <c r="X240" s="615"/>
      <c r="Y240" s="620">
        <f t="shared" si="30"/>
        <v>0</v>
      </c>
    </row>
    <row r="241" spans="1:26" s="616" customFormat="1" ht="31.5">
      <c r="A241" s="635" t="s">
        <v>24</v>
      </c>
      <c r="B241" s="636" t="s">
        <v>457</v>
      </c>
      <c r="C241" s="645"/>
      <c r="D241" s="615"/>
      <c r="E241" s="624"/>
      <c r="F241" s="624"/>
      <c r="G241" s="624"/>
      <c r="H241" s="624"/>
      <c r="I241" s="624">
        <f>J241</f>
        <v>0</v>
      </c>
      <c r="J241" s="624"/>
      <c r="K241" s="624"/>
      <c r="L241" s="624"/>
      <c r="M241" s="624">
        <f>N241</f>
        <v>0</v>
      </c>
      <c r="N241" s="624"/>
      <c r="O241" s="624"/>
      <c r="P241" s="624"/>
      <c r="Q241" s="624"/>
      <c r="R241" s="624"/>
      <c r="S241" s="624"/>
      <c r="T241" s="624"/>
      <c r="U241" s="615"/>
      <c r="V241" s="615"/>
      <c r="W241" s="615"/>
      <c r="X241" s="615"/>
      <c r="Y241" s="620">
        <f t="shared" si="30"/>
        <v>0</v>
      </c>
    </row>
    <row r="242" spans="1:26" s="616" customFormat="1" ht="47.25">
      <c r="A242" s="635"/>
      <c r="B242" s="642" t="s">
        <v>458</v>
      </c>
      <c r="C242" s="645"/>
      <c r="D242" s="615"/>
      <c r="E242" s="624"/>
      <c r="F242" s="624"/>
      <c r="G242" s="624"/>
      <c r="H242" s="624"/>
      <c r="I242" s="624">
        <f>J242</f>
        <v>0</v>
      </c>
      <c r="J242" s="624"/>
      <c r="K242" s="624"/>
      <c r="L242" s="624"/>
      <c r="M242" s="624">
        <f>N242</f>
        <v>0</v>
      </c>
      <c r="N242" s="624"/>
      <c r="O242" s="624"/>
      <c r="P242" s="624"/>
      <c r="Q242" s="624"/>
      <c r="R242" s="624"/>
      <c r="S242" s="624"/>
      <c r="T242" s="624"/>
      <c r="U242" s="615"/>
      <c r="V242" s="615"/>
      <c r="W242" s="615"/>
      <c r="X242" s="615"/>
      <c r="Y242" s="620">
        <f t="shared" si="30"/>
        <v>0</v>
      </c>
    </row>
    <row r="243" spans="1:26" s="616" customFormat="1" ht="42.75" customHeight="1">
      <c r="A243" s="644">
        <v>1</v>
      </c>
      <c r="B243" s="645" t="s">
        <v>572</v>
      </c>
      <c r="C243" s="645"/>
      <c r="D243" s="615"/>
      <c r="E243" s="624">
        <v>9000</v>
      </c>
      <c r="F243" s="624">
        <v>950</v>
      </c>
      <c r="G243" s="624">
        <v>8000</v>
      </c>
      <c r="H243" s="624"/>
      <c r="I243" s="624">
        <f>J243</f>
        <v>950</v>
      </c>
      <c r="J243" s="624">
        <v>950</v>
      </c>
      <c r="K243" s="624"/>
      <c r="L243" s="624"/>
      <c r="M243" s="624">
        <f>N243</f>
        <v>950</v>
      </c>
      <c r="N243" s="624">
        <v>950</v>
      </c>
      <c r="O243" s="624"/>
      <c r="P243" s="624"/>
      <c r="Q243" s="624">
        <f>R243</f>
        <v>950</v>
      </c>
      <c r="R243" s="624">
        <v>950</v>
      </c>
      <c r="S243" s="624"/>
      <c r="T243" s="624"/>
      <c r="U243" s="615" t="s">
        <v>827</v>
      </c>
      <c r="V243" s="615"/>
      <c r="W243" s="615"/>
      <c r="X243" s="615"/>
      <c r="Y243" s="620">
        <f t="shared" si="30"/>
        <v>0</v>
      </c>
    </row>
    <row r="244" spans="1:26" s="616" customFormat="1" ht="41.25" customHeight="1">
      <c r="A244" s="644">
        <v>2</v>
      </c>
      <c r="B244" s="645" t="s">
        <v>1178</v>
      </c>
      <c r="C244" s="645"/>
      <c r="D244" s="615" t="s">
        <v>1179</v>
      </c>
      <c r="E244" s="624">
        <v>14000</v>
      </c>
      <c r="F244" s="624">
        <v>2913</v>
      </c>
      <c r="G244" s="624">
        <v>13256</v>
      </c>
      <c r="H244" s="624">
        <v>2521</v>
      </c>
      <c r="I244" s="624">
        <v>392</v>
      </c>
      <c r="J244" s="624">
        <v>392</v>
      </c>
      <c r="K244" s="624"/>
      <c r="L244" s="624"/>
      <c r="M244" s="624">
        <v>392</v>
      </c>
      <c r="N244" s="624">
        <v>392</v>
      </c>
      <c r="O244" s="624"/>
      <c r="P244" s="624"/>
      <c r="Q244" s="624">
        <v>392</v>
      </c>
      <c r="R244" s="624">
        <v>392</v>
      </c>
      <c r="S244" s="624"/>
      <c r="T244" s="624"/>
      <c r="U244" s="615" t="s">
        <v>1180</v>
      </c>
      <c r="V244" s="615"/>
      <c r="W244" s="615"/>
      <c r="X244" s="615"/>
      <c r="Y244" s="620">
        <f t="shared" si="30"/>
        <v>0</v>
      </c>
    </row>
    <row r="245" spans="1:26" s="616" customFormat="1" ht="51.75" customHeight="1">
      <c r="A245" s="644">
        <v>3</v>
      </c>
      <c r="B245" s="645" t="s">
        <v>573</v>
      </c>
      <c r="C245" s="645"/>
      <c r="D245" s="615"/>
      <c r="E245" s="624">
        <v>8000</v>
      </c>
      <c r="F245" s="624">
        <v>980</v>
      </c>
      <c r="G245" s="624">
        <v>7000</v>
      </c>
      <c r="H245" s="624"/>
      <c r="I245" s="624">
        <f>J245</f>
        <v>980</v>
      </c>
      <c r="J245" s="624">
        <v>980</v>
      </c>
      <c r="K245" s="624"/>
      <c r="L245" s="624"/>
      <c r="M245" s="624">
        <f>N245</f>
        <v>980</v>
      </c>
      <c r="N245" s="624">
        <v>980</v>
      </c>
      <c r="O245" s="624"/>
      <c r="P245" s="624"/>
      <c r="Q245" s="624">
        <f>R245</f>
        <v>980</v>
      </c>
      <c r="R245" s="624">
        <v>980</v>
      </c>
      <c r="S245" s="624"/>
      <c r="T245" s="624"/>
      <c r="U245" s="615" t="s">
        <v>827</v>
      </c>
      <c r="V245" s="615"/>
      <c r="W245" s="615"/>
      <c r="X245" s="615"/>
      <c r="Y245" s="620">
        <f t="shared" si="30"/>
        <v>0</v>
      </c>
    </row>
    <row r="246" spans="1:26" s="616" customFormat="1" ht="31.5">
      <c r="A246" s="630" t="s">
        <v>465</v>
      </c>
      <c r="B246" s="631" t="s">
        <v>466</v>
      </c>
      <c r="C246" s="645"/>
      <c r="D246" s="615"/>
      <c r="E246" s="619">
        <f t="shared" ref="E246:T246" si="33">SUM(E247:E254)</f>
        <v>0</v>
      </c>
      <c r="F246" s="619">
        <f t="shared" si="33"/>
        <v>0</v>
      </c>
      <c r="G246" s="619">
        <f t="shared" si="33"/>
        <v>0</v>
      </c>
      <c r="H246" s="619">
        <f t="shared" si="33"/>
        <v>0</v>
      </c>
      <c r="I246" s="619">
        <f t="shared" si="33"/>
        <v>127300</v>
      </c>
      <c r="J246" s="619">
        <f t="shared" si="33"/>
        <v>127300</v>
      </c>
      <c r="K246" s="619">
        <f t="shared" si="33"/>
        <v>0</v>
      </c>
      <c r="L246" s="619">
        <f t="shared" si="33"/>
        <v>0</v>
      </c>
      <c r="M246" s="619">
        <f t="shared" si="33"/>
        <v>127300</v>
      </c>
      <c r="N246" s="619">
        <f t="shared" si="33"/>
        <v>127300</v>
      </c>
      <c r="O246" s="619">
        <f t="shared" si="33"/>
        <v>0</v>
      </c>
      <c r="P246" s="619">
        <f t="shared" si="33"/>
        <v>0</v>
      </c>
      <c r="Q246" s="619">
        <f t="shared" si="33"/>
        <v>24000</v>
      </c>
      <c r="R246" s="619">
        <f t="shared" si="33"/>
        <v>24000</v>
      </c>
      <c r="S246" s="619">
        <f t="shared" si="33"/>
        <v>0</v>
      </c>
      <c r="T246" s="619">
        <f t="shared" si="33"/>
        <v>0</v>
      </c>
      <c r="U246" s="615"/>
      <c r="V246" s="615"/>
      <c r="W246" s="615"/>
      <c r="X246" s="615"/>
      <c r="Y246" s="620">
        <f t="shared" si="30"/>
        <v>0</v>
      </c>
    </row>
    <row r="247" spans="1:26" s="616" customFormat="1" ht="31.5">
      <c r="A247" s="635"/>
      <c r="B247" s="642" t="s">
        <v>467</v>
      </c>
      <c r="C247" s="645"/>
      <c r="D247" s="615"/>
      <c r="E247" s="624"/>
      <c r="F247" s="624"/>
      <c r="G247" s="624"/>
      <c r="H247" s="624"/>
      <c r="I247" s="624">
        <f>J247</f>
        <v>0</v>
      </c>
      <c r="J247" s="624"/>
      <c r="K247" s="624"/>
      <c r="L247" s="624"/>
      <c r="M247" s="624">
        <f>N247</f>
        <v>0</v>
      </c>
      <c r="N247" s="624"/>
      <c r="O247" s="624"/>
      <c r="P247" s="624"/>
      <c r="Q247" s="624"/>
      <c r="R247" s="624"/>
      <c r="S247" s="624"/>
      <c r="T247" s="624"/>
      <c r="U247" s="615"/>
      <c r="V247" s="615"/>
      <c r="W247" s="615"/>
      <c r="X247" s="615"/>
      <c r="Y247" s="620">
        <f t="shared" si="30"/>
        <v>0</v>
      </c>
    </row>
    <row r="248" spans="1:26" s="616" customFormat="1" ht="24" customHeight="1">
      <c r="A248" s="644">
        <v>1</v>
      </c>
      <c r="B248" s="645" t="s">
        <v>575</v>
      </c>
      <c r="C248" s="645"/>
      <c r="D248" s="615"/>
      <c r="E248" s="624"/>
      <c r="F248" s="624"/>
      <c r="G248" s="624"/>
      <c r="H248" s="624"/>
      <c r="I248" s="624">
        <v>14800</v>
      </c>
      <c r="J248" s="624">
        <v>14800</v>
      </c>
      <c r="K248" s="624"/>
      <c r="L248" s="624"/>
      <c r="M248" s="624">
        <v>14800</v>
      </c>
      <c r="N248" s="624">
        <v>14800</v>
      </c>
      <c r="O248" s="624"/>
      <c r="P248" s="624"/>
      <c r="Q248" s="624">
        <f>R248</f>
        <v>3000</v>
      </c>
      <c r="R248" s="624">
        <v>3000</v>
      </c>
      <c r="S248" s="624"/>
      <c r="T248" s="624"/>
      <c r="U248" s="615"/>
      <c r="V248" s="615"/>
      <c r="W248" s="615"/>
      <c r="X248" s="615"/>
      <c r="Y248" s="620">
        <f t="shared" si="30"/>
        <v>0</v>
      </c>
    </row>
    <row r="249" spans="1:26" s="616" customFormat="1" ht="40.5" customHeight="1">
      <c r="A249" s="644">
        <v>2</v>
      </c>
      <c r="B249" s="645" t="s">
        <v>577</v>
      </c>
      <c r="C249" s="645"/>
      <c r="D249" s="615"/>
      <c r="E249" s="624"/>
      <c r="F249" s="624"/>
      <c r="G249" s="624"/>
      <c r="H249" s="624"/>
      <c r="I249" s="624">
        <v>6000</v>
      </c>
      <c r="J249" s="624">
        <v>6000</v>
      </c>
      <c r="K249" s="624"/>
      <c r="L249" s="624"/>
      <c r="M249" s="624">
        <v>6000</v>
      </c>
      <c r="N249" s="624">
        <v>6000</v>
      </c>
      <c r="O249" s="624"/>
      <c r="P249" s="624"/>
      <c r="Q249" s="624">
        <f>R249</f>
        <v>3000</v>
      </c>
      <c r="R249" s="624">
        <v>3000</v>
      </c>
      <c r="S249" s="624"/>
      <c r="T249" s="624"/>
      <c r="U249" s="615"/>
      <c r="V249" s="615"/>
      <c r="W249" s="615"/>
      <c r="X249" s="615"/>
      <c r="Y249" s="620">
        <f t="shared" si="30"/>
        <v>0</v>
      </c>
    </row>
    <row r="250" spans="1:26" s="616" customFormat="1" ht="34.5" customHeight="1">
      <c r="A250" s="644">
        <v>3</v>
      </c>
      <c r="B250" s="645" t="s">
        <v>3018</v>
      </c>
      <c r="C250" s="645"/>
      <c r="D250" s="615"/>
      <c r="E250" s="624"/>
      <c r="F250" s="624"/>
      <c r="G250" s="624"/>
      <c r="H250" s="624"/>
      <c r="I250" s="624">
        <v>38500</v>
      </c>
      <c r="J250" s="624">
        <v>38500</v>
      </c>
      <c r="K250" s="624"/>
      <c r="L250" s="624"/>
      <c r="M250" s="624">
        <v>38500</v>
      </c>
      <c r="N250" s="624">
        <v>38500</v>
      </c>
      <c r="O250" s="624"/>
      <c r="P250" s="624"/>
      <c r="Q250" s="624">
        <f>R250</f>
        <v>12000</v>
      </c>
      <c r="R250" s="624">
        <v>12000</v>
      </c>
      <c r="S250" s="624"/>
      <c r="T250" s="624"/>
      <c r="U250" s="615"/>
      <c r="V250" s="615"/>
      <c r="W250" s="615"/>
      <c r="X250" s="615"/>
      <c r="Y250" s="620">
        <f t="shared" si="30"/>
        <v>0</v>
      </c>
    </row>
    <row r="251" spans="1:26" s="616" customFormat="1" ht="34.5" customHeight="1">
      <c r="A251" s="644">
        <v>4</v>
      </c>
      <c r="B251" s="645" t="s">
        <v>578</v>
      </c>
      <c r="C251" s="645"/>
      <c r="D251" s="615"/>
      <c r="E251" s="624"/>
      <c r="F251" s="624"/>
      <c r="G251" s="624"/>
      <c r="H251" s="624"/>
      <c r="I251" s="624">
        <v>8000</v>
      </c>
      <c r="J251" s="624">
        <v>8000</v>
      </c>
      <c r="K251" s="624"/>
      <c r="L251" s="624"/>
      <c r="M251" s="624">
        <v>8000</v>
      </c>
      <c r="N251" s="624">
        <v>8000</v>
      </c>
      <c r="O251" s="624"/>
      <c r="P251" s="624"/>
      <c r="Q251" s="624">
        <f>R251</f>
        <v>3000</v>
      </c>
      <c r="R251" s="624">
        <v>3000</v>
      </c>
      <c r="S251" s="624"/>
      <c r="T251" s="624"/>
      <c r="U251" s="615"/>
      <c r="V251" s="615"/>
      <c r="W251" s="615"/>
      <c r="X251" s="615"/>
      <c r="Y251" s="620">
        <f t="shared" si="30"/>
        <v>0</v>
      </c>
    </row>
    <row r="252" spans="1:26" s="616" customFormat="1" ht="27" customHeight="1">
      <c r="A252" s="644">
        <v>5</v>
      </c>
      <c r="B252" s="645" t="s">
        <v>579</v>
      </c>
      <c r="C252" s="645"/>
      <c r="D252" s="615"/>
      <c r="E252" s="624"/>
      <c r="F252" s="624"/>
      <c r="G252" s="624"/>
      <c r="H252" s="624"/>
      <c r="I252" s="624">
        <v>8000</v>
      </c>
      <c r="J252" s="624">
        <v>8000</v>
      </c>
      <c r="K252" s="624"/>
      <c r="L252" s="624"/>
      <c r="M252" s="624">
        <v>8000</v>
      </c>
      <c r="N252" s="624">
        <v>8000</v>
      </c>
      <c r="O252" s="624"/>
      <c r="P252" s="624"/>
      <c r="Q252" s="624"/>
      <c r="R252" s="624"/>
      <c r="S252" s="624"/>
      <c r="T252" s="624"/>
      <c r="U252" s="615"/>
      <c r="V252" s="615"/>
      <c r="W252" s="615"/>
      <c r="X252" s="615"/>
      <c r="Y252" s="620">
        <f t="shared" si="30"/>
        <v>0</v>
      </c>
    </row>
    <row r="253" spans="1:26" s="616" customFormat="1" ht="29.25" customHeight="1">
      <c r="A253" s="644">
        <v>6</v>
      </c>
      <c r="B253" s="645" t="s">
        <v>574</v>
      </c>
      <c r="C253" s="645"/>
      <c r="D253" s="615"/>
      <c r="E253" s="624"/>
      <c r="F253" s="624"/>
      <c r="G253" s="624"/>
      <c r="H253" s="624"/>
      <c r="I253" s="624">
        <v>12000</v>
      </c>
      <c r="J253" s="624">
        <v>12000</v>
      </c>
      <c r="K253" s="624"/>
      <c r="L253" s="624"/>
      <c r="M253" s="624">
        <v>12000</v>
      </c>
      <c r="N253" s="624">
        <v>12000</v>
      </c>
      <c r="O253" s="624"/>
      <c r="P253" s="624"/>
      <c r="Q253" s="624">
        <f>R253</f>
        <v>3000</v>
      </c>
      <c r="R253" s="624">
        <v>3000</v>
      </c>
      <c r="S253" s="624"/>
      <c r="T253" s="624"/>
      <c r="U253" s="615"/>
      <c r="V253" s="615"/>
      <c r="W253" s="615"/>
      <c r="X253" s="615"/>
      <c r="Y253" s="620">
        <f t="shared" si="30"/>
        <v>0</v>
      </c>
    </row>
    <row r="254" spans="1:26" s="616" customFormat="1" ht="41.25" customHeight="1">
      <c r="A254" s="644">
        <v>7</v>
      </c>
      <c r="B254" s="645" t="s">
        <v>576</v>
      </c>
      <c r="C254" s="645"/>
      <c r="D254" s="615"/>
      <c r="E254" s="624"/>
      <c r="F254" s="624"/>
      <c r="G254" s="624"/>
      <c r="H254" s="624"/>
      <c r="I254" s="624">
        <v>40000</v>
      </c>
      <c r="J254" s="624">
        <v>40000</v>
      </c>
      <c r="K254" s="624"/>
      <c r="L254" s="624"/>
      <c r="M254" s="624">
        <v>40000</v>
      </c>
      <c r="N254" s="624">
        <v>40000</v>
      </c>
      <c r="O254" s="624"/>
      <c r="P254" s="624"/>
      <c r="Q254" s="624"/>
      <c r="R254" s="624"/>
      <c r="S254" s="624"/>
      <c r="T254" s="624"/>
      <c r="U254" s="615"/>
      <c r="V254" s="615"/>
      <c r="W254" s="615"/>
      <c r="X254" s="615"/>
      <c r="Y254" s="620">
        <f t="shared" si="30"/>
        <v>0</v>
      </c>
    </row>
    <row r="255" spans="1:26" s="616" customFormat="1">
      <c r="A255" s="650"/>
      <c r="B255" s="645"/>
      <c r="C255" s="645"/>
      <c r="D255" s="615"/>
      <c r="E255" s="624"/>
      <c r="F255" s="624"/>
      <c r="G255" s="624"/>
      <c r="H255" s="624"/>
      <c r="I255" s="624">
        <f>J255</f>
        <v>0</v>
      </c>
      <c r="J255" s="624"/>
      <c r="K255" s="624"/>
      <c r="L255" s="624"/>
      <c r="M255" s="624">
        <f>N255</f>
        <v>0</v>
      </c>
      <c r="N255" s="624"/>
      <c r="O255" s="624"/>
      <c r="P255" s="624"/>
      <c r="Q255" s="624"/>
      <c r="R255" s="624"/>
      <c r="S255" s="624"/>
      <c r="T255" s="624"/>
      <c r="U255" s="615"/>
      <c r="V255" s="615"/>
      <c r="W255" s="615"/>
      <c r="X255" s="615"/>
      <c r="Y255" s="620">
        <f t="shared" si="30"/>
        <v>0</v>
      </c>
    </row>
    <row r="256" spans="1:26" s="616" customFormat="1" ht="27.75" customHeight="1">
      <c r="A256" s="628" t="s">
        <v>581</v>
      </c>
      <c r="B256" s="629" t="s">
        <v>580</v>
      </c>
      <c r="C256" s="645"/>
      <c r="D256" s="615"/>
      <c r="E256" s="619">
        <f t="shared" ref="E256:T256" si="34">E257+E260</f>
        <v>0</v>
      </c>
      <c r="F256" s="619">
        <f t="shared" si="34"/>
        <v>0</v>
      </c>
      <c r="G256" s="619">
        <f t="shared" si="34"/>
        <v>0</v>
      </c>
      <c r="H256" s="619">
        <f t="shared" si="34"/>
        <v>0</v>
      </c>
      <c r="I256" s="619">
        <f t="shared" si="34"/>
        <v>120999.8128</v>
      </c>
      <c r="J256" s="619">
        <f t="shared" si="34"/>
        <v>120999.8128</v>
      </c>
      <c r="K256" s="619">
        <f t="shared" si="34"/>
        <v>0</v>
      </c>
      <c r="L256" s="619">
        <f t="shared" si="34"/>
        <v>0</v>
      </c>
      <c r="M256" s="619">
        <f t="shared" si="34"/>
        <v>117999.8128</v>
      </c>
      <c r="N256" s="619">
        <f t="shared" si="34"/>
        <v>117999.8128</v>
      </c>
      <c r="O256" s="619">
        <f t="shared" si="34"/>
        <v>0</v>
      </c>
      <c r="P256" s="619">
        <f t="shared" si="34"/>
        <v>0</v>
      </c>
      <c r="Q256" s="619">
        <f t="shared" si="34"/>
        <v>18000</v>
      </c>
      <c r="R256" s="619">
        <f t="shared" si="34"/>
        <v>18000</v>
      </c>
      <c r="S256" s="619">
        <f t="shared" si="34"/>
        <v>0</v>
      </c>
      <c r="T256" s="619">
        <f t="shared" si="34"/>
        <v>0</v>
      </c>
      <c r="U256" s="615"/>
      <c r="V256" s="615"/>
      <c r="W256" s="615"/>
      <c r="X256" s="615"/>
      <c r="Y256" s="620">
        <f t="shared" ref="Y256:Y283" si="35">Q256-R256</f>
        <v>0</v>
      </c>
      <c r="Z256" s="616">
        <v>116080</v>
      </c>
    </row>
    <row r="257" spans="1:31" s="616" customFormat="1" ht="31.5">
      <c r="A257" s="630" t="s">
        <v>464</v>
      </c>
      <c r="B257" s="631" t="s">
        <v>456</v>
      </c>
      <c r="C257" s="645"/>
      <c r="D257" s="615"/>
      <c r="E257" s="624"/>
      <c r="F257" s="624"/>
      <c r="G257" s="624"/>
      <c r="H257" s="624"/>
      <c r="I257" s="624">
        <f>J257</f>
        <v>0</v>
      </c>
      <c r="J257" s="624"/>
      <c r="K257" s="624"/>
      <c r="L257" s="624"/>
      <c r="M257" s="624">
        <f>N257</f>
        <v>0</v>
      </c>
      <c r="N257" s="624"/>
      <c r="O257" s="624"/>
      <c r="P257" s="624"/>
      <c r="Q257" s="624"/>
      <c r="R257" s="624"/>
      <c r="S257" s="624"/>
      <c r="T257" s="624"/>
      <c r="U257" s="615"/>
      <c r="V257" s="615"/>
      <c r="W257" s="615"/>
      <c r="X257" s="615"/>
      <c r="Y257" s="620">
        <f t="shared" si="35"/>
        <v>0</v>
      </c>
    </row>
    <row r="258" spans="1:31" s="616" customFormat="1" ht="31.5">
      <c r="A258" s="635" t="s">
        <v>24</v>
      </c>
      <c r="B258" s="636" t="s">
        <v>457</v>
      </c>
      <c r="C258" s="645"/>
      <c r="D258" s="615"/>
      <c r="E258" s="624"/>
      <c r="F258" s="624"/>
      <c r="G258" s="624"/>
      <c r="H258" s="624"/>
      <c r="I258" s="624">
        <f>J258</f>
        <v>0</v>
      </c>
      <c r="J258" s="624"/>
      <c r="K258" s="624"/>
      <c r="L258" s="624"/>
      <c r="M258" s="624">
        <f>N258</f>
        <v>0</v>
      </c>
      <c r="N258" s="624"/>
      <c r="O258" s="624"/>
      <c r="P258" s="624"/>
      <c r="Q258" s="624"/>
      <c r="R258" s="624"/>
      <c r="S258" s="624"/>
      <c r="T258" s="624"/>
      <c r="U258" s="615"/>
      <c r="V258" s="615"/>
      <c r="W258" s="615"/>
      <c r="X258" s="615"/>
      <c r="Y258" s="620">
        <f t="shared" si="35"/>
        <v>0</v>
      </c>
    </row>
    <row r="259" spans="1:31" s="616" customFormat="1" ht="47.25">
      <c r="A259" s="635"/>
      <c r="B259" s="642" t="s">
        <v>458</v>
      </c>
      <c r="C259" s="645"/>
      <c r="D259" s="615"/>
      <c r="E259" s="624"/>
      <c r="F259" s="624"/>
      <c r="G259" s="624"/>
      <c r="H259" s="624"/>
      <c r="I259" s="624">
        <f>J259</f>
        <v>0</v>
      </c>
      <c r="J259" s="624"/>
      <c r="K259" s="624"/>
      <c r="L259" s="624"/>
      <c r="M259" s="624">
        <f>N259</f>
        <v>0</v>
      </c>
      <c r="N259" s="624"/>
      <c r="O259" s="624"/>
      <c r="P259" s="624"/>
      <c r="Q259" s="624"/>
      <c r="R259" s="624"/>
      <c r="S259" s="624"/>
      <c r="T259" s="624"/>
      <c r="U259" s="615"/>
      <c r="V259" s="615"/>
      <c r="W259" s="615"/>
      <c r="X259" s="615"/>
      <c r="Y259" s="620">
        <f t="shared" si="35"/>
        <v>0</v>
      </c>
    </row>
    <row r="260" spans="1:31" s="616" customFormat="1" ht="45" customHeight="1">
      <c r="A260" s="630" t="s">
        <v>465</v>
      </c>
      <c r="B260" s="631" t="s">
        <v>466</v>
      </c>
      <c r="C260" s="645"/>
      <c r="D260" s="615"/>
      <c r="E260" s="619">
        <f t="shared" ref="E260:T260" si="36">SUM(E261:E277)</f>
        <v>0</v>
      </c>
      <c r="F260" s="619">
        <f t="shared" si="36"/>
        <v>0</v>
      </c>
      <c r="G260" s="619">
        <f t="shared" si="36"/>
        <v>0</v>
      </c>
      <c r="H260" s="619">
        <f t="shared" si="36"/>
        <v>0</v>
      </c>
      <c r="I260" s="619">
        <f t="shared" si="36"/>
        <v>120999.8128</v>
      </c>
      <c r="J260" s="619">
        <f t="shared" si="36"/>
        <v>120999.8128</v>
      </c>
      <c r="K260" s="619">
        <f t="shared" si="36"/>
        <v>0</v>
      </c>
      <c r="L260" s="619">
        <f t="shared" si="36"/>
        <v>0</v>
      </c>
      <c r="M260" s="619">
        <f t="shared" si="36"/>
        <v>117999.8128</v>
      </c>
      <c r="N260" s="619">
        <f t="shared" si="36"/>
        <v>117999.8128</v>
      </c>
      <c r="O260" s="619">
        <f t="shared" si="36"/>
        <v>0</v>
      </c>
      <c r="P260" s="619">
        <f t="shared" si="36"/>
        <v>0</v>
      </c>
      <c r="Q260" s="619">
        <f t="shared" si="36"/>
        <v>18000</v>
      </c>
      <c r="R260" s="619">
        <f t="shared" si="36"/>
        <v>18000</v>
      </c>
      <c r="S260" s="619">
        <f t="shared" si="36"/>
        <v>0</v>
      </c>
      <c r="T260" s="619">
        <f t="shared" si="36"/>
        <v>0</v>
      </c>
      <c r="U260" s="615"/>
      <c r="V260" s="615"/>
      <c r="W260" s="615"/>
      <c r="X260" s="615"/>
      <c r="Y260" s="620">
        <f t="shared" si="35"/>
        <v>0</v>
      </c>
      <c r="AE260" s="616" t="s">
        <v>2964</v>
      </c>
    </row>
    <row r="261" spans="1:31" s="616" customFormat="1" ht="39.75" customHeight="1">
      <c r="A261" s="635"/>
      <c r="B261" s="642" t="s">
        <v>467</v>
      </c>
      <c r="C261" s="645"/>
      <c r="D261" s="615"/>
      <c r="E261" s="624"/>
      <c r="F261" s="624"/>
      <c r="G261" s="624"/>
      <c r="H261" s="624"/>
      <c r="I261" s="624">
        <f>J261</f>
        <v>0</v>
      </c>
      <c r="J261" s="624"/>
      <c r="K261" s="624"/>
      <c r="L261" s="624"/>
      <c r="M261" s="624">
        <f>N261</f>
        <v>0</v>
      </c>
      <c r="N261" s="624"/>
      <c r="O261" s="624"/>
      <c r="P261" s="624"/>
      <c r="Q261" s="624"/>
      <c r="R261" s="624"/>
      <c r="S261" s="624"/>
      <c r="T261" s="624"/>
      <c r="U261" s="615"/>
      <c r="V261" s="615"/>
      <c r="W261" s="615"/>
      <c r="X261" s="615"/>
      <c r="Y261" s="620">
        <f t="shared" si="35"/>
        <v>0</v>
      </c>
    </row>
    <row r="262" spans="1:31" s="616" customFormat="1" ht="35.25" customHeight="1">
      <c r="A262" s="644">
        <v>1</v>
      </c>
      <c r="B262" s="645" t="s">
        <v>582</v>
      </c>
      <c r="C262" s="645"/>
      <c r="D262" s="615"/>
      <c r="E262" s="624"/>
      <c r="F262" s="624"/>
      <c r="G262" s="624"/>
      <c r="H262" s="624"/>
      <c r="I262" s="624">
        <v>14900</v>
      </c>
      <c r="J262" s="624">
        <v>14900</v>
      </c>
      <c r="K262" s="624"/>
      <c r="L262" s="624"/>
      <c r="M262" s="624">
        <v>14900</v>
      </c>
      <c r="N262" s="624">
        <v>14900</v>
      </c>
      <c r="O262" s="624"/>
      <c r="P262" s="624"/>
      <c r="Q262" s="624">
        <f>R262</f>
        <v>5000</v>
      </c>
      <c r="R262" s="624">
        <v>5000</v>
      </c>
      <c r="S262" s="624"/>
      <c r="T262" s="624"/>
      <c r="U262" s="615"/>
      <c r="V262" s="615"/>
      <c r="W262" s="615"/>
      <c r="X262" s="615"/>
      <c r="Y262" s="620">
        <f t="shared" si="35"/>
        <v>0</v>
      </c>
    </row>
    <row r="263" spans="1:31" s="616" customFormat="1" ht="31.5">
      <c r="A263" s="644">
        <v>2</v>
      </c>
      <c r="B263" s="645" t="s">
        <v>1170</v>
      </c>
      <c r="C263" s="645"/>
      <c r="D263" s="615"/>
      <c r="E263" s="624"/>
      <c r="F263" s="624"/>
      <c r="G263" s="624"/>
      <c r="H263" s="624"/>
      <c r="I263" s="624">
        <v>21000</v>
      </c>
      <c r="J263" s="624">
        <v>21000</v>
      </c>
      <c r="K263" s="624"/>
      <c r="L263" s="624"/>
      <c r="M263" s="624">
        <v>21000</v>
      </c>
      <c r="N263" s="624">
        <v>21000</v>
      </c>
      <c r="O263" s="624"/>
      <c r="P263" s="624"/>
      <c r="Q263" s="624">
        <f>R263</f>
        <v>7000</v>
      </c>
      <c r="R263" s="624">
        <v>7000</v>
      </c>
      <c r="S263" s="624"/>
      <c r="T263" s="624"/>
      <c r="U263" s="615"/>
      <c r="V263" s="615"/>
      <c r="W263" s="615"/>
      <c r="X263" s="615"/>
      <c r="Y263" s="620">
        <f t="shared" si="35"/>
        <v>0</v>
      </c>
    </row>
    <row r="264" spans="1:31" s="616" customFormat="1" ht="38.25" customHeight="1">
      <c r="A264" s="644">
        <v>3</v>
      </c>
      <c r="B264" s="645" t="s">
        <v>583</v>
      </c>
      <c r="C264" s="645"/>
      <c r="D264" s="615"/>
      <c r="E264" s="624"/>
      <c r="F264" s="624"/>
      <c r="G264" s="624"/>
      <c r="H264" s="624"/>
      <c r="I264" s="624">
        <v>3000</v>
      </c>
      <c r="J264" s="624">
        <v>3000</v>
      </c>
      <c r="K264" s="624"/>
      <c r="L264" s="624"/>
      <c r="M264" s="624">
        <v>3000</v>
      </c>
      <c r="N264" s="624">
        <v>3000</v>
      </c>
      <c r="O264" s="624"/>
      <c r="P264" s="624"/>
      <c r="Q264" s="624">
        <f>R264</f>
        <v>1500</v>
      </c>
      <c r="R264" s="624">
        <v>1500</v>
      </c>
      <c r="S264" s="624"/>
      <c r="T264" s="624"/>
      <c r="U264" s="615"/>
      <c r="V264" s="615"/>
      <c r="W264" s="615"/>
      <c r="X264" s="615"/>
      <c r="Y264" s="620">
        <f t="shared" si="35"/>
        <v>0</v>
      </c>
    </row>
    <row r="265" spans="1:31" s="616" customFormat="1" ht="38.25" customHeight="1">
      <c r="A265" s="644">
        <v>4</v>
      </c>
      <c r="B265" s="645" t="s">
        <v>589</v>
      </c>
      <c r="C265" s="645"/>
      <c r="D265" s="615"/>
      <c r="E265" s="624"/>
      <c r="F265" s="624"/>
      <c r="G265" s="624"/>
      <c r="H265" s="624"/>
      <c r="I265" s="624">
        <v>4000</v>
      </c>
      <c r="J265" s="624">
        <v>4000</v>
      </c>
      <c r="K265" s="624"/>
      <c r="L265" s="624"/>
      <c r="M265" s="624">
        <v>4000</v>
      </c>
      <c r="N265" s="624">
        <v>4000</v>
      </c>
      <c r="O265" s="624"/>
      <c r="P265" s="624"/>
      <c r="Q265" s="624"/>
      <c r="R265" s="624"/>
      <c r="S265" s="624"/>
      <c r="T265" s="624"/>
      <c r="U265" s="615"/>
      <c r="V265" s="615"/>
      <c r="W265" s="615"/>
      <c r="X265" s="615"/>
      <c r="Y265" s="620"/>
    </row>
    <row r="266" spans="1:31" s="616" customFormat="1" ht="54.75" customHeight="1">
      <c r="A266" s="644">
        <v>5</v>
      </c>
      <c r="B266" s="645" t="s">
        <v>587</v>
      </c>
      <c r="C266" s="645"/>
      <c r="D266" s="615"/>
      <c r="E266" s="624"/>
      <c r="F266" s="624"/>
      <c r="G266" s="624"/>
      <c r="H266" s="624"/>
      <c r="I266" s="624">
        <v>4000</v>
      </c>
      <c r="J266" s="624">
        <v>4000</v>
      </c>
      <c r="K266" s="624"/>
      <c r="L266" s="624"/>
      <c r="M266" s="624">
        <v>4000</v>
      </c>
      <c r="N266" s="624">
        <v>4000</v>
      </c>
      <c r="O266" s="624"/>
      <c r="P266" s="624"/>
      <c r="Q266" s="624"/>
      <c r="R266" s="624"/>
      <c r="S266" s="624"/>
      <c r="T266" s="624"/>
      <c r="U266" s="615"/>
      <c r="V266" s="615"/>
      <c r="W266" s="615"/>
      <c r="X266" s="615"/>
      <c r="Y266" s="620">
        <f t="shared" si="35"/>
        <v>0</v>
      </c>
    </row>
    <row r="267" spans="1:31" s="616" customFormat="1" ht="51.75" customHeight="1">
      <c r="A267" s="644">
        <v>6</v>
      </c>
      <c r="B267" s="645" t="s">
        <v>588</v>
      </c>
      <c r="C267" s="645"/>
      <c r="D267" s="615"/>
      <c r="E267" s="624"/>
      <c r="F267" s="624"/>
      <c r="G267" s="624"/>
      <c r="H267" s="624"/>
      <c r="I267" s="624">
        <v>1000</v>
      </c>
      <c r="J267" s="624">
        <v>1000</v>
      </c>
      <c r="K267" s="624"/>
      <c r="L267" s="624"/>
      <c r="M267" s="624">
        <v>1000</v>
      </c>
      <c r="N267" s="624">
        <v>1000</v>
      </c>
      <c r="O267" s="624"/>
      <c r="P267" s="624"/>
      <c r="Q267" s="624"/>
      <c r="R267" s="624"/>
      <c r="S267" s="624"/>
      <c r="T267" s="624"/>
      <c r="U267" s="615"/>
      <c r="V267" s="615"/>
      <c r="W267" s="615"/>
      <c r="X267" s="615"/>
      <c r="Y267" s="620">
        <f t="shared" si="35"/>
        <v>0</v>
      </c>
    </row>
    <row r="268" spans="1:31" s="616" customFormat="1" ht="36" customHeight="1">
      <c r="A268" s="644">
        <v>7</v>
      </c>
      <c r="B268" s="645" t="s">
        <v>2962</v>
      </c>
      <c r="C268" s="645"/>
      <c r="D268" s="615"/>
      <c r="E268" s="624"/>
      <c r="F268" s="624"/>
      <c r="G268" s="624"/>
      <c r="H268" s="624"/>
      <c r="I268" s="624">
        <v>9500.2999999999993</v>
      </c>
      <c r="J268" s="624">
        <v>9500.2999999999993</v>
      </c>
      <c r="K268" s="624"/>
      <c r="L268" s="624"/>
      <c r="M268" s="624">
        <v>9500.2999999999993</v>
      </c>
      <c r="N268" s="624">
        <v>9500.2999999999993</v>
      </c>
      <c r="O268" s="624"/>
      <c r="P268" s="624"/>
      <c r="Q268" s="624">
        <f>R268</f>
        <v>3000</v>
      </c>
      <c r="R268" s="624">
        <v>3000</v>
      </c>
      <c r="S268" s="624"/>
      <c r="T268" s="624"/>
      <c r="U268" s="615"/>
      <c r="V268" s="615"/>
      <c r="W268" s="615"/>
      <c r="X268" s="615"/>
      <c r="Y268" s="620">
        <f t="shared" si="35"/>
        <v>0</v>
      </c>
    </row>
    <row r="269" spans="1:31" s="616" customFormat="1" ht="38.25" customHeight="1">
      <c r="A269" s="644">
        <v>8</v>
      </c>
      <c r="B269" s="645" t="s">
        <v>585</v>
      </c>
      <c r="C269" s="645"/>
      <c r="D269" s="615"/>
      <c r="E269" s="624"/>
      <c r="F269" s="624"/>
      <c r="G269" s="624"/>
      <c r="H269" s="624"/>
      <c r="I269" s="624">
        <v>8000</v>
      </c>
      <c r="J269" s="624">
        <v>8000</v>
      </c>
      <c r="K269" s="624"/>
      <c r="L269" s="624"/>
      <c r="M269" s="624">
        <v>8000</v>
      </c>
      <c r="N269" s="624">
        <v>8000</v>
      </c>
      <c r="O269" s="624"/>
      <c r="P269" s="624"/>
      <c r="Q269" s="624">
        <f>R269</f>
        <v>500</v>
      </c>
      <c r="R269" s="624">
        <v>500</v>
      </c>
      <c r="S269" s="624"/>
      <c r="T269" s="624"/>
      <c r="U269" s="615"/>
      <c r="V269" s="615"/>
      <c r="W269" s="615"/>
      <c r="X269" s="615"/>
      <c r="Y269" s="620">
        <f t="shared" si="35"/>
        <v>0</v>
      </c>
    </row>
    <row r="270" spans="1:31" s="616" customFormat="1" ht="24" customHeight="1">
      <c r="A270" s="644">
        <v>9</v>
      </c>
      <c r="B270" s="645" t="s">
        <v>1171</v>
      </c>
      <c r="C270" s="645"/>
      <c r="D270" s="615"/>
      <c r="E270" s="624"/>
      <c r="F270" s="624"/>
      <c r="G270" s="624"/>
      <c r="H270" s="624"/>
      <c r="I270" s="624">
        <v>8999.5128000000004</v>
      </c>
      <c r="J270" s="624">
        <v>8999.5128000000004</v>
      </c>
      <c r="K270" s="624"/>
      <c r="L270" s="624"/>
      <c r="M270" s="624">
        <v>8999.5128000000004</v>
      </c>
      <c r="N270" s="624">
        <v>8999.5128000000004</v>
      </c>
      <c r="O270" s="624"/>
      <c r="P270" s="624"/>
      <c r="Q270" s="624">
        <f>R270</f>
        <v>500</v>
      </c>
      <c r="R270" s="624">
        <v>500</v>
      </c>
      <c r="S270" s="624"/>
      <c r="T270" s="624"/>
      <c r="U270" s="615"/>
      <c r="V270" s="615"/>
      <c r="W270" s="615"/>
      <c r="X270" s="615"/>
      <c r="Y270" s="620">
        <f t="shared" si="35"/>
        <v>0</v>
      </c>
    </row>
    <row r="271" spans="1:31" s="616" customFormat="1" ht="37.5" customHeight="1">
      <c r="A271" s="644">
        <v>10</v>
      </c>
      <c r="B271" s="645" t="s">
        <v>584</v>
      </c>
      <c r="C271" s="645"/>
      <c r="D271" s="615"/>
      <c r="E271" s="624"/>
      <c r="F271" s="624"/>
      <c r="G271" s="624"/>
      <c r="H271" s="624"/>
      <c r="I271" s="624">
        <v>9500</v>
      </c>
      <c r="J271" s="624">
        <v>9500</v>
      </c>
      <c r="K271" s="624"/>
      <c r="L271" s="624"/>
      <c r="M271" s="624">
        <v>9500</v>
      </c>
      <c r="N271" s="624">
        <v>9500</v>
      </c>
      <c r="O271" s="624"/>
      <c r="P271" s="624"/>
      <c r="Q271" s="624">
        <f>R271</f>
        <v>500</v>
      </c>
      <c r="R271" s="624">
        <v>500</v>
      </c>
      <c r="S271" s="624"/>
      <c r="T271" s="624"/>
      <c r="U271" s="615"/>
      <c r="V271" s="615"/>
      <c r="W271" s="615"/>
      <c r="X271" s="615"/>
      <c r="Y271" s="620">
        <f t="shared" si="35"/>
        <v>0</v>
      </c>
    </row>
    <row r="272" spans="1:31" s="616" customFormat="1" ht="52.5" customHeight="1">
      <c r="A272" s="644">
        <v>11</v>
      </c>
      <c r="B272" s="645" t="s">
        <v>586</v>
      </c>
      <c r="C272" s="645"/>
      <c r="D272" s="615"/>
      <c r="E272" s="624"/>
      <c r="F272" s="624"/>
      <c r="G272" s="624"/>
      <c r="H272" s="624"/>
      <c r="I272" s="624">
        <v>8000</v>
      </c>
      <c r="J272" s="624">
        <v>8000</v>
      </c>
      <c r="K272" s="624"/>
      <c r="L272" s="624"/>
      <c r="M272" s="624">
        <v>8000</v>
      </c>
      <c r="N272" s="624">
        <v>8000</v>
      </c>
      <c r="O272" s="624"/>
      <c r="P272" s="624"/>
      <c r="Q272" s="624"/>
      <c r="R272" s="624"/>
      <c r="S272" s="624"/>
      <c r="T272" s="624"/>
      <c r="U272" s="615"/>
      <c r="V272" s="615"/>
      <c r="W272" s="615"/>
      <c r="X272" s="615"/>
      <c r="Y272" s="620">
        <f t="shared" si="35"/>
        <v>0</v>
      </c>
    </row>
    <row r="273" spans="1:27" s="616" customFormat="1" ht="36.75" customHeight="1">
      <c r="A273" s="644">
        <v>12</v>
      </c>
      <c r="B273" s="645" t="s">
        <v>1172</v>
      </c>
      <c r="C273" s="645"/>
      <c r="D273" s="615"/>
      <c r="E273" s="624"/>
      <c r="F273" s="624"/>
      <c r="G273" s="624"/>
      <c r="H273" s="624"/>
      <c r="I273" s="624">
        <v>10600</v>
      </c>
      <c r="J273" s="624">
        <v>10600</v>
      </c>
      <c r="K273" s="624"/>
      <c r="L273" s="624"/>
      <c r="M273" s="624">
        <v>10600</v>
      </c>
      <c r="N273" s="624">
        <v>10600</v>
      </c>
      <c r="O273" s="624"/>
      <c r="P273" s="624"/>
      <c r="Q273" s="624"/>
      <c r="R273" s="624"/>
      <c r="S273" s="624"/>
      <c r="T273" s="624"/>
      <c r="U273" s="615"/>
      <c r="V273" s="615"/>
      <c r="W273" s="615"/>
      <c r="X273" s="615"/>
      <c r="Y273" s="620">
        <f t="shared" si="35"/>
        <v>0</v>
      </c>
    </row>
    <row r="274" spans="1:27" s="616" customFormat="1" ht="38.25" customHeight="1">
      <c r="A274" s="644">
        <v>13</v>
      </c>
      <c r="B274" s="645" t="s">
        <v>1173</v>
      </c>
      <c r="C274" s="645"/>
      <c r="D274" s="615"/>
      <c r="E274" s="624"/>
      <c r="F274" s="624"/>
      <c r="G274" s="624"/>
      <c r="H274" s="624"/>
      <c r="I274" s="624">
        <v>13500</v>
      </c>
      <c r="J274" s="624">
        <v>13500</v>
      </c>
      <c r="K274" s="624"/>
      <c r="L274" s="624"/>
      <c r="M274" s="624">
        <v>13500</v>
      </c>
      <c r="N274" s="624">
        <v>13500</v>
      </c>
      <c r="O274" s="624"/>
      <c r="P274" s="624"/>
      <c r="Q274" s="624"/>
      <c r="R274" s="624"/>
      <c r="S274" s="624"/>
      <c r="T274" s="624"/>
      <c r="U274" s="615"/>
      <c r="V274" s="615"/>
      <c r="W274" s="615"/>
      <c r="X274" s="615"/>
      <c r="Y274" s="620">
        <f t="shared" si="35"/>
        <v>0</v>
      </c>
    </row>
    <row r="275" spans="1:27" s="616" customFormat="1" ht="60" customHeight="1">
      <c r="A275" s="644">
        <v>14</v>
      </c>
      <c r="B275" s="645" t="s">
        <v>590</v>
      </c>
      <c r="C275" s="645"/>
      <c r="D275" s="615"/>
      <c r="E275" s="624"/>
      <c r="F275" s="624"/>
      <c r="G275" s="624"/>
      <c r="H275" s="624"/>
      <c r="I275" s="624">
        <v>2000</v>
      </c>
      <c r="J275" s="624">
        <v>2000</v>
      </c>
      <c r="K275" s="624"/>
      <c r="L275" s="624"/>
      <c r="M275" s="624">
        <v>2000</v>
      </c>
      <c r="N275" s="624">
        <v>2000</v>
      </c>
      <c r="O275" s="624"/>
      <c r="P275" s="624"/>
      <c r="Q275" s="624"/>
      <c r="R275" s="624"/>
      <c r="S275" s="624"/>
      <c r="T275" s="624"/>
      <c r="U275" s="615"/>
      <c r="V275" s="615"/>
      <c r="W275" s="615"/>
      <c r="X275" s="615"/>
      <c r="Y275" s="620">
        <f t="shared" si="35"/>
        <v>0</v>
      </c>
    </row>
    <row r="276" spans="1:27" s="616" customFormat="1" ht="54" customHeight="1">
      <c r="A276" s="644">
        <v>15</v>
      </c>
      <c r="B276" s="651" t="s">
        <v>2963</v>
      </c>
      <c r="E276" s="624"/>
      <c r="F276" s="624"/>
      <c r="G276" s="624"/>
      <c r="H276" s="624"/>
      <c r="I276" s="624">
        <v>3000</v>
      </c>
      <c r="J276" s="624">
        <v>3000</v>
      </c>
      <c r="K276" s="624"/>
      <c r="L276" s="624"/>
      <c r="M276" s="624"/>
      <c r="N276" s="624"/>
      <c r="O276" s="624"/>
      <c r="P276" s="624"/>
      <c r="Q276" s="624"/>
      <c r="R276" s="624"/>
      <c r="S276" s="624"/>
      <c r="T276" s="624"/>
      <c r="U276" s="662" t="s">
        <v>2995</v>
      </c>
      <c r="V276" s="615"/>
      <c r="W276" s="615"/>
      <c r="X276" s="615"/>
      <c r="Y276" s="620">
        <f t="shared" si="35"/>
        <v>0</v>
      </c>
    </row>
    <row r="277" spans="1:27" s="616" customFormat="1">
      <c r="A277" s="650"/>
      <c r="B277" s="645"/>
      <c r="C277" s="645"/>
      <c r="D277" s="615"/>
      <c r="E277" s="624"/>
      <c r="F277" s="624"/>
      <c r="G277" s="624"/>
      <c r="H277" s="624"/>
      <c r="I277" s="624"/>
      <c r="J277" s="624"/>
      <c r="K277" s="624"/>
      <c r="L277" s="624"/>
      <c r="M277" s="624"/>
      <c r="N277" s="624"/>
      <c r="O277" s="624"/>
      <c r="P277" s="624"/>
      <c r="Q277" s="624"/>
      <c r="R277" s="624"/>
      <c r="S277" s="624"/>
      <c r="T277" s="624"/>
      <c r="U277" s="615"/>
      <c r="V277" s="615"/>
      <c r="W277" s="615"/>
      <c r="X277" s="615"/>
      <c r="Y277" s="620">
        <f t="shared" si="35"/>
        <v>0</v>
      </c>
    </row>
    <row r="278" spans="1:27" s="616" customFormat="1" ht="26.25" customHeight="1">
      <c r="A278" s="628" t="s">
        <v>591</v>
      </c>
      <c r="B278" s="629" t="s">
        <v>592</v>
      </c>
      <c r="C278" s="645"/>
      <c r="D278" s="615"/>
      <c r="E278" s="619">
        <f t="shared" ref="E278:P278" si="37">E279+E284</f>
        <v>14600</v>
      </c>
      <c r="F278" s="619">
        <f t="shared" si="37"/>
        <v>14600</v>
      </c>
      <c r="G278" s="619">
        <f t="shared" si="37"/>
        <v>7000</v>
      </c>
      <c r="H278" s="619">
        <f t="shared" si="37"/>
        <v>7000</v>
      </c>
      <c r="I278" s="619">
        <f t="shared" si="37"/>
        <v>588574.6</v>
      </c>
      <c r="J278" s="619">
        <f t="shared" si="37"/>
        <v>588574.6</v>
      </c>
      <c r="K278" s="619">
        <f t="shared" si="37"/>
        <v>0</v>
      </c>
      <c r="L278" s="619">
        <f t="shared" si="37"/>
        <v>0</v>
      </c>
      <c r="M278" s="619">
        <f t="shared" si="37"/>
        <v>194230</v>
      </c>
      <c r="N278" s="619">
        <f t="shared" si="37"/>
        <v>194230</v>
      </c>
      <c r="O278" s="619">
        <f t="shared" si="37"/>
        <v>0</v>
      </c>
      <c r="P278" s="619">
        <f t="shared" si="37"/>
        <v>0</v>
      </c>
      <c r="Q278" s="619">
        <f>Q279+Q284</f>
        <v>31600</v>
      </c>
      <c r="R278" s="619">
        <f>R279+R284</f>
        <v>31600</v>
      </c>
      <c r="S278" s="619">
        <f>S279+S284</f>
        <v>0</v>
      </c>
      <c r="T278" s="619">
        <f>T279+T284</f>
        <v>0</v>
      </c>
      <c r="U278" s="615"/>
      <c r="V278" s="615"/>
      <c r="W278" s="615"/>
      <c r="X278" s="615"/>
      <c r="Y278" s="620">
        <f t="shared" si="35"/>
        <v>0</v>
      </c>
      <c r="Z278" s="616">
        <v>179090</v>
      </c>
      <c r="AA278" s="616" t="s">
        <v>972</v>
      </c>
    </row>
    <row r="279" spans="1:27" s="616" customFormat="1" ht="34.5" customHeight="1">
      <c r="A279" s="630" t="s">
        <v>464</v>
      </c>
      <c r="B279" s="631" t="s">
        <v>456</v>
      </c>
      <c r="C279" s="645"/>
      <c r="D279" s="615"/>
      <c r="E279" s="619">
        <f t="shared" ref="E279:P279" si="38">SUM(E280:E283)</f>
        <v>14600</v>
      </c>
      <c r="F279" s="619">
        <f t="shared" si="38"/>
        <v>14600</v>
      </c>
      <c r="G279" s="619">
        <f t="shared" si="38"/>
        <v>7000</v>
      </c>
      <c r="H279" s="619">
        <f t="shared" si="38"/>
        <v>7000</v>
      </c>
      <c r="I279" s="619">
        <f t="shared" si="38"/>
        <v>7600</v>
      </c>
      <c r="J279" s="619">
        <f t="shared" si="38"/>
        <v>7600</v>
      </c>
      <c r="K279" s="619">
        <f t="shared" si="38"/>
        <v>0</v>
      </c>
      <c r="L279" s="619">
        <f t="shared" si="38"/>
        <v>0</v>
      </c>
      <c r="M279" s="619">
        <f t="shared" si="38"/>
        <v>7600</v>
      </c>
      <c r="N279" s="619">
        <f t="shared" si="38"/>
        <v>7600</v>
      </c>
      <c r="O279" s="619">
        <f t="shared" si="38"/>
        <v>0</v>
      </c>
      <c r="P279" s="619">
        <f t="shared" si="38"/>
        <v>0</v>
      </c>
      <c r="Q279" s="619">
        <f>SUM(Q280:Q283)</f>
        <v>7600</v>
      </c>
      <c r="R279" s="619">
        <f>SUM(R280:R283)</f>
        <v>7600</v>
      </c>
      <c r="S279" s="619">
        <f>SUM(S280:S283)</f>
        <v>0</v>
      </c>
      <c r="T279" s="619">
        <f>SUM(T280:T283)</f>
        <v>0</v>
      </c>
      <c r="U279" s="615"/>
      <c r="V279" s="615"/>
      <c r="W279" s="615"/>
      <c r="X279" s="615"/>
      <c r="Y279" s="620">
        <f t="shared" si="35"/>
        <v>0</v>
      </c>
    </row>
    <row r="280" spans="1:27" s="616" customFormat="1" ht="38.25" customHeight="1">
      <c r="A280" s="635" t="s">
        <v>24</v>
      </c>
      <c r="B280" s="636" t="s">
        <v>457</v>
      </c>
      <c r="C280" s="645"/>
      <c r="D280" s="615"/>
      <c r="E280" s="624"/>
      <c r="F280" s="624"/>
      <c r="G280" s="624"/>
      <c r="H280" s="624"/>
      <c r="I280" s="624"/>
      <c r="J280" s="624"/>
      <c r="K280" s="624"/>
      <c r="L280" s="624"/>
      <c r="M280" s="624"/>
      <c r="N280" s="624"/>
      <c r="O280" s="624"/>
      <c r="P280" s="624"/>
      <c r="Q280" s="624"/>
      <c r="R280" s="624"/>
      <c r="S280" s="624"/>
      <c r="T280" s="624"/>
      <c r="U280" s="615"/>
      <c r="V280" s="615"/>
      <c r="W280" s="615"/>
      <c r="X280" s="615"/>
      <c r="Y280" s="620">
        <f t="shared" si="35"/>
        <v>0</v>
      </c>
    </row>
    <row r="281" spans="1:27" s="616" customFormat="1" ht="47.25">
      <c r="A281" s="635"/>
      <c r="B281" s="642" t="s">
        <v>458</v>
      </c>
      <c r="C281" s="645"/>
      <c r="D281" s="615"/>
      <c r="E281" s="624"/>
      <c r="F281" s="624"/>
      <c r="G281" s="624"/>
      <c r="H281" s="624"/>
      <c r="I281" s="624"/>
      <c r="J281" s="624"/>
      <c r="K281" s="624"/>
      <c r="L281" s="624"/>
      <c r="M281" s="624"/>
      <c r="N281" s="624"/>
      <c r="O281" s="624"/>
      <c r="P281" s="624"/>
      <c r="Q281" s="624"/>
      <c r="R281" s="624"/>
      <c r="S281" s="624"/>
      <c r="T281" s="624"/>
      <c r="U281" s="615"/>
      <c r="V281" s="615"/>
      <c r="W281" s="615"/>
      <c r="X281" s="615"/>
      <c r="Y281" s="620">
        <f t="shared" si="35"/>
        <v>0</v>
      </c>
    </row>
    <row r="282" spans="1:27" s="616" customFormat="1" ht="31.5">
      <c r="A282" s="650" t="s">
        <v>46</v>
      </c>
      <c r="B282" s="645" t="s">
        <v>593</v>
      </c>
      <c r="C282" s="645"/>
      <c r="D282" s="615" t="s">
        <v>595</v>
      </c>
      <c r="E282" s="624">
        <v>7300</v>
      </c>
      <c r="F282" s="624">
        <v>7300</v>
      </c>
      <c r="G282" s="624">
        <v>3500</v>
      </c>
      <c r="H282" s="624">
        <v>3500</v>
      </c>
      <c r="I282" s="624">
        <f>J282</f>
        <v>3800</v>
      </c>
      <c r="J282" s="624">
        <f>F282-H282</f>
        <v>3800</v>
      </c>
      <c r="K282" s="624"/>
      <c r="L282" s="624"/>
      <c r="M282" s="624">
        <f>N282</f>
        <v>3800</v>
      </c>
      <c r="N282" s="624">
        <f>J282</f>
        <v>3800</v>
      </c>
      <c r="O282" s="624"/>
      <c r="P282" s="624"/>
      <c r="Q282" s="624">
        <f>R282</f>
        <v>3800</v>
      </c>
      <c r="R282" s="624">
        <f>N282</f>
        <v>3800</v>
      </c>
      <c r="S282" s="624"/>
      <c r="T282" s="624"/>
      <c r="U282" s="615"/>
      <c r="V282" s="615"/>
      <c r="W282" s="615"/>
      <c r="X282" s="615"/>
      <c r="Y282" s="620">
        <f t="shared" si="35"/>
        <v>0</v>
      </c>
    </row>
    <row r="283" spans="1:27" s="616" customFormat="1" ht="31.5">
      <c r="A283" s="650" t="s">
        <v>48</v>
      </c>
      <c r="B283" s="645" t="s">
        <v>594</v>
      </c>
      <c r="C283" s="645"/>
      <c r="D283" s="615" t="s">
        <v>596</v>
      </c>
      <c r="E283" s="624">
        <v>7300</v>
      </c>
      <c r="F283" s="624">
        <v>7300</v>
      </c>
      <c r="G283" s="624">
        <v>3500</v>
      </c>
      <c r="H283" s="624">
        <v>3500</v>
      </c>
      <c r="I283" s="624">
        <f>J283</f>
        <v>3800</v>
      </c>
      <c r="J283" s="624">
        <f>F283-H283</f>
        <v>3800</v>
      </c>
      <c r="K283" s="624"/>
      <c r="L283" s="624"/>
      <c r="M283" s="624">
        <f>N283</f>
        <v>3800</v>
      </c>
      <c r="N283" s="624">
        <f>J283</f>
        <v>3800</v>
      </c>
      <c r="O283" s="624"/>
      <c r="P283" s="624"/>
      <c r="Q283" s="624">
        <f>R283</f>
        <v>3800</v>
      </c>
      <c r="R283" s="624">
        <f>N283</f>
        <v>3800</v>
      </c>
      <c r="S283" s="624"/>
      <c r="T283" s="624"/>
      <c r="U283" s="615"/>
      <c r="V283" s="615"/>
      <c r="W283" s="615"/>
      <c r="X283" s="615"/>
      <c r="Y283" s="620">
        <f t="shared" si="35"/>
        <v>0</v>
      </c>
    </row>
    <row r="284" spans="1:27" s="616" customFormat="1" ht="31.5">
      <c r="A284" s="630" t="s">
        <v>465</v>
      </c>
      <c r="B284" s="631" t="s">
        <v>466</v>
      </c>
      <c r="C284" s="645"/>
      <c r="D284" s="615"/>
      <c r="E284" s="619">
        <f t="shared" ref="E284:T284" si="39">SUM(E285:E321)</f>
        <v>0</v>
      </c>
      <c r="F284" s="619">
        <f t="shared" si="39"/>
        <v>0</v>
      </c>
      <c r="G284" s="619">
        <f t="shared" si="39"/>
        <v>0</v>
      </c>
      <c r="H284" s="619">
        <f t="shared" si="39"/>
        <v>0</v>
      </c>
      <c r="I284" s="619">
        <f t="shared" si="39"/>
        <v>580974.6</v>
      </c>
      <c r="J284" s="619">
        <f t="shared" si="39"/>
        <v>580974.6</v>
      </c>
      <c r="K284" s="619">
        <f t="shared" si="39"/>
        <v>0</v>
      </c>
      <c r="L284" s="619">
        <f t="shared" si="39"/>
        <v>0</v>
      </c>
      <c r="M284" s="619">
        <f t="shared" si="39"/>
        <v>186630</v>
      </c>
      <c r="N284" s="619">
        <f t="shared" si="39"/>
        <v>186630</v>
      </c>
      <c r="O284" s="619">
        <f t="shared" si="39"/>
        <v>0</v>
      </c>
      <c r="P284" s="619">
        <f t="shared" si="39"/>
        <v>0</v>
      </c>
      <c r="Q284" s="619">
        <f t="shared" si="39"/>
        <v>24000</v>
      </c>
      <c r="R284" s="619">
        <f t="shared" si="39"/>
        <v>24000</v>
      </c>
      <c r="S284" s="619">
        <f t="shared" si="39"/>
        <v>0</v>
      </c>
      <c r="T284" s="619">
        <f t="shared" si="39"/>
        <v>0</v>
      </c>
      <c r="U284" s="615"/>
      <c r="V284" s="615"/>
      <c r="W284" s="615"/>
      <c r="X284" s="615"/>
      <c r="Y284" s="620">
        <f>M284-N284</f>
        <v>0</v>
      </c>
    </row>
    <row r="285" spans="1:27" s="616" customFormat="1" ht="31.5">
      <c r="A285" s="635"/>
      <c r="B285" s="642" t="s">
        <v>467</v>
      </c>
      <c r="C285" s="645"/>
      <c r="D285" s="615"/>
      <c r="E285" s="624"/>
      <c r="F285" s="624"/>
      <c r="G285" s="624"/>
      <c r="H285" s="624"/>
      <c r="I285" s="624"/>
      <c r="J285" s="624"/>
      <c r="K285" s="624"/>
      <c r="L285" s="624"/>
      <c r="M285" s="624"/>
      <c r="N285" s="624"/>
      <c r="O285" s="624"/>
      <c r="P285" s="624"/>
      <c r="Q285" s="624"/>
      <c r="R285" s="624"/>
      <c r="S285" s="624"/>
      <c r="T285" s="624"/>
      <c r="U285" s="615"/>
      <c r="V285" s="615"/>
      <c r="W285" s="615"/>
      <c r="X285" s="615"/>
      <c r="Y285" s="620">
        <f t="shared" ref="Y285:Y316" si="40">Q285-R285</f>
        <v>0</v>
      </c>
    </row>
    <row r="286" spans="1:27" s="616" customFormat="1" ht="43.5" customHeight="1">
      <c r="A286" s="644">
        <v>1</v>
      </c>
      <c r="B286" s="645" t="s">
        <v>597</v>
      </c>
      <c r="C286" s="645"/>
      <c r="D286" s="615"/>
      <c r="E286" s="624"/>
      <c r="F286" s="624"/>
      <c r="G286" s="624"/>
      <c r="H286" s="624"/>
      <c r="I286" s="624">
        <v>3600</v>
      </c>
      <c r="J286" s="624">
        <v>3600</v>
      </c>
      <c r="K286" s="624"/>
      <c r="L286" s="624"/>
      <c r="M286" s="624">
        <v>3600</v>
      </c>
      <c r="N286" s="624">
        <v>3600</v>
      </c>
      <c r="O286" s="624"/>
      <c r="P286" s="624"/>
      <c r="Q286" s="624">
        <f>R286</f>
        <v>3600</v>
      </c>
      <c r="R286" s="624">
        <v>3600</v>
      </c>
      <c r="S286" s="624"/>
      <c r="T286" s="624"/>
      <c r="U286" s="615"/>
      <c r="V286" s="615"/>
      <c r="W286" s="615"/>
      <c r="X286" s="615"/>
      <c r="Y286" s="620">
        <f t="shared" si="40"/>
        <v>0</v>
      </c>
    </row>
    <row r="287" spans="1:27" s="616" customFormat="1" ht="32.25" customHeight="1">
      <c r="A287" s="644">
        <v>2</v>
      </c>
      <c r="B287" s="645" t="s">
        <v>598</v>
      </c>
      <c r="C287" s="645"/>
      <c r="D287" s="615"/>
      <c r="E287" s="624"/>
      <c r="F287" s="624"/>
      <c r="G287" s="624"/>
      <c r="H287" s="624"/>
      <c r="I287" s="624">
        <v>5000</v>
      </c>
      <c r="J287" s="624">
        <v>5000</v>
      </c>
      <c r="K287" s="624"/>
      <c r="L287" s="624"/>
      <c r="M287" s="624">
        <v>5000</v>
      </c>
      <c r="N287" s="624">
        <v>5000</v>
      </c>
      <c r="O287" s="624"/>
      <c r="P287" s="624"/>
      <c r="Q287" s="624">
        <f t="shared" ref="Q287:Q295" si="41">R287</f>
        <v>2000</v>
      </c>
      <c r="R287" s="624">
        <v>2000</v>
      </c>
      <c r="S287" s="624"/>
      <c r="T287" s="624"/>
      <c r="U287" s="615" t="s">
        <v>784</v>
      </c>
      <c r="V287" s="615"/>
      <c r="W287" s="615"/>
      <c r="X287" s="615"/>
      <c r="Y287" s="620">
        <f t="shared" si="40"/>
        <v>0</v>
      </c>
    </row>
    <row r="288" spans="1:27" s="616" customFormat="1" ht="27" customHeight="1">
      <c r="A288" s="644">
        <v>3</v>
      </c>
      <c r="B288" s="645" t="s">
        <v>599</v>
      </c>
      <c r="C288" s="645"/>
      <c r="D288" s="615"/>
      <c r="E288" s="624"/>
      <c r="F288" s="624"/>
      <c r="G288" s="624"/>
      <c r="H288" s="624"/>
      <c r="I288" s="624">
        <v>5000</v>
      </c>
      <c r="J288" s="624">
        <v>5000</v>
      </c>
      <c r="K288" s="624"/>
      <c r="L288" s="624"/>
      <c r="M288" s="624">
        <v>5000</v>
      </c>
      <c r="N288" s="624">
        <v>5000</v>
      </c>
      <c r="O288" s="624"/>
      <c r="P288" s="624"/>
      <c r="Q288" s="624">
        <f t="shared" si="41"/>
        <v>2000</v>
      </c>
      <c r="R288" s="624">
        <v>2000</v>
      </c>
      <c r="S288" s="624"/>
      <c r="T288" s="624"/>
      <c r="U288" s="615" t="s">
        <v>784</v>
      </c>
      <c r="V288" s="615"/>
      <c r="W288" s="615"/>
      <c r="X288" s="615"/>
      <c r="Y288" s="620">
        <f t="shared" si="40"/>
        <v>0</v>
      </c>
    </row>
    <row r="289" spans="1:25" s="616" customFormat="1" ht="27" customHeight="1">
      <c r="A289" s="644">
        <v>4</v>
      </c>
      <c r="B289" s="645" t="s">
        <v>600</v>
      </c>
      <c r="C289" s="645"/>
      <c r="D289" s="615"/>
      <c r="E289" s="624"/>
      <c r="F289" s="624"/>
      <c r="G289" s="624"/>
      <c r="H289" s="624"/>
      <c r="I289" s="624">
        <v>17000</v>
      </c>
      <c r="J289" s="624">
        <v>17000</v>
      </c>
      <c r="K289" s="624"/>
      <c r="L289" s="624"/>
      <c r="M289" s="624">
        <v>17000</v>
      </c>
      <c r="N289" s="624">
        <v>17000</v>
      </c>
      <c r="O289" s="624"/>
      <c r="P289" s="624"/>
      <c r="Q289" s="624">
        <f t="shared" si="41"/>
        <v>5000</v>
      </c>
      <c r="R289" s="624">
        <v>5000</v>
      </c>
      <c r="S289" s="624"/>
      <c r="T289" s="624"/>
      <c r="U289" s="615" t="s">
        <v>784</v>
      </c>
      <c r="V289" s="615"/>
      <c r="W289" s="615"/>
      <c r="X289" s="615"/>
      <c r="Y289" s="620">
        <f t="shared" si="40"/>
        <v>0</v>
      </c>
    </row>
    <row r="290" spans="1:25" s="616" customFormat="1" ht="27" customHeight="1">
      <c r="A290" s="644">
        <v>5</v>
      </c>
      <c r="B290" s="645" t="s">
        <v>601</v>
      </c>
      <c r="C290" s="645"/>
      <c r="D290" s="615"/>
      <c r="E290" s="624"/>
      <c r="F290" s="624"/>
      <c r="G290" s="624"/>
      <c r="H290" s="624"/>
      <c r="I290" s="624">
        <v>15580</v>
      </c>
      <c r="J290" s="624">
        <v>15580</v>
      </c>
      <c r="K290" s="624"/>
      <c r="L290" s="624"/>
      <c r="M290" s="624">
        <v>15580</v>
      </c>
      <c r="N290" s="624">
        <v>15580</v>
      </c>
      <c r="O290" s="624"/>
      <c r="P290" s="624"/>
      <c r="Q290" s="624">
        <f t="shared" si="41"/>
        <v>4000</v>
      </c>
      <c r="R290" s="624">
        <v>4000</v>
      </c>
      <c r="S290" s="624"/>
      <c r="T290" s="624"/>
      <c r="U290" s="615" t="s">
        <v>784</v>
      </c>
      <c r="V290" s="615"/>
      <c r="W290" s="615"/>
      <c r="X290" s="615"/>
      <c r="Y290" s="620">
        <f t="shared" si="40"/>
        <v>0</v>
      </c>
    </row>
    <row r="291" spans="1:25" s="616" customFormat="1" ht="27" customHeight="1">
      <c r="A291" s="644">
        <v>6</v>
      </c>
      <c r="B291" s="645" t="s">
        <v>3019</v>
      </c>
      <c r="C291" s="645"/>
      <c r="D291" s="615"/>
      <c r="E291" s="624"/>
      <c r="F291" s="624"/>
      <c r="G291" s="624"/>
      <c r="H291" s="624"/>
      <c r="I291" s="624">
        <v>9000</v>
      </c>
      <c r="J291" s="624">
        <v>9000</v>
      </c>
      <c r="K291" s="624"/>
      <c r="L291" s="624"/>
      <c r="M291" s="624">
        <v>9000</v>
      </c>
      <c r="N291" s="624">
        <v>9000</v>
      </c>
      <c r="O291" s="624"/>
      <c r="P291" s="624"/>
      <c r="Q291" s="624">
        <f t="shared" si="41"/>
        <v>2600</v>
      </c>
      <c r="R291" s="624">
        <v>2600</v>
      </c>
      <c r="S291" s="624"/>
      <c r="T291" s="624"/>
      <c r="U291" s="615"/>
      <c r="V291" s="615"/>
      <c r="W291" s="615"/>
      <c r="X291" s="615"/>
      <c r="Y291" s="620">
        <f t="shared" si="40"/>
        <v>0</v>
      </c>
    </row>
    <row r="292" spans="1:25" s="616" customFormat="1" ht="45" customHeight="1">
      <c r="A292" s="644">
        <v>7</v>
      </c>
      <c r="B292" s="645" t="s">
        <v>3020</v>
      </c>
      <c r="C292" s="645"/>
      <c r="D292" s="615"/>
      <c r="E292" s="624"/>
      <c r="F292" s="624"/>
      <c r="G292" s="624"/>
      <c r="H292" s="624"/>
      <c r="I292" s="624">
        <v>8000</v>
      </c>
      <c r="J292" s="624">
        <v>8000</v>
      </c>
      <c r="K292" s="624"/>
      <c r="L292" s="624"/>
      <c r="M292" s="624">
        <v>8000</v>
      </c>
      <c r="N292" s="624">
        <v>8000</v>
      </c>
      <c r="O292" s="624"/>
      <c r="P292" s="624"/>
      <c r="Q292" s="624">
        <f t="shared" si="41"/>
        <v>2000</v>
      </c>
      <c r="R292" s="624">
        <v>2000</v>
      </c>
      <c r="S292" s="624"/>
      <c r="T292" s="624"/>
      <c r="U292" s="615"/>
      <c r="V292" s="615"/>
      <c r="W292" s="615"/>
      <c r="X292" s="615"/>
      <c r="Y292" s="620">
        <f t="shared" si="40"/>
        <v>0</v>
      </c>
    </row>
    <row r="293" spans="1:25" s="616" customFormat="1" ht="45" customHeight="1">
      <c r="A293" s="644">
        <v>8</v>
      </c>
      <c r="B293" s="645" t="s">
        <v>608</v>
      </c>
      <c r="C293" s="645"/>
      <c r="D293" s="615"/>
      <c r="E293" s="624"/>
      <c r="F293" s="624"/>
      <c r="G293" s="624"/>
      <c r="H293" s="624"/>
      <c r="I293" s="624">
        <v>2000</v>
      </c>
      <c r="J293" s="624">
        <v>2000</v>
      </c>
      <c r="K293" s="624"/>
      <c r="L293" s="624"/>
      <c r="M293" s="624">
        <v>2000</v>
      </c>
      <c r="N293" s="624">
        <v>2000</v>
      </c>
      <c r="O293" s="624"/>
      <c r="P293" s="624"/>
      <c r="Q293" s="624">
        <f t="shared" si="41"/>
        <v>200</v>
      </c>
      <c r="R293" s="624">
        <v>200</v>
      </c>
      <c r="S293" s="624"/>
      <c r="T293" s="624"/>
      <c r="U293" s="615"/>
      <c r="V293" s="615"/>
      <c r="W293" s="615"/>
      <c r="X293" s="615"/>
      <c r="Y293" s="620">
        <f t="shared" si="40"/>
        <v>0</v>
      </c>
    </row>
    <row r="294" spans="1:25" s="616" customFormat="1" ht="43.5" customHeight="1">
      <c r="A294" s="644">
        <v>9</v>
      </c>
      <c r="B294" s="645" t="s">
        <v>609</v>
      </c>
      <c r="C294" s="645"/>
      <c r="D294" s="615"/>
      <c r="E294" s="624"/>
      <c r="F294" s="624"/>
      <c r="G294" s="624"/>
      <c r="H294" s="624"/>
      <c r="I294" s="624">
        <v>1500</v>
      </c>
      <c r="J294" s="624">
        <v>1500</v>
      </c>
      <c r="K294" s="624"/>
      <c r="L294" s="624"/>
      <c r="M294" s="624">
        <v>1500</v>
      </c>
      <c r="N294" s="624">
        <v>1500</v>
      </c>
      <c r="O294" s="624"/>
      <c r="P294" s="624"/>
      <c r="Q294" s="624">
        <f t="shared" si="41"/>
        <v>200</v>
      </c>
      <c r="R294" s="624">
        <v>200</v>
      </c>
      <c r="S294" s="624"/>
      <c r="T294" s="624"/>
      <c r="U294" s="615"/>
      <c r="V294" s="615"/>
      <c r="W294" s="615"/>
      <c r="X294" s="615"/>
      <c r="Y294" s="620">
        <f t="shared" si="40"/>
        <v>0</v>
      </c>
    </row>
    <row r="295" spans="1:25" s="616" customFormat="1" ht="45" customHeight="1">
      <c r="A295" s="644">
        <v>10</v>
      </c>
      <c r="B295" s="645" t="s">
        <v>610</v>
      </c>
      <c r="C295" s="645"/>
      <c r="D295" s="615"/>
      <c r="E295" s="624"/>
      <c r="F295" s="624"/>
      <c r="G295" s="624"/>
      <c r="H295" s="624"/>
      <c r="I295" s="624">
        <v>1950</v>
      </c>
      <c r="J295" s="624">
        <v>1950</v>
      </c>
      <c r="K295" s="624"/>
      <c r="L295" s="624"/>
      <c r="M295" s="624">
        <v>1950</v>
      </c>
      <c r="N295" s="624">
        <v>1950</v>
      </c>
      <c r="O295" s="624"/>
      <c r="P295" s="624"/>
      <c r="Q295" s="624">
        <f t="shared" si="41"/>
        <v>200</v>
      </c>
      <c r="R295" s="624">
        <v>200</v>
      </c>
      <c r="S295" s="624"/>
      <c r="T295" s="624"/>
      <c r="U295" s="615"/>
      <c r="V295" s="615"/>
      <c r="W295" s="615"/>
      <c r="X295" s="615"/>
      <c r="Y295" s="620">
        <f t="shared" si="40"/>
        <v>0</v>
      </c>
    </row>
    <row r="296" spans="1:25" s="616" customFormat="1" ht="35.25" customHeight="1">
      <c r="A296" s="644">
        <v>11</v>
      </c>
      <c r="B296" s="645" t="s">
        <v>607</v>
      </c>
      <c r="C296" s="645"/>
      <c r="D296" s="615"/>
      <c r="E296" s="624"/>
      <c r="F296" s="624"/>
      <c r="G296" s="624"/>
      <c r="H296" s="624"/>
      <c r="I296" s="624">
        <v>11960</v>
      </c>
      <c r="J296" s="624">
        <v>11960</v>
      </c>
      <c r="K296" s="624"/>
      <c r="L296" s="624"/>
      <c r="M296" s="624">
        <f>N296</f>
        <v>11000</v>
      </c>
      <c r="N296" s="624">
        <v>11000</v>
      </c>
      <c r="O296" s="624"/>
      <c r="P296" s="624"/>
      <c r="Q296" s="624">
        <v>2000</v>
      </c>
      <c r="R296" s="624">
        <f>Q296</f>
        <v>2000</v>
      </c>
      <c r="S296" s="624"/>
      <c r="T296" s="624"/>
      <c r="U296" s="615"/>
      <c r="V296" s="615"/>
      <c r="W296" s="615"/>
      <c r="X296" s="615"/>
      <c r="Y296" s="620">
        <f t="shared" si="40"/>
        <v>0</v>
      </c>
    </row>
    <row r="297" spans="1:25" s="616" customFormat="1" ht="43.5" customHeight="1">
      <c r="A297" s="644">
        <v>12</v>
      </c>
      <c r="B297" s="645" t="s">
        <v>602</v>
      </c>
      <c r="C297" s="645"/>
      <c r="D297" s="615"/>
      <c r="E297" s="624"/>
      <c r="F297" s="624"/>
      <c r="G297" s="624"/>
      <c r="H297" s="624"/>
      <c r="I297" s="624">
        <v>28464.799999999999</v>
      </c>
      <c r="J297" s="624">
        <v>28464.799999999999</v>
      </c>
      <c r="K297" s="624"/>
      <c r="L297" s="624"/>
      <c r="M297" s="624">
        <v>26000</v>
      </c>
      <c r="N297" s="624">
        <v>26000</v>
      </c>
      <c r="O297" s="624"/>
      <c r="P297" s="624"/>
      <c r="Q297" s="624"/>
      <c r="R297" s="624"/>
      <c r="S297" s="624"/>
      <c r="T297" s="624"/>
      <c r="U297" s="615"/>
      <c r="V297" s="615"/>
      <c r="W297" s="615"/>
      <c r="X297" s="615"/>
      <c r="Y297" s="620">
        <f t="shared" si="40"/>
        <v>0</v>
      </c>
    </row>
    <row r="298" spans="1:25" s="616" customFormat="1" ht="27.75" customHeight="1">
      <c r="A298" s="644">
        <v>13</v>
      </c>
      <c r="B298" s="645" t="s">
        <v>603</v>
      </c>
      <c r="C298" s="645"/>
      <c r="D298" s="615"/>
      <c r="E298" s="624"/>
      <c r="F298" s="624"/>
      <c r="G298" s="624"/>
      <c r="H298" s="624"/>
      <c r="I298" s="624">
        <v>26000</v>
      </c>
      <c r="J298" s="624">
        <v>26000</v>
      </c>
      <c r="K298" s="624"/>
      <c r="L298" s="624"/>
      <c r="M298" s="624">
        <v>26000</v>
      </c>
      <c r="N298" s="624">
        <v>26000</v>
      </c>
      <c r="O298" s="624"/>
      <c r="P298" s="624"/>
      <c r="Q298" s="624">
        <v>200</v>
      </c>
      <c r="R298" s="624">
        <v>200</v>
      </c>
      <c r="S298" s="624"/>
      <c r="T298" s="624"/>
      <c r="U298" s="615"/>
      <c r="V298" s="615"/>
      <c r="W298" s="615"/>
      <c r="X298" s="615"/>
      <c r="Y298" s="620">
        <f t="shared" si="40"/>
        <v>0</v>
      </c>
    </row>
    <row r="299" spans="1:25" s="616" customFormat="1" ht="42.75" customHeight="1">
      <c r="A299" s="644">
        <v>14</v>
      </c>
      <c r="B299" s="645" t="s">
        <v>604</v>
      </c>
      <c r="C299" s="645"/>
      <c r="D299" s="615"/>
      <c r="E299" s="624"/>
      <c r="F299" s="624"/>
      <c r="G299" s="624"/>
      <c r="H299" s="624"/>
      <c r="I299" s="624">
        <v>17700.8</v>
      </c>
      <c r="J299" s="624">
        <v>17700.8</v>
      </c>
      <c r="K299" s="624"/>
      <c r="L299" s="624"/>
      <c r="M299" s="624">
        <v>16000</v>
      </c>
      <c r="N299" s="624">
        <v>16000</v>
      </c>
      <c r="O299" s="624"/>
      <c r="P299" s="624"/>
      <c r="Q299" s="624"/>
      <c r="R299" s="624"/>
      <c r="S299" s="624"/>
      <c r="T299" s="624"/>
      <c r="U299" s="615"/>
      <c r="V299" s="615"/>
      <c r="W299" s="615"/>
      <c r="X299" s="615"/>
      <c r="Y299" s="620">
        <f t="shared" si="40"/>
        <v>0</v>
      </c>
    </row>
    <row r="300" spans="1:25" s="616" customFormat="1" ht="40.5" customHeight="1">
      <c r="A300" s="644">
        <v>15</v>
      </c>
      <c r="B300" s="645" t="s">
        <v>613</v>
      </c>
      <c r="C300" s="645"/>
      <c r="D300" s="615"/>
      <c r="E300" s="624"/>
      <c r="F300" s="624"/>
      <c r="G300" s="624"/>
      <c r="H300" s="624"/>
      <c r="I300" s="624">
        <v>14352</v>
      </c>
      <c r="J300" s="624">
        <v>14352</v>
      </c>
      <c r="K300" s="624"/>
      <c r="L300" s="624"/>
      <c r="M300" s="624">
        <v>14000</v>
      </c>
      <c r="N300" s="624">
        <v>14000</v>
      </c>
      <c r="O300" s="624"/>
      <c r="P300" s="624"/>
      <c r="Q300" s="624"/>
      <c r="R300" s="624"/>
      <c r="S300" s="624"/>
      <c r="T300" s="624"/>
      <c r="U300" s="615"/>
      <c r="V300" s="615"/>
      <c r="W300" s="615"/>
      <c r="X300" s="615"/>
      <c r="Y300" s="620">
        <f t="shared" si="40"/>
        <v>0</v>
      </c>
    </row>
    <row r="301" spans="1:25" s="616" customFormat="1" ht="31.5">
      <c r="A301" s="644">
        <v>16</v>
      </c>
      <c r="B301" s="645" t="s">
        <v>623</v>
      </c>
      <c r="C301" s="645"/>
      <c r="D301" s="615"/>
      <c r="E301" s="624"/>
      <c r="F301" s="624"/>
      <c r="G301" s="624"/>
      <c r="H301" s="624"/>
      <c r="I301" s="624">
        <v>28943.200000000001</v>
      </c>
      <c r="J301" s="624">
        <v>28943.200000000001</v>
      </c>
      <c r="K301" s="624"/>
      <c r="L301" s="624"/>
      <c r="M301" s="624">
        <v>25000</v>
      </c>
      <c r="N301" s="624">
        <v>25000</v>
      </c>
      <c r="O301" s="624"/>
      <c r="P301" s="624"/>
      <c r="Q301" s="624"/>
      <c r="R301" s="624"/>
      <c r="S301" s="624"/>
      <c r="T301" s="624"/>
      <c r="U301" s="615"/>
      <c r="V301" s="615"/>
      <c r="W301" s="615"/>
      <c r="X301" s="615"/>
      <c r="Y301" s="620">
        <f t="shared" si="40"/>
        <v>0</v>
      </c>
    </row>
    <row r="302" spans="1:25" s="616" customFormat="1" ht="42.75" customHeight="1">
      <c r="A302" s="644">
        <v>17</v>
      </c>
      <c r="B302" s="645" t="s">
        <v>605</v>
      </c>
      <c r="C302" s="645"/>
      <c r="D302" s="615"/>
      <c r="E302" s="624"/>
      <c r="F302" s="624"/>
      <c r="G302" s="624"/>
      <c r="H302" s="624"/>
      <c r="I302" s="624">
        <v>14385</v>
      </c>
      <c r="J302" s="624">
        <v>14385</v>
      </c>
      <c r="K302" s="624"/>
      <c r="L302" s="624"/>
      <c r="M302" s="624"/>
      <c r="N302" s="624"/>
      <c r="O302" s="624"/>
      <c r="P302" s="624"/>
      <c r="Q302" s="624"/>
      <c r="R302" s="624"/>
      <c r="S302" s="624"/>
      <c r="T302" s="624"/>
      <c r="U302" s="615"/>
      <c r="V302" s="615"/>
      <c r="W302" s="615"/>
      <c r="X302" s="615"/>
      <c r="Y302" s="620">
        <f t="shared" si="40"/>
        <v>0</v>
      </c>
    </row>
    <row r="303" spans="1:25" s="616" customFormat="1" ht="24" customHeight="1">
      <c r="A303" s="644">
        <v>18</v>
      </c>
      <c r="B303" s="645" t="s">
        <v>611</v>
      </c>
      <c r="C303" s="645"/>
      <c r="D303" s="615"/>
      <c r="E303" s="624"/>
      <c r="F303" s="624"/>
      <c r="G303" s="624"/>
      <c r="H303" s="624"/>
      <c r="I303" s="624">
        <v>11760</v>
      </c>
      <c r="J303" s="624">
        <v>11760</v>
      </c>
      <c r="K303" s="624"/>
      <c r="L303" s="624"/>
      <c r="M303" s="624"/>
      <c r="N303" s="624"/>
      <c r="O303" s="624"/>
      <c r="P303" s="624"/>
      <c r="Q303" s="624"/>
      <c r="R303" s="624"/>
      <c r="S303" s="624"/>
      <c r="T303" s="624"/>
      <c r="U303" s="615"/>
      <c r="V303" s="615"/>
      <c r="W303" s="615"/>
      <c r="X303" s="615"/>
      <c r="Y303" s="620">
        <f t="shared" si="40"/>
        <v>0</v>
      </c>
    </row>
    <row r="304" spans="1:25" s="616" customFormat="1" ht="36" customHeight="1">
      <c r="A304" s="644">
        <v>19</v>
      </c>
      <c r="B304" s="645" t="s">
        <v>606</v>
      </c>
      <c r="C304" s="645"/>
      <c r="D304" s="615"/>
      <c r="E304" s="624"/>
      <c r="F304" s="624"/>
      <c r="G304" s="624"/>
      <c r="H304" s="624"/>
      <c r="I304" s="624">
        <v>12330</v>
      </c>
      <c r="J304" s="624">
        <v>12330</v>
      </c>
      <c r="K304" s="624"/>
      <c r="L304" s="624"/>
      <c r="M304" s="624"/>
      <c r="N304" s="624"/>
      <c r="O304" s="624"/>
      <c r="P304" s="624"/>
      <c r="Q304" s="624"/>
      <c r="R304" s="624"/>
      <c r="S304" s="624"/>
      <c r="T304" s="624"/>
      <c r="U304" s="615"/>
      <c r="V304" s="615"/>
      <c r="W304" s="615"/>
      <c r="X304" s="615"/>
      <c r="Y304" s="620">
        <f t="shared" si="40"/>
        <v>0</v>
      </c>
    </row>
    <row r="305" spans="1:25" s="616" customFormat="1" ht="31.5">
      <c r="A305" s="644">
        <v>20</v>
      </c>
      <c r="B305" s="645" t="s">
        <v>612</v>
      </c>
      <c r="C305" s="645"/>
      <c r="D305" s="615"/>
      <c r="E305" s="624"/>
      <c r="F305" s="624"/>
      <c r="G305" s="624"/>
      <c r="H305" s="624"/>
      <c r="I305" s="624">
        <v>23920</v>
      </c>
      <c r="J305" s="624">
        <v>23920</v>
      </c>
      <c r="K305" s="624"/>
      <c r="L305" s="624"/>
      <c r="M305" s="624"/>
      <c r="N305" s="624"/>
      <c r="O305" s="624"/>
      <c r="P305" s="624"/>
      <c r="Q305" s="624"/>
      <c r="R305" s="624"/>
      <c r="S305" s="624"/>
      <c r="T305" s="624"/>
      <c r="U305" s="615"/>
      <c r="V305" s="615"/>
      <c r="W305" s="615"/>
      <c r="X305" s="615"/>
      <c r="Y305" s="620">
        <f t="shared" si="40"/>
        <v>0</v>
      </c>
    </row>
    <row r="306" spans="1:25" s="616" customFormat="1" ht="42.75" customHeight="1">
      <c r="A306" s="644">
        <v>21</v>
      </c>
      <c r="B306" s="645" t="s">
        <v>614</v>
      </c>
      <c r="C306" s="645"/>
      <c r="D306" s="615"/>
      <c r="E306" s="624"/>
      <c r="F306" s="624"/>
      <c r="G306" s="624"/>
      <c r="H306" s="624"/>
      <c r="I306" s="624">
        <v>38272</v>
      </c>
      <c r="J306" s="624">
        <v>38272</v>
      </c>
      <c r="K306" s="624"/>
      <c r="L306" s="624"/>
      <c r="M306" s="624"/>
      <c r="N306" s="624"/>
      <c r="O306" s="624"/>
      <c r="P306" s="624"/>
      <c r="Q306" s="624"/>
      <c r="R306" s="624"/>
      <c r="S306" s="624"/>
      <c r="T306" s="624"/>
      <c r="U306" s="615"/>
      <c r="V306" s="615"/>
      <c r="W306" s="615"/>
      <c r="X306" s="615"/>
      <c r="Y306" s="620">
        <f t="shared" si="40"/>
        <v>0</v>
      </c>
    </row>
    <row r="307" spans="1:25" s="616" customFormat="1" ht="21" customHeight="1">
      <c r="A307" s="644">
        <v>22</v>
      </c>
      <c r="B307" s="645" t="s">
        <v>615</v>
      </c>
      <c r="C307" s="645"/>
      <c r="D307" s="615"/>
      <c r="E307" s="624"/>
      <c r="F307" s="624"/>
      <c r="G307" s="624"/>
      <c r="H307" s="624"/>
      <c r="I307" s="624">
        <v>15040</v>
      </c>
      <c r="J307" s="624">
        <v>15040</v>
      </c>
      <c r="K307" s="624"/>
      <c r="L307" s="624"/>
      <c r="M307" s="624"/>
      <c r="N307" s="624"/>
      <c r="O307" s="624"/>
      <c r="P307" s="624"/>
      <c r="Q307" s="624"/>
      <c r="R307" s="624"/>
      <c r="S307" s="624"/>
      <c r="T307" s="624"/>
      <c r="U307" s="615"/>
      <c r="V307" s="615"/>
      <c r="W307" s="615"/>
      <c r="X307" s="615"/>
      <c r="Y307" s="620">
        <f t="shared" si="40"/>
        <v>0</v>
      </c>
    </row>
    <row r="308" spans="1:25" s="616" customFormat="1" ht="43.5" customHeight="1">
      <c r="A308" s="644">
        <v>23</v>
      </c>
      <c r="B308" s="645" t="s">
        <v>616</v>
      </c>
      <c r="C308" s="645"/>
      <c r="D308" s="615"/>
      <c r="E308" s="624"/>
      <c r="F308" s="624"/>
      <c r="G308" s="624"/>
      <c r="H308" s="624"/>
      <c r="I308" s="624">
        <v>29660.799999999999</v>
      </c>
      <c r="J308" s="624">
        <v>29660.799999999999</v>
      </c>
      <c r="K308" s="624"/>
      <c r="L308" s="624"/>
      <c r="M308" s="624"/>
      <c r="N308" s="624"/>
      <c r="O308" s="624"/>
      <c r="P308" s="624"/>
      <c r="Q308" s="624"/>
      <c r="R308" s="624"/>
      <c r="S308" s="624"/>
      <c r="T308" s="624"/>
      <c r="U308" s="615"/>
      <c r="V308" s="615"/>
      <c r="W308" s="615"/>
      <c r="X308" s="615"/>
      <c r="Y308" s="620">
        <f t="shared" si="40"/>
        <v>0</v>
      </c>
    </row>
    <row r="309" spans="1:25" s="616" customFormat="1" ht="27.75" customHeight="1">
      <c r="A309" s="644">
        <v>24</v>
      </c>
      <c r="B309" s="645" t="s">
        <v>617</v>
      </c>
      <c r="C309" s="645"/>
      <c r="D309" s="615"/>
      <c r="E309" s="624"/>
      <c r="F309" s="624"/>
      <c r="G309" s="624"/>
      <c r="H309" s="624"/>
      <c r="I309" s="624">
        <v>13960</v>
      </c>
      <c r="J309" s="624">
        <v>13960</v>
      </c>
      <c r="K309" s="624"/>
      <c r="L309" s="624"/>
      <c r="M309" s="624"/>
      <c r="N309" s="624"/>
      <c r="O309" s="624"/>
      <c r="P309" s="624"/>
      <c r="Q309" s="624"/>
      <c r="R309" s="624"/>
      <c r="S309" s="624"/>
      <c r="T309" s="624"/>
      <c r="U309" s="615"/>
      <c r="V309" s="615"/>
      <c r="W309" s="615"/>
      <c r="X309" s="615"/>
      <c r="Y309" s="620">
        <f t="shared" si="40"/>
        <v>0</v>
      </c>
    </row>
    <row r="310" spans="1:25" s="616" customFormat="1" ht="31.5">
      <c r="A310" s="644">
        <v>25</v>
      </c>
      <c r="B310" s="645" t="s">
        <v>618</v>
      </c>
      <c r="C310" s="645"/>
      <c r="D310" s="615"/>
      <c r="E310" s="624"/>
      <c r="F310" s="624"/>
      <c r="G310" s="624"/>
      <c r="H310" s="624"/>
      <c r="I310" s="624">
        <v>20000</v>
      </c>
      <c r="J310" s="624">
        <v>20000</v>
      </c>
      <c r="K310" s="624"/>
      <c r="L310" s="624"/>
      <c r="M310" s="624"/>
      <c r="N310" s="624"/>
      <c r="O310" s="624"/>
      <c r="P310" s="624"/>
      <c r="Q310" s="624"/>
      <c r="R310" s="624"/>
      <c r="S310" s="624"/>
      <c r="T310" s="624"/>
      <c r="U310" s="615"/>
      <c r="V310" s="615"/>
      <c r="W310" s="615"/>
      <c r="X310" s="615"/>
      <c r="Y310" s="620">
        <f t="shared" si="40"/>
        <v>0</v>
      </c>
    </row>
    <row r="311" spans="1:25" s="616" customFormat="1" ht="32.25" customHeight="1">
      <c r="A311" s="644">
        <v>26</v>
      </c>
      <c r="B311" s="645" t="s">
        <v>619</v>
      </c>
      <c r="C311" s="645"/>
      <c r="D311" s="615"/>
      <c r="E311" s="624"/>
      <c r="F311" s="624"/>
      <c r="G311" s="624"/>
      <c r="H311" s="624"/>
      <c r="I311" s="624">
        <v>11960</v>
      </c>
      <c r="J311" s="624">
        <v>11960</v>
      </c>
      <c r="K311" s="624"/>
      <c r="L311" s="624"/>
      <c r="M311" s="624"/>
      <c r="N311" s="624"/>
      <c r="O311" s="624"/>
      <c r="P311" s="624"/>
      <c r="Q311" s="624"/>
      <c r="R311" s="624"/>
      <c r="S311" s="624"/>
      <c r="T311" s="624"/>
      <c r="U311" s="615"/>
      <c r="V311" s="615"/>
      <c r="W311" s="615"/>
      <c r="X311" s="615"/>
      <c r="Y311" s="620">
        <f t="shared" si="40"/>
        <v>0</v>
      </c>
    </row>
    <row r="312" spans="1:25" s="616" customFormat="1" ht="30.75" customHeight="1">
      <c r="A312" s="644">
        <v>27</v>
      </c>
      <c r="B312" s="645" t="s">
        <v>620</v>
      </c>
      <c r="C312" s="645"/>
      <c r="D312" s="615"/>
      <c r="E312" s="624"/>
      <c r="F312" s="624"/>
      <c r="G312" s="624"/>
      <c r="H312" s="624"/>
      <c r="I312" s="624">
        <v>19136</v>
      </c>
      <c r="J312" s="624">
        <v>19136</v>
      </c>
      <c r="K312" s="624"/>
      <c r="L312" s="624"/>
      <c r="M312" s="624"/>
      <c r="N312" s="624"/>
      <c r="O312" s="624"/>
      <c r="P312" s="624"/>
      <c r="Q312" s="624"/>
      <c r="R312" s="624"/>
      <c r="S312" s="624"/>
      <c r="T312" s="624"/>
      <c r="U312" s="615"/>
      <c r="V312" s="615"/>
      <c r="W312" s="615"/>
      <c r="X312" s="615"/>
      <c r="Y312" s="620">
        <f t="shared" si="40"/>
        <v>0</v>
      </c>
    </row>
    <row r="313" spans="1:25" s="616" customFormat="1">
      <c r="A313" s="644">
        <v>28</v>
      </c>
      <c r="B313" s="645" t="s">
        <v>621</v>
      </c>
      <c r="C313" s="645"/>
      <c r="D313" s="615"/>
      <c r="E313" s="624"/>
      <c r="F313" s="624"/>
      <c r="G313" s="624"/>
      <c r="H313" s="624"/>
      <c r="I313" s="624">
        <v>25000</v>
      </c>
      <c r="J313" s="624">
        <v>25000</v>
      </c>
      <c r="K313" s="624"/>
      <c r="L313" s="624"/>
      <c r="M313" s="624"/>
      <c r="N313" s="624"/>
      <c r="O313" s="624"/>
      <c r="P313" s="624"/>
      <c r="Q313" s="624"/>
      <c r="R313" s="624"/>
      <c r="S313" s="624"/>
      <c r="T313" s="624"/>
      <c r="U313" s="615"/>
      <c r="V313" s="615"/>
      <c r="W313" s="615"/>
      <c r="X313" s="615"/>
      <c r="Y313" s="620">
        <f t="shared" si="40"/>
        <v>0</v>
      </c>
    </row>
    <row r="314" spans="1:25" s="616" customFormat="1" ht="32.25" customHeight="1">
      <c r="A314" s="644">
        <v>29</v>
      </c>
      <c r="B314" s="645" t="s">
        <v>622</v>
      </c>
      <c r="C314" s="645"/>
      <c r="D314" s="615"/>
      <c r="E314" s="624"/>
      <c r="F314" s="624"/>
      <c r="G314" s="624"/>
      <c r="H314" s="624"/>
      <c r="I314" s="624">
        <v>11242.4</v>
      </c>
      <c r="J314" s="624">
        <v>11242.4</v>
      </c>
      <c r="K314" s="624"/>
      <c r="L314" s="624"/>
      <c r="M314" s="624"/>
      <c r="N314" s="624"/>
      <c r="O314" s="624"/>
      <c r="P314" s="624"/>
      <c r="Q314" s="624"/>
      <c r="R314" s="624"/>
      <c r="S314" s="624"/>
      <c r="T314" s="624"/>
      <c r="U314" s="615"/>
      <c r="V314" s="615"/>
      <c r="W314" s="615"/>
      <c r="X314" s="615"/>
      <c r="Y314" s="620">
        <f t="shared" si="40"/>
        <v>0</v>
      </c>
    </row>
    <row r="315" spans="1:25" s="616" customFormat="1" ht="31.5">
      <c r="A315" s="644">
        <v>30</v>
      </c>
      <c r="B315" s="645" t="s">
        <v>624</v>
      </c>
      <c r="C315" s="645"/>
      <c r="D315" s="615"/>
      <c r="E315" s="624"/>
      <c r="F315" s="624"/>
      <c r="G315" s="624"/>
      <c r="H315" s="624"/>
      <c r="I315" s="624">
        <v>15548</v>
      </c>
      <c r="J315" s="624">
        <v>15548</v>
      </c>
      <c r="K315" s="624"/>
      <c r="L315" s="624"/>
      <c r="M315" s="624"/>
      <c r="N315" s="624"/>
      <c r="O315" s="624"/>
      <c r="P315" s="624"/>
      <c r="Q315" s="624"/>
      <c r="R315" s="624"/>
      <c r="S315" s="624"/>
      <c r="T315" s="624"/>
      <c r="U315" s="615"/>
      <c r="V315" s="615"/>
      <c r="W315" s="615"/>
      <c r="X315" s="615"/>
      <c r="Y315" s="620">
        <f t="shared" si="40"/>
        <v>0</v>
      </c>
    </row>
    <row r="316" spans="1:25" s="616" customFormat="1" ht="31.5">
      <c r="A316" s="644">
        <v>31</v>
      </c>
      <c r="B316" s="645" t="s">
        <v>625</v>
      </c>
      <c r="C316" s="645"/>
      <c r="D316" s="615"/>
      <c r="E316" s="624"/>
      <c r="F316" s="624"/>
      <c r="G316" s="624"/>
      <c r="H316" s="624"/>
      <c r="I316" s="624">
        <v>43056</v>
      </c>
      <c r="J316" s="624">
        <v>43056</v>
      </c>
      <c r="K316" s="624"/>
      <c r="L316" s="624"/>
      <c r="M316" s="624"/>
      <c r="N316" s="624"/>
      <c r="O316" s="624"/>
      <c r="P316" s="624"/>
      <c r="Q316" s="624"/>
      <c r="R316" s="624"/>
      <c r="S316" s="624"/>
      <c r="T316" s="624"/>
      <c r="U316" s="615"/>
      <c r="V316" s="615"/>
      <c r="W316" s="615"/>
      <c r="X316" s="615"/>
      <c r="Y316" s="620">
        <f t="shared" si="40"/>
        <v>0</v>
      </c>
    </row>
    <row r="317" spans="1:25" s="616" customFormat="1" ht="31.5">
      <c r="A317" s="644">
        <v>32</v>
      </c>
      <c r="B317" s="645" t="s">
        <v>626</v>
      </c>
      <c r="C317" s="645"/>
      <c r="D317" s="615"/>
      <c r="E317" s="624"/>
      <c r="F317" s="624"/>
      <c r="G317" s="624"/>
      <c r="H317" s="624"/>
      <c r="I317" s="624">
        <v>15069.6</v>
      </c>
      <c r="J317" s="624">
        <v>15069.6</v>
      </c>
      <c r="K317" s="624"/>
      <c r="L317" s="624"/>
      <c r="M317" s="624"/>
      <c r="N317" s="624"/>
      <c r="O317" s="624"/>
      <c r="P317" s="624"/>
      <c r="Q317" s="624"/>
      <c r="R317" s="624"/>
      <c r="S317" s="624"/>
      <c r="T317" s="624"/>
      <c r="U317" s="615"/>
      <c r="V317" s="615"/>
      <c r="W317" s="615"/>
      <c r="X317" s="615"/>
      <c r="Y317" s="620">
        <f t="shared" ref="Y317:Y351" si="42">Q317-R317</f>
        <v>0</v>
      </c>
    </row>
    <row r="318" spans="1:25" s="616" customFormat="1" ht="31.5">
      <c r="A318" s="644">
        <v>33</v>
      </c>
      <c r="B318" s="645" t="s">
        <v>627</v>
      </c>
      <c r="C318" s="645"/>
      <c r="D318" s="615"/>
      <c r="E318" s="624"/>
      <c r="F318" s="624"/>
      <c r="G318" s="624"/>
      <c r="H318" s="624"/>
      <c r="I318" s="624">
        <v>17700.8</v>
      </c>
      <c r="J318" s="624">
        <v>17700.8</v>
      </c>
      <c r="K318" s="624"/>
      <c r="L318" s="624"/>
      <c r="M318" s="624"/>
      <c r="N318" s="624"/>
      <c r="O318" s="624"/>
      <c r="P318" s="624"/>
      <c r="Q318" s="624"/>
      <c r="R318" s="624"/>
      <c r="S318" s="624"/>
      <c r="T318" s="624"/>
      <c r="U318" s="615"/>
      <c r="V318" s="615"/>
      <c r="W318" s="615"/>
      <c r="X318" s="615"/>
      <c r="Y318" s="620">
        <f t="shared" si="42"/>
        <v>0</v>
      </c>
    </row>
    <row r="319" spans="1:25" s="616" customFormat="1" ht="31.5">
      <c r="A319" s="644">
        <v>34</v>
      </c>
      <c r="B319" s="645" t="s">
        <v>628</v>
      </c>
      <c r="C319" s="645"/>
      <c r="D319" s="615"/>
      <c r="E319" s="624"/>
      <c r="F319" s="624"/>
      <c r="G319" s="624"/>
      <c r="H319" s="624"/>
      <c r="I319" s="624">
        <v>13156</v>
      </c>
      <c r="J319" s="624">
        <v>13156</v>
      </c>
      <c r="K319" s="624"/>
      <c r="L319" s="624"/>
      <c r="M319" s="624"/>
      <c r="N319" s="624"/>
      <c r="O319" s="624"/>
      <c r="P319" s="624"/>
      <c r="Q319" s="624"/>
      <c r="R319" s="624"/>
      <c r="S319" s="624"/>
      <c r="T319" s="624"/>
      <c r="U319" s="615"/>
      <c r="V319" s="615"/>
      <c r="W319" s="615"/>
      <c r="X319" s="615"/>
      <c r="Y319" s="620">
        <f t="shared" si="42"/>
        <v>0</v>
      </c>
    </row>
    <row r="320" spans="1:25" s="616" customFormat="1" ht="44.25" customHeight="1">
      <c r="A320" s="644">
        <v>35</v>
      </c>
      <c r="B320" s="645" t="s">
        <v>629</v>
      </c>
      <c r="C320" s="645"/>
      <c r="D320" s="615"/>
      <c r="E320" s="624"/>
      <c r="F320" s="624"/>
      <c r="G320" s="624"/>
      <c r="H320" s="624"/>
      <c r="I320" s="624">
        <v>16983.2</v>
      </c>
      <c r="J320" s="624">
        <v>16983.2</v>
      </c>
      <c r="K320" s="624"/>
      <c r="L320" s="624"/>
      <c r="M320" s="624"/>
      <c r="N320" s="624"/>
      <c r="O320" s="624"/>
      <c r="P320" s="624"/>
      <c r="Q320" s="624"/>
      <c r="R320" s="624"/>
      <c r="S320" s="624"/>
      <c r="T320" s="624"/>
      <c r="U320" s="615"/>
      <c r="V320" s="615"/>
      <c r="W320" s="615"/>
      <c r="X320" s="615"/>
      <c r="Y320" s="620">
        <f t="shared" si="42"/>
        <v>0</v>
      </c>
    </row>
    <row r="321" spans="1:27" s="616" customFormat="1" ht="31.5">
      <c r="A321" s="644">
        <v>36</v>
      </c>
      <c r="B321" s="645" t="s">
        <v>630</v>
      </c>
      <c r="C321" s="645"/>
      <c r="D321" s="615"/>
      <c r="E321" s="624"/>
      <c r="F321" s="624"/>
      <c r="G321" s="624"/>
      <c r="H321" s="624"/>
      <c r="I321" s="624">
        <v>16744</v>
      </c>
      <c r="J321" s="624">
        <v>16744</v>
      </c>
      <c r="K321" s="624"/>
      <c r="L321" s="624"/>
      <c r="M321" s="624"/>
      <c r="N321" s="624"/>
      <c r="O321" s="624"/>
      <c r="P321" s="624"/>
      <c r="Q321" s="624"/>
      <c r="R321" s="624"/>
      <c r="S321" s="624"/>
      <c r="T321" s="624"/>
      <c r="U321" s="615"/>
      <c r="V321" s="615"/>
      <c r="W321" s="615"/>
      <c r="X321" s="615"/>
      <c r="Y321" s="620">
        <f t="shared" si="42"/>
        <v>0</v>
      </c>
    </row>
    <row r="322" spans="1:27" s="616" customFormat="1">
      <c r="A322" s="650"/>
      <c r="B322" s="645"/>
      <c r="C322" s="645"/>
      <c r="D322" s="615"/>
      <c r="E322" s="624"/>
      <c r="F322" s="624"/>
      <c r="G322" s="624"/>
      <c r="H322" s="624"/>
      <c r="I322" s="624"/>
      <c r="J322" s="624"/>
      <c r="K322" s="624"/>
      <c r="L322" s="624"/>
      <c r="M322" s="624"/>
      <c r="N322" s="624"/>
      <c r="O322" s="624"/>
      <c r="P322" s="624"/>
      <c r="Q322" s="624"/>
      <c r="R322" s="624"/>
      <c r="S322" s="624"/>
      <c r="T322" s="624"/>
      <c r="U322" s="615"/>
      <c r="V322" s="615"/>
      <c r="W322" s="615"/>
      <c r="X322" s="615"/>
      <c r="Y322" s="620">
        <f t="shared" si="42"/>
        <v>0</v>
      </c>
    </row>
    <row r="323" spans="1:27" s="616" customFormat="1" ht="26.25" customHeight="1">
      <c r="A323" s="628" t="s">
        <v>631</v>
      </c>
      <c r="B323" s="629" t="s">
        <v>632</v>
      </c>
      <c r="C323" s="645"/>
      <c r="D323" s="615"/>
      <c r="E323" s="619">
        <f t="shared" ref="E323:T323" si="43">E324+E331</f>
        <v>21376</v>
      </c>
      <c r="F323" s="619">
        <f t="shared" si="43"/>
        <v>21376</v>
      </c>
      <c r="G323" s="619">
        <f t="shared" si="43"/>
        <v>1480.3</v>
      </c>
      <c r="H323" s="619">
        <f t="shared" si="43"/>
        <v>1480.3</v>
      </c>
      <c r="I323" s="619">
        <f t="shared" si="43"/>
        <v>120663.7</v>
      </c>
      <c r="J323" s="619">
        <f t="shared" si="43"/>
        <v>120663.7</v>
      </c>
      <c r="K323" s="619">
        <f t="shared" si="43"/>
        <v>0</v>
      </c>
      <c r="L323" s="619">
        <f t="shared" si="43"/>
        <v>0</v>
      </c>
      <c r="M323" s="619">
        <f t="shared" si="43"/>
        <v>43395.7</v>
      </c>
      <c r="N323" s="619">
        <f t="shared" si="43"/>
        <v>43395.7</v>
      </c>
      <c r="O323" s="619">
        <f t="shared" si="43"/>
        <v>0</v>
      </c>
      <c r="P323" s="619">
        <f t="shared" si="43"/>
        <v>0</v>
      </c>
      <c r="Q323" s="619">
        <f t="shared" si="43"/>
        <v>8500</v>
      </c>
      <c r="R323" s="619">
        <f t="shared" si="43"/>
        <v>8500</v>
      </c>
      <c r="S323" s="619">
        <f t="shared" si="43"/>
        <v>0</v>
      </c>
      <c r="T323" s="619">
        <f t="shared" si="43"/>
        <v>0</v>
      </c>
      <c r="U323" s="615"/>
      <c r="V323" s="615"/>
      <c r="W323" s="615"/>
      <c r="X323" s="615"/>
      <c r="Y323" s="620">
        <f t="shared" si="42"/>
        <v>0</v>
      </c>
      <c r="Z323" s="616">
        <v>2780.3999999999996</v>
      </c>
      <c r="AA323" s="616" t="s">
        <v>972</v>
      </c>
    </row>
    <row r="324" spans="1:27" s="616" customFormat="1" ht="31.5">
      <c r="A324" s="630" t="s">
        <v>464</v>
      </c>
      <c r="B324" s="631" t="s">
        <v>456</v>
      </c>
      <c r="C324" s="645"/>
      <c r="D324" s="615"/>
      <c r="E324" s="619">
        <f t="shared" ref="E324:T324" si="44">SUM(E327:E329)</f>
        <v>21376</v>
      </c>
      <c r="F324" s="619">
        <f t="shared" si="44"/>
        <v>21376</v>
      </c>
      <c r="G324" s="619">
        <f t="shared" si="44"/>
        <v>1480.3</v>
      </c>
      <c r="H324" s="619">
        <f t="shared" si="44"/>
        <v>1480.3</v>
      </c>
      <c r="I324" s="619">
        <f t="shared" si="44"/>
        <v>19895.7</v>
      </c>
      <c r="J324" s="619">
        <f t="shared" si="44"/>
        <v>19895.7</v>
      </c>
      <c r="K324" s="619">
        <f t="shared" si="44"/>
        <v>0</v>
      </c>
      <c r="L324" s="619">
        <f t="shared" si="44"/>
        <v>0</v>
      </c>
      <c r="M324" s="619">
        <f t="shared" si="44"/>
        <v>19895.7</v>
      </c>
      <c r="N324" s="619">
        <f t="shared" si="44"/>
        <v>19895.7</v>
      </c>
      <c r="O324" s="619">
        <f t="shared" si="44"/>
        <v>0</v>
      </c>
      <c r="P324" s="619">
        <f t="shared" si="44"/>
        <v>0</v>
      </c>
      <c r="Q324" s="619">
        <f t="shared" si="44"/>
        <v>3500</v>
      </c>
      <c r="R324" s="619">
        <f t="shared" si="44"/>
        <v>3500</v>
      </c>
      <c r="S324" s="619">
        <f t="shared" si="44"/>
        <v>0</v>
      </c>
      <c r="T324" s="619">
        <f t="shared" si="44"/>
        <v>0</v>
      </c>
      <c r="U324" s="615"/>
      <c r="V324" s="615"/>
      <c r="W324" s="615"/>
      <c r="X324" s="615"/>
      <c r="Y324" s="620">
        <f t="shared" si="42"/>
        <v>0</v>
      </c>
    </row>
    <row r="325" spans="1:27" s="616" customFormat="1" ht="31.5">
      <c r="A325" s="635" t="s">
        <v>24</v>
      </c>
      <c r="B325" s="636" t="s">
        <v>457</v>
      </c>
      <c r="C325" s="645"/>
      <c r="D325" s="615"/>
      <c r="E325" s="624"/>
      <c r="F325" s="624"/>
      <c r="G325" s="624"/>
      <c r="H325" s="624"/>
      <c r="I325" s="624"/>
      <c r="J325" s="624"/>
      <c r="K325" s="624"/>
      <c r="L325" s="624"/>
      <c r="M325" s="624"/>
      <c r="N325" s="624"/>
      <c r="O325" s="624"/>
      <c r="P325" s="624"/>
      <c r="Q325" s="624"/>
      <c r="R325" s="624"/>
      <c r="S325" s="624"/>
      <c r="T325" s="624"/>
      <c r="U325" s="615"/>
      <c r="V325" s="615"/>
      <c r="W325" s="615"/>
      <c r="X325" s="615"/>
      <c r="Y325" s="620">
        <f t="shared" si="42"/>
        <v>0</v>
      </c>
    </row>
    <row r="326" spans="1:27" s="616" customFormat="1" ht="47.25">
      <c r="A326" s="635"/>
      <c r="B326" s="642" t="s">
        <v>458</v>
      </c>
      <c r="C326" s="645"/>
      <c r="D326" s="615"/>
      <c r="E326" s="624"/>
      <c r="F326" s="624"/>
      <c r="G326" s="624"/>
      <c r="H326" s="624"/>
      <c r="I326" s="624"/>
      <c r="J326" s="624"/>
      <c r="K326" s="624"/>
      <c r="L326" s="624"/>
      <c r="M326" s="624"/>
      <c r="N326" s="624"/>
      <c r="O326" s="624"/>
      <c r="P326" s="624"/>
      <c r="Q326" s="624"/>
      <c r="R326" s="624"/>
      <c r="S326" s="624"/>
      <c r="T326" s="624"/>
      <c r="U326" s="615"/>
      <c r="V326" s="615"/>
      <c r="W326" s="615"/>
      <c r="X326" s="615"/>
      <c r="Y326" s="620">
        <f t="shared" si="42"/>
        <v>0</v>
      </c>
    </row>
    <row r="327" spans="1:27" s="616" customFormat="1" ht="31.5">
      <c r="A327" s="644">
        <v>1</v>
      </c>
      <c r="B327" s="645" t="s">
        <v>636</v>
      </c>
      <c r="C327" s="645"/>
      <c r="D327" s="615" t="s">
        <v>641</v>
      </c>
      <c r="E327" s="624">
        <v>9517</v>
      </c>
      <c r="F327" s="624">
        <v>9517</v>
      </c>
      <c r="G327" s="624">
        <v>681</v>
      </c>
      <c r="H327" s="624">
        <v>681</v>
      </c>
      <c r="I327" s="624">
        <f>J327</f>
        <v>8836</v>
      </c>
      <c r="J327" s="624">
        <f>F327-H327</f>
        <v>8836</v>
      </c>
      <c r="K327" s="624"/>
      <c r="L327" s="624"/>
      <c r="M327" s="624">
        <f>N327</f>
        <v>8836</v>
      </c>
      <c r="N327" s="624">
        <f>J327</f>
        <v>8836</v>
      </c>
      <c r="O327" s="624"/>
      <c r="P327" s="624"/>
      <c r="Q327" s="624">
        <f>R327</f>
        <v>2000</v>
      </c>
      <c r="R327" s="624">
        <v>2000</v>
      </c>
      <c r="S327" s="624"/>
      <c r="T327" s="624"/>
      <c r="U327" s="615"/>
      <c r="V327" s="615"/>
      <c r="W327" s="615"/>
      <c r="X327" s="615"/>
      <c r="Y327" s="620">
        <f t="shared" si="42"/>
        <v>0</v>
      </c>
    </row>
    <row r="328" spans="1:27" s="616" customFormat="1" ht="31.5">
      <c r="A328" s="644">
        <v>2</v>
      </c>
      <c r="B328" s="645" t="s">
        <v>637</v>
      </c>
      <c r="C328" s="645"/>
      <c r="D328" s="615" t="s">
        <v>639</v>
      </c>
      <c r="E328" s="624">
        <v>8345</v>
      </c>
      <c r="F328" s="624">
        <v>8345</v>
      </c>
      <c r="G328" s="624">
        <v>628.1</v>
      </c>
      <c r="H328" s="624">
        <v>628.1</v>
      </c>
      <c r="I328" s="624">
        <f>J328</f>
        <v>7716.9</v>
      </c>
      <c r="J328" s="624">
        <f>F328-H328</f>
        <v>7716.9</v>
      </c>
      <c r="K328" s="624"/>
      <c r="L328" s="624"/>
      <c r="M328" s="624">
        <f>N328</f>
        <v>7716.9</v>
      </c>
      <c r="N328" s="624">
        <f>J328</f>
        <v>7716.9</v>
      </c>
      <c r="O328" s="624"/>
      <c r="P328" s="624"/>
      <c r="Q328" s="624">
        <f>R328</f>
        <v>1000</v>
      </c>
      <c r="R328" s="624">
        <v>1000</v>
      </c>
      <c r="S328" s="624"/>
      <c r="T328" s="624"/>
      <c r="U328" s="615"/>
      <c r="V328" s="615"/>
      <c r="W328" s="615"/>
      <c r="X328" s="615"/>
      <c r="Y328" s="620">
        <f t="shared" si="42"/>
        <v>0</v>
      </c>
    </row>
    <row r="329" spans="1:27" s="616" customFormat="1" ht="31.5">
      <c r="A329" s="644">
        <v>3</v>
      </c>
      <c r="B329" s="645" t="s">
        <v>638</v>
      </c>
      <c r="C329" s="645"/>
      <c r="D329" s="615" t="s">
        <v>642</v>
      </c>
      <c r="E329" s="624">
        <v>3514</v>
      </c>
      <c r="F329" s="624">
        <v>3514</v>
      </c>
      <c r="G329" s="624">
        <v>171.2</v>
      </c>
      <c r="H329" s="624">
        <v>171.2</v>
      </c>
      <c r="I329" s="624">
        <f>J329</f>
        <v>3342.8</v>
      </c>
      <c r="J329" s="624">
        <f>F329-H329</f>
        <v>3342.8</v>
      </c>
      <c r="K329" s="624"/>
      <c r="L329" s="624"/>
      <c r="M329" s="624">
        <f>N329</f>
        <v>3342.8</v>
      </c>
      <c r="N329" s="624">
        <f>J329</f>
        <v>3342.8</v>
      </c>
      <c r="O329" s="624"/>
      <c r="P329" s="624"/>
      <c r="Q329" s="624">
        <f>R329</f>
        <v>500</v>
      </c>
      <c r="R329" s="624">
        <v>500</v>
      </c>
      <c r="S329" s="624"/>
      <c r="T329" s="624"/>
      <c r="U329" s="615"/>
      <c r="V329" s="615"/>
      <c r="W329" s="615"/>
      <c r="X329" s="615"/>
      <c r="Y329" s="620">
        <f t="shared" si="42"/>
        <v>0</v>
      </c>
    </row>
    <row r="330" spans="1:27" s="616" customFormat="1">
      <c r="A330" s="635"/>
      <c r="B330" s="642"/>
      <c r="C330" s="645"/>
      <c r="D330" s="615"/>
      <c r="E330" s="624"/>
      <c r="F330" s="624"/>
      <c r="G330" s="624"/>
      <c r="H330" s="624"/>
      <c r="I330" s="624"/>
      <c r="J330" s="624"/>
      <c r="K330" s="624"/>
      <c r="L330" s="624"/>
      <c r="M330" s="624"/>
      <c r="N330" s="624"/>
      <c r="O330" s="624"/>
      <c r="P330" s="624"/>
      <c r="Q330" s="624"/>
      <c r="R330" s="624"/>
      <c r="S330" s="624"/>
      <c r="T330" s="624"/>
      <c r="U330" s="615"/>
      <c r="V330" s="615"/>
      <c r="W330" s="615"/>
      <c r="X330" s="615"/>
      <c r="Y330" s="620">
        <f t="shared" si="42"/>
        <v>0</v>
      </c>
    </row>
    <row r="331" spans="1:27" s="616" customFormat="1" ht="31.5">
      <c r="A331" s="630" t="s">
        <v>465</v>
      </c>
      <c r="B331" s="631" t="s">
        <v>466</v>
      </c>
      <c r="C331" s="645"/>
      <c r="D331" s="615"/>
      <c r="E331" s="619">
        <f t="shared" ref="E331:T331" si="45">SUM(E332:E352)</f>
        <v>0</v>
      </c>
      <c r="F331" s="619">
        <f t="shared" si="45"/>
        <v>0</v>
      </c>
      <c r="G331" s="619">
        <f t="shared" si="45"/>
        <v>0</v>
      </c>
      <c r="H331" s="619">
        <f t="shared" si="45"/>
        <v>0</v>
      </c>
      <c r="I331" s="619">
        <f t="shared" si="45"/>
        <v>100768</v>
      </c>
      <c r="J331" s="619">
        <f t="shared" si="45"/>
        <v>100768</v>
      </c>
      <c r="K331" s="619">
        <f t="shared" si="45"/>
        <v>0</v>
      </c>
      <c r="L331" s="619">
        <f t="shared" si="45"/>
        <v>0</v>
      </c>
      <c r="M331" s="619">
        <f t="shared" si="45"/>
        <v>23500</v>
      </c>
      <c r="N331" s="619">
        <f t="shared" si="45"/>
        <v>23500</v>
      </c>
      <c r="O331" s="619">
        <f t="shared" si="45"/>
        <v>0</v>
      </c>
      <c r="P331" s="619">
        <f t="shared" si="45"/>
        <v>0</v>
      </c>
      <c r="Q331" s="619">
        <f t="shared" si="45"/>
        <v>5000</v>
      </c>
      <c r="R331" s="619">
        <f t="shared" si="45"/>
        <v>5000</v>
      </c>
      <c r="S331" s="619">
        <f t="shared" si="45"/>
        <v>0</v>
      </c>
      <c r="T331" s="619">
        <f t="shared" si="45"/>
        <v>0</v>
      </c>
      <c r="U331" s="615"/>
      <c r="V331" s="615"/>
      <c r="W331" s="615"/>
      <c r="X331" s="615"/>
      <c r="Y331" s="620">
        <f t="shared" si="42"/>
        <v>0</v>
      </c>
    </row>
    <row r="332" spans="1:27" s="616" customFormat="1" ht="31.5">
      <c r="A332" s="635"/>
      <c r="B332" s="642" t="s">
        <v>467</v>
      </c>
      <c r="C332" s="645"/>
      <c r="D332" s="615"/>
      <c r="E332" s="624"/>
      <c r="F332" s="624"/>
      <c r="G332" s="624"/>
      <c r="H332" s="624"/>
      <c r="I332" s="624"/>
      <c r="J332" s="624"/>
      <c r="K332" s="624"/>
      <c r="L332" s="624"/>
      <c r="M332" s="624"/>
      <c r="N332" s="624"/>
      <c r="O332" s="624"/>
      <c r="P332" s="624"/>
      <c r="Q332" s="624"/>
      <c r="R332" s="624"/>
      <c r="S332" s="624"/>
      <c r="T332" s="624"/>
      <c r="U332" s="615"/>
      <c r="V332" s="615"/>
      <c r="W332" s="615"/>
      <c r="X332" s="615"/>
      <c r="Y332" s="620">
        <f t="shared" si="42"/>
        <v>0</v>
      </c>
    </row>
    <row r="333" spans="1:27" s="616" customFormat="1">
      <c r="A333" s="644">
        <v>1</v>
      </c>
      <c r="B333" s="645" t="s">
        <v>635</v>
      </c>
      <c r="C333" s="645"/>
      <c r="D333" s="645"/>
      <c r="E333" s="624"/>
      <c r="F333" s="624"/>
      <c r="G333" s="624"/>
      <c r="H333" s="624"/>
      <c r="I333" s="624">
        <v>31674</v>
      </c>
      <c r="J333" s="624">
        <v>31674</v>
      </c>
      <c r="K333" s="624"/>
      <c r="L333" s="624"/>
      <c r="M333" s="624">
        <f>N333</f>
        <v>23500</v>
      </c>
      <c r="N333" s="624">
        <v>23500</v>
      </c>
      <c r="O333" s="624"/>
      <c r="P333" s="624"/>
      <c r="Q333" s="624">
        <f>R333</f>
        <v>5000</v>
      </c>
      <c r="R333" s="624">
        <v>5000</v>
      </c>
      <c r="S333" s="624"/>
      <c r="T333" s="624"/>
      <c r="U333" s="615"/>
      <c r="V333" s="615"/>
      <c r="W333" s="615"/>
      <c r="X333" s="615"/>
      <c r="Y333" s="620">
        <f t="shared" si="42"/>
        <v>0</v>
      </c>
    </row>
    <row r="334" spans="1:27" s="616" customFormat="1" ht="41.25" customHeight="1">
      <c r="A334" s="644">
        <v>2</v>
      </c>
      <c r="B334" s="645" t="s">
        <v>633</v>
      </c>
      <c r="C334" s="645"/>
      <c r="D334" s="645"/>
      <c r="E334" s="624"/>
      <c r="F334" s="624"/>
      <c r="G334" s="624"/>
      <c r="H334" s="624"/>
      <c r="I334" s="624">
        <v>4978</v>
      </c>
      <c r="J334" s="624">
        <v>4978</v>
      </c>
      <c r="K334" s="624"/>
      <c r="L334" s="624"/>
      <c r="M334" s="624">
        <f>N334</f>
        <v>0</v>
      </c>
      <c r="N334" s="624">
        <v>0</v>
      </c>
      <c r="O334" s="624"/>
      <c r="P334" s="624"/>
      <c r="Q334" s="624"/>
      <c r="R334" s="624"/>
      <c r="S334" s="624"/>
      <c r="T334" s="624"/>
      <c r="U334" s="615"/>
      <c r="V334" s="615"/>
      <c r="W334" s="615"/>
      <c r="X334" s="615"/>
      <c r="Y334" s="620">
        <f t="shared" si="42"/>
        <v>0</v>
      </c>
    </row>
    <row r="335" spans="1:27" s="616" customFormat="1" ht="38.25" customHeight="1">
      <c r="A335" s="644">
        <v>3</v>
      </c>
      <c r="B335" s="645" t="s">
        <v>634</v>
      </c>
      <c r="C335" s="645"/>
      <c r="D335" s="645"/>
      <c r="E335" s="624"/>
      <c r="F335" s="624"/>
      <c r="G335" s="624"/>
      <c r="H335" s="624"/>
      <c r="I335" s="624">
        <v>8053</v>
      </c>
      <c r="J335" s="624">
        <v>8053</v>
      </c>
      <c r="K335" s="624"/>
      <c r="L335" s="624"/>
      <c r="M335" s="624">
        <f>N335</f>
        <v>0</v>
      </c>
      <c r="N335" s="624">
        <v>0</v>
      </c>
      <c r="O335" s="624"/>
      <c r="P335" s="624"/>
      <c r="Q335" s="624"/>
      <c r="R335" s="624"/>
      <c r="S335" s="624"/>
      <c r="T335" s="624"/>
      <c r="U335" s="615"/>
      <c r="V335" s="615"/>
      <c r="W335" s="615"/>
      <c r="X335" s="615"/>
      <c r="Y335" s="620">
        <f t="shared" si="42"/>
        <v>0</v>
      </c>
    </row>
    <row r="336" spans="1:27" s="616" customFormat="1" ht="38.25" customHeight="1">
      <c r="A336" s="644">
        <v>4</v>
      </c>
      <c r="B336" s="645" t="s">
        <v>1028</v>
      </c>
      <c r="C336" s="645"/>
      <c r="D336" s="645"/>
      <c r="E336" s="624"/>
      <c r="F336" s="624"/>
      <c r="G336" s="624"/>
      <c r="H336" s="624"/>
      <c r="I336" s="624">
        <v>5000</v>
      </c>
      <c r="J336" s="624">
        <v>5000</v>
      </c>
      <c r="K336" s="624"/>
      <c r="L336" s="624"/>
      <c r="M336" s="624">
        <f>N336</f>
        <v>0</v>
      </c>
      <c r="N336" s="624">
        <v>0</v>
      </c>
      <c r="O336" s="624"/>
      <c r="P336" s="624"/>
      <c r="Q336" s="624"/>
      <c r="R336" s="624"/>
      <c r="S336" s="624"/>
      <c r="T336" s="624"/>
      <c r="U336" s="615"/>
      <c r="V336" s="615"/>
      <c r="W336" s="615"/>
      <c r="X336" s="615"/>
      <c r="Y336" s="620">
        <f t="shared" si="42"/>
        <v>0</v>
      </c>
    </row>
    <row r="337" spans="1:25" s="616" customFormat="1" ht="47.25">
      <c r="A337" s="644">
        <v>5</v>
      </c>
      <c r="B337" s="645" t="s">
        <v>640</v>
      </c>
      <c r="C337" s="645"/>
      <c r="D337" s="645"/>
      <c r="E337" s="624"/>
      <c r="F337" s="624"/>
      <c r="G337" s="624"/>
      <c r="H337" s="624"/>
      <c r="I337" s="624">
        <v>6003</v>
      </c>
      <c r="J337" s="624">
        <v>6003</v>
      </c>
      <c r="K337" s="624"/>
      <c r="L337" s="624"/>
      <c r="M337" s="624"/>
      <c r="N337" s="624"/>
      <c r="O337" s="624"/>
      <c r="P337" s="624"/>
      <c r="Q337" s="624"/>
      <c r="R337" s="624"/>
      <c r="S337" s="663"/>
      <c r="T337" s="663"/>
      <c r="U337" s="664"/>
      <c r="V337" s="615"/>
      <c r="W337" s="615"/>
      <c r="X337" s="615"/>
      <c r="Y337" s="620">
        <f t="shared" si="42"/>
        <v>0</v>
      </c>
    </row>
    <row r="338" spans="1:25" s="616" customFormat="1" ht="25.5" customHeight="1">
      <c r="A338" s="644">
        <v>6</v>
      </c>
      <c r="B338" s="645" t="s">
        <v>1029</v>
      </c>
      <c r="C338" s="645"/>
      <c r="D338" s="645"/>
      <c r="E338" s="624"/>
      <c r="F338" s="624"/>
      <c r="G338" s="624"/>
      <c r="H338" s="624"/>
      <c r="I338" s="624">
        <v>7060</v>
      </c>
      <c r="J338" s="624">
        <v>7060</v>
      </c>
      <c r="K338" s="624"/>
      <c r="L338" s="624"/>
      <c r="M338" s="624"/>
      <c r="N338" s="624"/>
      <c r="O338" s="624"/>
      <c r="P338" s="624"/>
      <c r="Q338" s="624"/>
      <c r="R338" s="624"/>
      <c r="S338" s="663"/>
      <c r="T338" s="663"/>
      <c r="U338" s="664"/>
      <c r="V338" s="615"/>
      <c r="W338" s="615"/>
      <c r="X338" s="615"/>
      <c r="Y338" s="620">
        <f t="shared" si="42"/>
        <v>0</v>
      </c>
    </row>
    <row r="339" spans="1:25" s="616" customFormat="1" ht="31.5">
      <c r="A339" s="644">
        <v>7</v>
      </c>
      <c r="B339" s="645" t="s">
        <v>1030</v>
      </c>
      <c r="C339" s="645"/>
      <c r="D339" s="645"/>
      <c r="E339" s="624"/>
      <c r="F339" s="624"/>
      <c r="G339" s="624"/>
      <c r="H339" s="624"/>
      <c r="I339" s="624">
        <v>5000</v>
      </c>
      <c r="J339" s="624">
        <v>5000</v>
      </c>
      <c r="K339" s="624"/>
      <c r="L339" s="624"/>
      <c r="M339" s="624"/>
      <c r="N339" s="624"/>
      <c r="O339" s="624"/>
      <c r="P339" s="624"/>
      <c r="Q339" s="624"/>
      <c r="R339" s="624"/>
      <c r="S339" s="663"/>
      <c r="T339" s="663"/>
      <c r="U339" s="664"/>
      <c r="V339" s="615"/>
      <c r="W339" s="615"/>
      <c r="X339" s="615"/>
      <c r="Y339" s="620">
        <f t="shared" si="42"/>
        <v>0</v>
      </c>
    </row>
    <row r="340" spans="1:25" s="616" customFormat="1" ht="31.5">
      <c r="A340" s="644">
        <v>8</v>
      </c>
      <c r="B340" s="645" t="s">
        <v>1031</v>
      </c>
      <c r="C340" s="645"/>
      <c r="D340" s="645"/>
      <c r="E340" s="624"/>
      <c r="F340" s="624"/>
      <c r="G340" s="624"/>
      <c r="H340" s="624"/>
      <c r="I340" s="624">
        <v>1500</v>
      </c>
      <c r="J340" s="624">
        <v>1500</v>
      </c>
      <c r="K340" s="624"/>
      <c r="L340" s="624"/>
      <c r="M340" s="624"/>
      <c r="N340" s="624"/>
      <c r="O340" s="624"/>
      <c r="P340" s="624"/>
      <c r="Q340" s="624"/>
      <c r="R340" s="624"/>
      <c r="S340" s="663"/>
      <c r="T340" s="663"/>
      <c r="U340" s="664"/>
      <c r="V340" s="615"/>
      <c r="W340" s="615"/>
      <c r="X340" s="615"/>
      <c r="Y340" s="620">
        <f t="shared" si="42"/>
        <v>0</v>
      </c>
    </row>
    <row r="341" spans="1:25" s="616" customFormat="1" ht="31.5">
      <c r="A341" s="644">
        <v>9</v>
      </c>
      <c r="B341" s="645" t="s">
        <v>1032</v>
      </c>
      <c r="C341" s="645"/>
      <c r="D341" s="645"/>
      <c r="E341" s="624"/>
      <c r="F341" s="624"/>
      <c r="G341" s="624"/>
      <c r="H341" s="624"/>
      <c r="I341" s="624">
        <v>1500</v>
      </c>
      <c r="J341" s="624">
        <v>1500</v>
      </c>
      <c r="K341" s="624"/>
      <c r="L341" s="624"/>
      <c r="M341" s="624"/>
      <c r="N341" s="624"/>
      <c r="O341" s="624"/>
      <c r="P341" s="624"/>
      <c r="Q341" s="624"/>
      <c r="R341" s="624"/>
      <c r="S341" s="663"/>
      <c r="T341" s="663"/>
      <c r="U341" s="664"/>
      <c r="V341" s="615"/>
      <c r="W341" s="615"/>
      <c r="X341" s="615"/>
      <c r="Y341" s="620">
        <f t="shared" si="42"/>
        <v>0</v>
      </c>
    </row>
    <row r="342" spans="1:25" s="616" customFormat="1" ht="31.5">
      <c r="A342" s="644">
        <v>10</v>
      </c>
      <c r="B342" s="645" t="s">
        <v>1033</v>
      </c>
      <c r="C342" s="645"/>
      <c r="D342" s="645"/>
      <c r="E342" s="624"/>
      <c r="F342" s="624"/>
      <c r="G342" s="624"/>
      <c r="H342" s="624"/>
      <c r="I342" s="624">
        <v>3500</v>
      </c>
      <c r="J342" s="624">
        <v>3500</v>
      </c>
      <c r="K342" s="624"/>
      <c r="L342" s="624"/>
      <c r="M342" s="624"/>
      <c r="N342" s="624"/>
      <c r="O342" s="624"/>
      <c r="P342" s="624"/>
      <c r="Q342" s="624"/>
      <c r="R342" s="624"/>
      <c r="S342" s="663"/>
      <c r="T342" s="663"/>
      <c r="U342" s="664"/>
      <c r="V342" s="615"/>
      <c r="W342" s="615"/>
      <c r="X342" s="615"/>
      <c r="Y342" s="620">
        <f t="shared" si="42"/>
        <v>0</v>
      </c>
    </row>
    <row r="343" spans="1:25" s="616" customFormat="1" ht="42" customHeight="1">
      <c r="A343" s="644">
        <v>11</v>
      </c>
      <c r="B343" s="645" t="s">
        <v>1034</v>
      </c>
      <c r="C343" s="645"/>
      <c r="D343" s="645"/>
      <c r="E343" s="624"/>
      <c r="F343" s="624"/>
      <c r="G343" s="624"/>
      <c r="H343" s="624"/>
      <c r="I343" s="624">
        <v>3000</v>
      </c>
      <c r="J343" s="624">
        <v>3000</v>
      </c>
      <c r="K343" s="624"/>
      <c r="L343" s="624"/>
      <c r="M343" s="624"/>
      <c r="N343" s="624"/>
      <c r="O343" s="624"/>
      <c r="P343" s="624"/>
      <c r="Q343" s="624"/>
      <c r="R343" s="624"/>
      <c r="S343" s="663"/>
      <c r="T343" s="663"/>
      <c r="U343" s="664"/>
      <c r="V343" s="615"/>
      <c r="W343" s="615"/>
      <c r="X343" s="615"/>
      <c r="Y343" s="620">
        <f t="shared" si="42"/>
        <v>0</v>
      </c>
    </row>
    <row r="344" spans="1:25" s="616" customFormat="1" ht="36.75" customHeight="1">
      <c r="A344" s="644">
        <v>12</v>
      </c>
      <c r="B344" s="645" t="s">
        <v>1035</v>
      </c>
      <c r="C344" s="645"/>
      <c r="D344" s="645"/>
      <c r="E344" s="624"/>
      <c r="F344" s="624"/>
      <c r="G344" s="624"/>
      <c r="H344" s="624"/>
      <c r="I344" s="624">
        <v>4000</v>
      </c>
      <c r="J344" s="624">
        <v>4000</v>
      </c>
      <c r="K344" s="624"/>
      <c r="L344" s="624"/>
      <c r="M344" s="624"/>
      <c r="N344" s="624"/>
      <c r="O344" s="624"/>
      <c r="P344" s="624"/>
      <c r="Q344" s="624"/>
      <c r="R344" s="624"/>
      <c r="S344" s="663"/>
      <c r="T344" s="663"/>
      <c r="U344" s="664"/>
      <c r="V344" s="615"/>
      <c r="W344" s="615"/>
      <c r="X344" s="615"/>
      <c r="Y344" s="620">
        <f t="shared" si="42"/>
        <v>0</v>
      </c>
    </row>
    <row r="345" spans="1:25" s="616" customFormat="1" ht="31.5">
      <c r="A345" s="644">
        <v>13</v>
      </c>
      <c r="B345" s="645" t="s">
        <v>1036</v>
      </c>
      <c r="C345" s="645"/>
      <c r="D345" s="645"/>
      <c r="E345" s="624"/>
      <c r="F345" s="624"/>
      <c r="G345" s="624"/>
      <c r="H345" s="624"/>
      <c r="I345" s="624">
        <v>3000</v>
      </c>
      <c r="J345" s="624">
        <v>3000</v>
      </c>
      <c r="K345" s="624"/>
      <c r="L345" s="624"/>
      <c r="M345" s="624"/>
      <c r="N345" s="624"/>
      <c r="O345" s="624"/>
      <c r="P345" s="624"/>
      <c r="Q345" s="624"/>
      <c r="R345" s="624"/>
      <c r="S345" s="663"/>
      <c r="T345" s="663"/>
      <c r="U345" s="664"/>
      <c r="V345" s="615"/>
      <c r="W345" s="615"/>
      <c r="X345" s="615"/>
      <c r="Y345" s="620">
        <f t="shared" si="42"/>
        <v>0</v>
      </c>
    </row>
    <row r="346" spans="1:25" s="616" customFormat="1" ht="36.75" customHeight="1">
      <c r="A346" s="644">
        <v>14</v>
      </c>
      <c r="B346" s="645" t="s">
        <v>1037</v>
      </c>
      <c r="C346" s="645"/>
      <c r="D346" s="645"/>
      <c r="E346" s="624"/>
      <c r="F346" s="624"/>
      <c r="G346" s="624"/>
      <c r="H346" s="624"/>
      <c r="I346" s="624">
        <v>3500</v>
      </c>
      <c r="J346" s="624">
        <v>3500</v>
      </c>
      <c r="K346" s="624"/>
      <c r="L346" s="624"/>
      <c r="M346" s="624"/>
      <c r="N346" s="624"/>
      <c r="O346" s="624"/>
      <c r="P346" s="624"/>
      <c r="Q346" s="624"/>
      <c r="R346" s="624"/>
      <c r="S346" s="663"/>
      <c r="T346" s="663"/>
      <c r="U346" s="664"/>
      <c r="V346" s="615"/>
      <c r="W346" s="615"/>
      <c r="X346" s="615"/>
      <c r="Y346" s="620">
        <f t="shared" si="42"/>
        <v>0</v>
      </c>
    </row>
    <row r="347" spans="1:25" s="616" customFormat="1" ht="51.75" customHeight="1">
      <c r="A347" s="644">
        <v>15</v>
      </c>
      <c r="B347" s="645" t="s">
        <v>1038</v>
      </c>
      <c r="C347" s="645"/>
      <c r="D347" s="615"/>
      <c r="E347" s="624"/>
      <c r="F347" s="624"/>
      <c r="G347" s="624"/>
      <c r="H347" s="624"/>
      <c r="I347" s="624">
        <v>2000</v>
      </c>
      <c r="J347" s="624">
        <v>2000</v>
      </c>
      <c r="K347" s="624"/>
      <c r="L347" s="624"/>
      <c r="M347" s="624"/>
      <c r="N347" s="624"/>
      <c r="O347" s="624"/>
      <c r="P347" s="624"/>
      <c r="Q347" s="624"/>
      <c r="R347" s="624"/>
      <c r="S347" s="624"/>
      <c r="T347" s="624"/>
      <c r="U347" s="615"/>
      <c r="V347" s="615"/>
      <c r="W347" s="615"/>
      <c r="X347" s="615"/>
      <c r="Y347" s="620">
        <f t="shared" si="42"/>
        <v>0</v>
      </c>
    </row>
    <row r="348" spans="1:25" s="616" customFormat="1" ht="52.5" customHeight="1">
      <c r="A348" s="644">
        <v>16</v>
      </c>
      <c r="B348" s="645" t="s">
        <v>1039</v>
      </c>
      <c r="C348" s="645"/>
      <c r="D348" s="615"/>
      <c r="E348" s="624"/>
      <c r="F348" s="624"/>
      <c r="G348" s="624"/>
      <c r="H348" s="624"/>
      <c r="I348" s="624">
        <v>2000</v>
      </c>
      <c r="J348" s="624">
        <v>2000</v>
      </c>
      <c r="K348" s="624"/>
      <c r="L348" s="624"/>
      <c r="M348" s="624"/>
      <c r="N348" s="624"/>
      <c r="O348" s="624"/>
      <c r="P348" s="624"/>
      <c r="Q348" s="624"/>
      <c r="R348" s="624"/>
      <c r="S348" s="624"/>
      <c r="T348" s="624"/>
      <c r="U348" s="615"/>
      <c r="V348" s="615"/>
      <c r="W348" s="615"/>
      <c r="X348" s="615"/>
      <c r="Y348" s="620">
        <f t="shared" si="42"/>
        <v>0</v>
      </c>
    </row>
    <row r="349" spans="1:25" s="616" customFormat="1" ht="42.75" customHeight="1">
      <c r="A349" s="644">
        <v>17</v>
      </c>
      <c r="B349" s="645" t="s">
        <v>1042</v>
      </c>
      <c r="C349" s="645"/>
      <c r="D349" s="615"/>
      <c r="E349" s="624"/>
      <c r="F349" s="624"/>
      <c r="G349" s="624"/>
      <c r="H349" s="624"/>
      <c r="I349" s="624">
        <v>2000</v>
      </c>
      <c r="J349" s="624">
        <v>2000</v>
      </c>
      <c r="K349" s="624"/>
      <c r="L349" s="624"/>
      <c r="M349" s="624"/>
      <c r="N349" s="624"/>
      <c r="O349" s="624"/>
      <c r="P349" s="624"/>
      <c r="Q349" s="624"/>
      <c r="R349" s="624"/>
      <c r="S349" s="624"/>
      <c r="T349" s="624"/>
      <c r="U349" s="615"/>
      <c r="V349" s="615"/>
      <c r="W349" s="615"/>
      <c r="X349" s="615"/>
      <c r="Y349" s="620">
        <f t="shared" si="42"/>
        <v>0</v>
      </c>
    </row>
    <row r="350" spans="1:25" s="616" customFormat="1" ht="39.75" customHeight="1">
      <c r="A350" s="644">
        <v>18</v>
      </c>
      <c r="B350" s="645" t="s">
        <v>1041</v>
      </c>
      <c r="C350" s="645"/>
      <c r="D350" s="615"/>
      <c r="E350" s="624"/>
      <c r="F350" s="624"/>
      <c r="G350" s="624"/>
      <c r="H350" s="624"/>
      <c r="I350" s="624">
        <v>2000</v>
      </c>
      <c r="J350" s="624">
        <v>2000</v>
      </c>
      <c r="K350" s="624"/>
      <c r="L350" s="624"/>
      <c r="M350" s="624"/>
      <c r="N350" s="624"/>
      <c r="O350" s="624"/>
      <c r="P350" s="624"/>
      <c r="Q350" s="624"/>
      <c r="R350" s="624"/>
      <c r="S350" s="624"/>
      <c r="T350" s="624"/>
      <c r="U350" s="615"/>
      <c r="V350" s="615"/>
      <c r="W350" s="615"/>
      <c r="X350" s="615"/>
      <c r="Y350" s="620">
        <f t="shared" si="42"/>
        <v>0</v>
      </c>
    </row>
    <row r="351" spans="1:25" s="616" customFormat="1" ht="41.25" customHeight="1">
      <c r="A351" s="644">
        <v>19</v>
      </c>
      <c r="B351" s="645" t="s">
        <v>1040</v>
      </c>
      <c r="C351" s="645"/>
      <c r="D351" s="615"/>
      <c r="E351" s="624"/>
      <c r="F351" s="624"/>
      <c r="G351" s="624"/>
      <c r="H351" s="624"/>
      <c r="I351" s="624">
        <v>5000</v>
      </c>
      <c r="J351" s="624">
        <v>5000</v>
      </c>
      <c r="K351" s="624"/>
      <c r="L351" s="624"/>
      <c r="M351" s="624"/>
      <c r="N351" s="624"/>
      <c r="O351" s="624"/>
      <c r="P351" s="624"/>
      <c r="Q351" s="624"/>
      <c r="R351" s="624"/>
      <c r="S351" s="624"/>
      <c r="T351" s="624"/>
      <c r="U351" s="615"/>
      <c r="V351" s="615"/>
      <c r="W351" s="615"/>
      <c r="X351" s="615"/>
      <c r="Y351" s="620">
        <f t="shared" si="42"/>
        <v>0</v>
      </c>
    </row>
    <row r="352" spans="1:25" s="616" customFormat="1">
      <c r="A352" s="650"/>
      <c r="B352" s="645"/>
      <c r="C352" s="645"/>
      <c r="D352" s="645"/>
      <c r="E352" s="624"/>
      <c r="F352" s="624"/>
      <c r="G352" s="624"/>
      <c r="H352" s="624"/>
      <c r="I352" s="624"/>
      <c r="J352" s="624"/>
      <c r="K352" s="624"/>
      <c r="L352" s="624"/>
      <c r="M352" s="624"/>
      <c r="N352" s="624"/>
      <c r="O352" s="624"/>
      <c r="P352" s="624"/>
      <c r="Q352" s="624"/>
      <c r="R352" s="624"/>
      <c r="S352" s="663"/>
      <c r="T352" s="663"/>
      <c r="U352" s="664"/>
      <c r="V352" s="615"/>
      <c r="W352" s="615"/>
      <c r="X352" s="615"/>
      <c r="Y352" s="620">
        <f t="shared" ref="Y352:Y431" si="46">Q352-R352</f>
        <v>0</v>
      </c>
    </row>
    <row r="353" spans="1:27" s="616" customFormat="1" ht="25.5" customHeight="1">
      <c r="A353" s="628" t="s">
        <v>643</v>
      </c>
      <c r="B353" s="629" t="s">
        <v>644</v>
      </c>
      <c r="C353" s="645"/>
      <c r="D353" s="615"/>
      <c r="E353" s="619">
        <f t="shared" ref="E353:T353" si="47">E354+E358</f>
        <v>0</v>
      </c>
      <c r="F353" s="619">
        <f t="shared" si="47"/>
        <v>0</v>
      </c>
      <c r="G353" s="619">
        <f t="shared" si="47"/>
        <v>0</v>
      </c>
      <c r="H353" s="619">
        <f t="shared" si="47"/>
        <v>0</v>
      </c>
      <c r="I353" s="619">
        <f t="shared" si="47"/>
        <v>251300</v>
      </c>
      <c r="J353" s="619">
        <f t="shared" si="47"/>
        <v>219300</v>
      </c>
      <c r="K353" s="619">
        <f t="shared" si="47"/>
        <v>0</v>
      </c>
      <c r="L353" s="619">
        <f t="shared" si="47"/>
        <v>0</v>
      </c>
      <c r="M353" s="619">
        <f t="shared" si="47"/>
        <v>110000</v>
      </c>
      <c r="N353" s="619">
        <f t="shared" si="47"/>
        <v>110000</v>
      </c>
      <c r="O353" s="619">
        <f t="shared" si="47"/>
        <v>0</v>
      </c>
      <c r="P353" s="619">
        <f t="shared" si="47"/>
        <v>0</v>
      </c>
      <c r="Q353" s="619">
        <f t="shared" si="47"/>
        <v>12500</v>
      </c>
      <c r="R353" s="619">
        <f t="shared" si="47"/>
        <v>12500</v>
      </c>
      <c r="S353" s="619">
        <f t="shared" si="47"/>
        <v>0</v>
      </c>
      <c r="T353" s="619">
        <f t="shared" si="47"/>
        <v>0</v>
      </c>
      <c r="U353" s="615"/>
      <c r="V353" s="615"/>
      <c r="W353" s="615"/>
      <c r="X353" s="615"/>
      <c r="Y353" s="620">
        <f t="shared" si="46"/>
        <v>0</v>
      </c>
      <c r="Z353" s="616">
        <v>110907.12</v>
      </c>
      <c r="AA353" s="616" t="s">
        <v>972</v>
      </c>
    </row>
    <row r="354" spans="1:27" s="616" customFormat="1" ht="31.5">
      <c r="A354" s="630" t="s">
        <v>464</v>
      </c>
      <c r="B354" s="631" t="s">
        <v>456</v>
      </c>
      <c r="C354" s="645"/>
      <c r="D354" s="615"/>
      <c r="E354" s="619">
        <f>E357</f>
        <v>0</v>
      </c>
      <c r="F354" s="619">
        <f t="shared" ref="F354:T354" si="48">F357</f>
        <v>0</v>
      </c>
      <c r="G354" s="619">
        <f t="shared" si="48"/>
        <v>0</v>
      </c>
      <c r="H354" s="619">
        <f t="shared" si="48"/>
        <v>0</v>
      </c>
      <c r="I354" s="619">
        <f t="shared" si="48"/>
        <v>0</v>
      </c>
      <c r="J354" s="619">
        <f t="shared" si="48"/>
        <v>0</v>
      </c>
      <c r="K354" s="619">
        <f t="shared" si="48"/>
        <v>0</v>
      </c>
      <c r="L354" s="619">
        <f t="shared" si="48"/>
        <v>0</v>
      </c>
      <c r="M354" s="619">
        <f t="shared" si="48"/>
        <v>0</v>
      </c>
      <c r="N354" s="619">
        <f t="shared" si="48"/>
        <v>0</v>
      </c>
      <c r="O354" s="619">
        <f t="shared" si="48"/>
        <v>0</v>
      </c>
      <c r="P354" s="619">
        <f t="shared" si="48"/>
        <v>0</v>
      </c>
      <c r="Q354" s="619">
        <f t="shared" si="48"/>
        <v>0</v>
      </c>
      <c r="R354" s="619">
        <f t="shared" si="48"/>
        <v>0</v>
      </c>
      <c r="S354" s="619">
        <f t="shared" si="48"/>
        <v>0</v>
      </c>
      <c r="T354" s="619">
        <f t="shared" si="48"/>
        <v>0</v>
      </c>
      <c r="U354" s="615"/>
      <c r="V354" s="615"/>
      <c r="W354" s="615"/>
      <c r="X354" s="615"/>
      <c r="Y354" s="620">
        <f t="shared" si="46"/>
        <v>0</v>
      </c>
    </row>
    <row r="355" spans="1:27" s="616" customFormat="1" ht="31.5">
      <c r="A355" s="635" t="s">
        <v>24</v>
      </c>
      <c r="B355" s="636" t="s">
        <v>457</v>
      </c>
      <c r="C355" s="645"/>
      <c r="D355" s="615"/>
      <c r="E355" s="624"/>
      <c r="F355" s="624"/>
      <c r="G355" s="624"/>
      <c r="H355" s="624"/>
      <c r="I355" s="624">
        <f>J355</f>
        <v>0</v>
      </c>
      <c r="J355" s="624"/>
      <c r="K355" s="624"/>
      <c r="L355" s="624"/>
      <c r="M355" s="624">
        <f>N355</f>
        <v>0</v>
      </c>
      <c r="N355" s="624"/>
      <c r="O355" s="624"/>
      <c r="P355" s="624"/>
      <c r="Q355" s="624"/>
      <c r="R355" s="624"/>
      <c r="S355" s="624"/>
      <c r="T355" s="624"/>
      <c r="U355" s="615"/>
      <c r="V355" s="615"/>
      <c r="W355" s="615"/>
      <c r="X355" s="615"/>
      <c r="Y355" s="620">
        <f t="shared" si="46"/>
        <v>0</v>
      </c>
    </row>
    <row r="356" spans="1:27" s="616" customFormat="1" ht="47.25">
      <c r="A356" s="635"/>
      <c r="B356" s="642" t="s">
        <v>458</v>
      </c>
      <c r="C356" s="645"/>
      <c r="D356" s="615"/>
      <c r="E356" s="624"/>
      <c r="F356" s="624"/>
      <c r="G356" s="624"/>
      <c r="H356" s="624"/>
      <c r="I356" s="624">
        <f>J356</f>
        <v>0</v>
      </c>
      <c r="J356" s="624"/>
      <c r="K356" s="624"/>
      <c r="L356" s="624"/>
      <c r="M356" s="624">
        <f>N356</f>
        <v>0</v>
      </c>
      <c r="N356" s="624"/>
      <c r="O356" s="624"/>
      <c r="P356" s="624"/>
      <c r="Q356" s="624"/>
      <c r="R356" s="624"/>
      <c r="S356" s="624"/>
      <c r="T356" s="624"/>
      <c r="U356" s="615"/>
      <c r="V356" s="615"/>
      <c r="W356" s="615"/>
      <c r="X356" s="615"/>
      <c r="Y356" s="620">
        <f t="shared" si="46"/>
        <v>0</v>
      </c>
    </row>
    <row r="357" spans="1:27" s="616" customFormat="1">
      <c r="A357" s="644"/>
      <c r="B357" s="645"/>
      <c r="C357" s="645"/>
      <c r="D357" s="615"/>
      <c r="E357" s="624"/>
      <c r="F357" s="624"/>
      <c r="G357" s="624"/>
      <c r="H357" s="624"/>
      <c r="I357" s="624"/>
      <c r="J357" s="624"/>
      <c r="K357" s="624"/>
      <c r="L357" s="624"/>
      <c r="M357" s="624"/>
      <c r="N357" s="624"/>
      <c r="O357" s="624"/>
      <c r="P357" s="624"/>
      <c r="Q357" s="624"/>
      <c r="R357" s="624"/>
      <c r="S357" s="624"/>
      <c r="T357" s="624"/>
      <c r="U357" s="615"/>
      <c r="V357" s="615"/>
      <c r="W357" s="615"/>
      <c r="X357" s="615"/>
      <c r="Y357" s="620">
        <f t="shared" si="46"/>
        <v>0</v>
      </c>
    </row>
    <row r="358" spans="1:27" s="616" customFormat="1" ht="31.5">
      <c r="A358" s="630" t="s">
        <v>465</v>
      </c>
      <c r="B358" s="631" t="s">
        <v>466</v>
      </c>
      <c r="C358" s="645"/>
      <c r="D358" s="615"/>
      <c r="E358" s="619">
        <f t="shared" ref="E358:T358" si="49">SUM(E359:E384)</f>
        <v>0</v>
      </c>
      <c r="F358" s="619">
        <f t="shared" si="49"/>
        <v>0</v>
      </c>
      <c r="G358" s="619">
        <f t="shared" si="49"/>
        <v>0</v>
      </c>
      <c r="H358" s="619">
        <f t="shared" si="49"/>
        <v>0</v>
      </c>
      <c r="I358" s="619">
        <f t="shared" si="49"/>
        <v>251300</v>
      </c>
      <c r="J358" s="619">
        <f t="shared" si="49"/>
        <v>219300</v>
      </c>
      <c r="K358" s="619">
        <f t="shared" si="49"/>
        <v>0</v>
      </c>
      <c r="L358" s="619">
        <f t="shared" si="49"/>
        <v>0</v>
      </c>
      <c r="M358" s="619">
        <f t="shared" si="49"/>
        <v>110000</v>
      </c>
      <c r="N358" s="619">
        <f t="shared" si="49"/>
        <v>110000</v>
      </c>
      <c r="O358" s="619">
        <f t="shared" si="49"/>
        <v>0</v>
      </c>
      <c r="P358" s="619">
        <f t="shared" si="49"/>
        <v>0</v>
      </c>
      <c r="Q358" s="619">
        <f t="shared" si="49"/>
        <v>12500</v>
      </c>
      <c r="R358" s="619">
        <f t="shared" si="49"/>
        <v>12500</v>
      </c>
      <c r="S358" s="619">
        <f t="shared" si="49"/>
        <v>0</v>
      </c>
      <c r="T358" s="619">
        <f t="shared" si="49"/>
        <v>0</v>
      </c>
      <c r="U358" s="615"/>
      <c r="V358" s="615"/>
      <c r="W358" s="615"/>
      <c r="X358" s="615"/>
      <c r="Y358" s="620">
        <f t="shared" si="46"/>
        <v>0</v>
      </c>
    </row>
    <row r="359" spans="1:27" s="616" customFormat="1" ht="47.25">
      <c r="A359" s="635"/>
      <c r="B359" s="642" t="s">
        <v>467</v>
      </c>
      <c r="C359" s="645"/>
      <c r="D359" s="615"/>
      <c r="E359" s="624"/>
      <c r="F359" s="624"/>
      <c r="G359" s="624"/>
      <c r="H359" s="624"/>
      <c r="I359" s="624">
        <f>J359</f>
        <v>0</v>
      </c>
      <c r="J359" s="624"/>
      <c r="K359" s="624"/>
      <c r="L359" s="624"/>
      <c r="M359" s="624">
        <f>N359</f>
        <v>0</v>
      </c>
      <c r="N359" s="624"/>
      <c r="O359" s="624"/>
      <c r="P359" s="624"/>
      <c r="Q359" s="624"/>
      <c r="R359" s="624"/>
      <c r="S359" s="624"/>
      <c r="T359" s="624"/>
      <c r="U359" s="615"/>
      <c r="V359" s="615"/>
      <c r="W359" s="615"/>
      <c r="X359" s="615"/>
      <c r="Y359" s="620">
        <f t="shared" si="46"/>
        <v>0</v>
      </c>
      <c r="AA359" s="616" t="s">
        <v>786</v>
      </c>
    </row>
    <row r="360" spans="1:27" s="616" customFormat="1">
      <c r="A360" s="635"/>
      <c r="B360" s="642" t="s">
        <v>657</v>
      </c>
      <c r="C360" s="645"/>
      <c r="D360" s="615"/>
      <c r="E360" s="624"/>
      <c r="F360" s="624"/>
      <c r="G360" s="624"/>
      <c r="H360" s="624"/>
      <c r="I360" s="624"/>
      <c r="J360" s="624"/>
      <c r="K360" s="624"/>
      <c r="L360" s="624"/>
      <c r="M360" s="624"/>
      <c r="N360" s="624"/>
      <c r="O360" s="624"/>
      <c r="P360" s="624"/>
      <c r="Q360" s="624"/>
      <c r="R360" s="624"/>
      <c r="S360" s="624"/>
      <c r="T360" s="624"/>
      <c r="U360" s="615"/>
      <c r="V360" s="615"/>
      <c r="W360" s="615"/>
      <c r="X360" s="615"/>
      <c r="Y360" s="620">
        <f t="shared" si="46"/>
        <v>0</v>
      </c>
    </row>
    <row r="361" spans="1:27" s="616" customFormat="1" ht="39.75" customHeight="1">
      <c r="A361" s="644">
        <v>1</v>
      </c>
      <c r="B361" s="645" t="s">
        <v>645</v>
      </c>
      <c r="C361" s="645"/>
      <c r="D361" s="615"/>
      <c r="E361" s="624"/>
      <c r="F361" s="624"/>
      <c r="G361" s="624"/>
      <c r="H361" s="624"/>
      <c r="I361" s="624">
        <f>J361</f>
        <v>14800</v>
      </c>
      <c r="J361" s="624">
        <v>14800</v>
      </c>
      <c r="K361" s="624"/>
      <c r="L361" s="624"/>
      <c r="M361" s="624">
        <f t="shared" ref="M361:M373" si="50">N361</f>
        <v>12000</v>
      </c>
      <c r="N361" s="624">
        <v>12000</v>
      </c>
      <c r="O361" s="624"/>
      <c r="P361" s="624"/>
      <c r="Q361" s="624">
        <v>3000</v>
      </c>
      <c r="R361" s="624">
        <v>3000</v>
      </c>
      <c r="S361" s="624"/>
      <c r="T361" s="624"/>
      <c r="U361" s="615" t="s">
        <v>784</v>
      </c>
      <c r="V361" s="615"/>
      <c r="W361" s="615"/>
      <c r="X361" s="615"/>
      <c r="Y361" s="620">
        <f t="shared" si="46"/>
        <v>0</v>
      </c>
    </row>
    <row r="362" spans="1:27" s="616" customFormat="1" ht="39.75" customHeight="1">
      <c r="A362" s="644">
        <v>2</v>
      </c>
      <c r="B362" s="645" t="s">
        <v>649</v>
      </c>
      <c r="C362" s="645"/>
      <c r="D362" s="615"/>
      <c r="E362" s="624"/>
      <c r="F362" s="624"/>
      <c r="G362" s="624"/>
      <c r="H362" s="624"/>
      <c r="I362" s="624">
        <v>57000</v>
      </c>
      <c r="J362" s="624">
        <v>57000</v>
      </c>
      <c r="K362" s="624"/>
      <c r="L362" s="624"/>
      <c r="M362" s="624">
        <v>50000</v>
      </c>
      <c r="N362" s="624">
        <f>M362</f>
        <v>50000</v>
      </c>
      <c r="O362" s="624"/>
      <c r="P362" s="624"/>
      <c r="Q362" s="624">
        <f>R362</f>
        <v>3500</v>
      </c>
      <c r="R362" s="624">
        <v>3500</v>
      </c>
      <c r="S362" s="624"/>
      <c r="T362" s="624"/>
      <c r="U362" s="615"/>
      <c r="V362" s="615"/>
      <c r="W362" s="615"/>
      <c r="X362" s="615"/>
      <c r="Y362" s="620">
        <f t="shared" si="46"/>
        <v>0</v>
      </c>
    </row>
    <row r="363" spans="1:27" s="616" customFormat="1" ht="72.75" customHeight="1">
      <c r="A363" s="644">
        <v>3</v>
      </c>
      <c r="B363" s="645" t="s">
        <v>1197</v>
      </c>
      <c r="C363" s="645"/>
      <c r="D363" s="615"/>
      <c r="E363" s="624"/>
      <c r="F363" s="624"/>
      <c r="G363" s="624"/>
      <c r="H363" s="624"/>
      <c r="I363" s="624">
        <v>8000</v>
      </c>
      <c r="J363" s="624">
        <v>8000</v>
      </c>
      <c r="K363" s="624"/>
      <c r="L363" s="624"/>
      <c r="M363" s="624">
        <v>8000</v>
      </c>
      <c r="N363" s="624">
        <v>8000</v>
      </c>
      <c r="O363" s="624"/>
      <c r="P363" s="624"/>
      <c r="Q363" s="624">
        <v>1000</v>
      </c>
      <c r="R363" s="624">
        <v>1000</v>
      </c>
      <c r="S363" s="624"/>
      <c r="T363" s="624"/>
      <c r="U363" s="615"/>
      <c r="V363" s="615"/>
      <c r="W363" s="615"/>
      <c r="X363" s="615"/>
      <c r="Y363" s="620">
        <f t="shared" si="46"/>
        <v>0</v>
      </c>
    </row>
    <row r="364" spans="1:27" s="616" customFormat="1" ht="46.5" customHeight="1">
      <c r="A364" s="644">
        <v>4</v>
      </c>
      <c r="B364" s="645" t="s">
        <v>1091</v>
      </c>
      <c r="C364" s="645"/>
      <c r="D364" s="615"/>
      <c r="E364" s="624"/>
      <c r="F364" s="624"/>
      <c r="G364" s="624"/>
      <c r="H364" s="624"/>
      <c r="I364" s="624">
        <v>14500</v>
      </c>
      <c r="J364" s="624">
        <v>14500</v>
      </c>
      <c r="K364" s="624"/>
      <c r="L364" s="624"/>
      <c r="M364" s="624">
        <v>8000</v>
      </c>
      <c r="N364" s="624">
        <f>M364</f>
        <v>8000</v>
      </c>
      <c r="O364" s="624"/>
      <c r="P364" s="624"/>
      <c r="Q364" s="624">
        <v>2000</v>
      </c>
      <c r="R364" s="624">
        <v>2000</v>
      </c>
      <c r="S364" s="624"/>
      <c r="T364" s="624"/>
      <c r="U364" s="615"/>
      <c r="V364" s="615"/>
      <c r="W364" s="615"/>
      <c r="X364" s="615"/>
      <c r="Y364" s="620">
        <f t="shared" si="46"/>
        <v>0</v>
      </c>
    </row>
    <row r="365" spans="1:27" s="616" customFormat="1" ht="68.25" customHeight="1">
      <c r="A365" s="644">
        <v>5</v>
      </c>
      <c r="B365" s="645" t="s">
        <v>1092</v>
      </c>
      <c r="C365" s="645"/>
      <c r="D365" s="615"/>
      <c r="E365" s="624"/>
      <c r="F365" s="624"/>
      <c r="G365" s="624"/>
      <c r="H365" s="624"/>
      <c r="I365" s="624">
        <v>14500</v>
      </c>
      <c r="J365" s="624">
        <v>14500</v>
      </c>
      <c r="K365" s="624"/>
      <c r="L365" s="624"/>
      <c r="M365" s="624">
        <f>N365</f>
        <v>8000</v>
      </c>
      <c r="N365" s="624">
        <v>8000</v>
      </c>
      <c r="O365" s="624"/>
      <c r="P365" s="624"/>
      <c r="Q365" s="624">
        <f>R365</f>
        <v>500</v>
      </c>
      <c r="R365" s="624">
        <v>500</v>
      </c>
      <c r="S365" s="624"/>
      <c r="T365" s="624"/>
      <c r="U365" s="615"/>
      <c r="V365" s="615"/>
      <c r="W365" s="615"/>
      <c r="X365" s="615"/>
      <c r="Y365" s="620">
        <f t="shared" si="46"/>
        <v>0</v>
      </c>
    </row>
    <row r="366" spans="1:27" s="616" customFormat="1" ht="48" customHeight="1">
      <c r="A366" s="644">
        <v>6</v>
      </c>
      <c r="B366" s="645" t="s">
        <v>646</v>
      </c>
      <c r="C366" s="645"/>
      <c r="D366" s="615"/>
      <c r="E366" s="624"/>
      <c r="F366" s="624"/>
      <c r="G366" s="624"/>
      <c r="H366" s="624"/>
      <c r="I366" s="624">
        <v>12000</v>
      </c>
      <c r="J366" s="624">
        <v>12000</v>
      </c>
      <c r="K366" s="624"/>
      <c r="L366" s="624"/>
      <c r="M366" s="624"/>
      <c r="N366" s="624"/>
      <c r="O366" s="624"/>
      <c r="P366" s="624"/>
      <c r="Q366" s="624"/>
      <c r="R366" s="624"/>
      <c r="S366" s="624"/>
      <c r="T366" s="624"/>
      <c r="U366" s="615"/>
      <c r="V366" s="615"/>
      <c r="W366" s="615"/>
      <c r="X366" s="615"/>
      <c r="Y366" s="620">
        <f t="shared" si="46"/>
        <v>0</v>
      </c>
    </row>
    <row r="367" spans="1:27" s="616" customFormat="1" ht="36.75" customHeight="1">
      <c r="A367" s="644">
        <v>7</v>
      </c>
      <c r="B367" s="645" t="s">
        <v>647</v>
      </c>
      <c r="C367" s="645"/>
      <c r="D367" s="615"/>
      <c r="E367" s="624"/>
      <c r="F367" s="624"/>
      <c r="G367" s="624"/>
      <c r="H367" s="624"/>
      <c r="I367" s="624">
        <v>5000</v>
      </c>
      <c r="J367" s="624">
        <v>5000</v>
      </c>
      <c r="K367" s="624"/>
      <c r="L367" s="624"/>
      <c r="M367" s="624"/>
      <c r="N367" s="624"/>
      <c r="O367" s="624"/>
      <c r="P367" s="624"/>
      <c r="Q367" s="624"/>
      <c r="R367" s="624"/>
      <c r="S367" s="624"/>
      <c r="T367" s="624"/>
      <c r="U367" s="615"/>
      <c r="V367" s="615"/>
      <c r="W367" s="615"/>
      <c r="X367" s="615"/>
      <c r="Y367" s="620">
        <f t="shared" si="46"/>
        <v>0</v>
      </c>
    </row>
    <row r="368" spans="1:27" s="616" customFormat="1" ht="50.25" customHeight="1">
      <c r="A368" s="644">
        <v>8</v>
      </c>
      <c r="B368" s="645" t="s">
        <v>1093</v>
      </c>
      <c r="C368" s="645"/>
      <c r="D368" s="615"/>
      <c r="E368" s="624"/>
      <c r="F368" s="624"/>
      <c r="G368" s="624"/>
      <c r="H368" s="624"/>
      <c r="I368" s="624">
        <v>30000</v>
      </c>
      <c r="J368" s="624">
        <v>30000</v>
      </c>
      <c r="K368" s="624"/>
      <c r="L368" s="624"/>
      <c r="M368" s="624"/>
      <c r="N368" s="624"/>
      <c r="O368" s="624"/>
      <c r="P368" s="624"/>
      <c r="Q368" s="624"/>
      <c r="R368" s="624"/>
      <c r="S368" s="624"/>
      <c r="T368" s="624"/>
      <c r="U368" s="615"/>
      <c r="V368" s="615"/>
      <c r="W368" s="615"/>
      <c r="X368" s="615"/>
      <c r="Y368" s="620">
        <f t="shared" si="46"/>
        <v>0</v>
      </c>
    </row>
    <row r="369" spans="1:29" s="616" customFormat="1" ht="59.25" customHeight="1">
      <c r="A369" s="644">
        <v>9</v>
      </c>
      <c r="B369" s="645" t="s">
        <v>648</v>
      </c>
      <c r="C369" s="645"/>
      <c r="D369" s="615"/>
      <c r="E369" s="624"/>
      <c r="F369" s="624"/>
      <c r="G369" s="624"/>
      <c r="H369" s="624"/>
      <c r="I369" s="624">
        <v>5000</v>
      </c>
      <c r="J369" s="624">
        <v>5000</v>
      </c>
      <c r="K369" s="624"/>
      <c r="L369" s="624"/>
      <c r="M369" s="624">
        <f t="shared" si="50"/>
        <v>0</v>
      </c>
      <c r="N369" s="624"/>
      <c r="O369" s="624"/>
      <c r="P369" s="624"/>
      <c r="Q369" s="624"/>
      <c r="R369" s="624"/>
      <c r="S369" s="624"/>
      <c r="T369" s="624"/>
      <c r="U369" s="615"/>
      <c r="V369" s="615"/>
      <c r="W369" s="615"/>
      <c r="X369" s="615"/>
      <c r="Y369" s="620">
        <f t="shared" si="46"/>
        <v>0</v>
      </c>
    </row>
    <row r="370" spans="1:29" s="616" customFormat="1" ht="42.75" customHeight="1">
      <c r="A370" s="644">
        <v>10</v>
      </c>
      <c r="B370" s="645" t="s">
        <v>1094</v>
      </c>
      <c r="C370" s="645"/>
      <c r="D370" s="615"/>
      <c r="E370" s="624"/>
      <c r="F370" s="624"/>
      <c r="G370" s="624"/>
      <c r="H370" s="624"/>
      <c r="I370" s="624">
        <v>4500</v>
      </c>
      <c r="J370" s="624">
        <v>4500</v>
      </c>
      <c r="K370" s="624"/>
      <c r="L370" s="624"/>
      <c r="M370" s="624">
        <f t="shared" si="50"/>
        <v>0</v>
      </c>
      <c r="N370" s="624"/>
      <c r="O370" s="624"/>
      <c r="P370" s="624"/>
      <c r="Q370" s="624"/>
      <c r="R370" s="624"/>
      <c r="S370" s="624"/>
      <c r="T370" s="624"/>
      <c r="U370" s="615"/>
      <c r="V370" s="615"/>
      <c r="W370" s="615"/>
      <c r="X370" s="615"/>
      <c r="Y370" s="620">
        <f t="shared" si="46"/>
        <v>0</v>
      </c>
    </row>
    <row r="371" spans="1:29" s="616" customFormat="1" ht="47.25" customHeight="1">
      <c r="A371" s="644">
        <v>11</v>
      </c>
      <c r="B371" s="645" t="s">
        <v>651</v>
      </c>
      <c r="C371" s="645"/>
      <c r="D371" s="615"/>
      <c r="E371" s="624"/>
      <c r="F371" s="624"/>
      <c r="G371" s="624"/>
      <c r="H371" s="624"/>
      <c r="I371" s="624">
        <v>5000</v>
      </c>
      <c r="J371" s="624">
        <v>5000</v>
      </c>
      <c r="K371" s="624"/>
      <c r="L371" s="624"/>
      <c r="M371" s="624">
        <f t="shared" si="50"/>
        <v>0</v>
      </c>
      <c r="N371" s="624"/>
      <c r="O371" s="624"/>
      <c r="P371" s="624"/>
      <c r="Q371" s="624"/>
      <c r="R371" s="624"/>
      <c r="S371" s="624"/>
      <c r="T371" s="624"/>
      <c r="U371" s="615"/>
      <c r="V371" s="615"/>
      <c r="W371" s="615"/>
      <c r="X371" s="615"/>
      <c r="Y371" s="620">
        <f t="shared" si="46"/>
        <v>0</v>
      </c>
    </row>
    <row r="372" spans="1:29" s="616" customFormat="1" ht="41.25" customHeight="1">
      <c r="A372" s="644">
        <v>12</v>
      </c>
      <c r="B372" s="645" t="s">
        <v>652</v>
      </c>
      <c r="C372" s="645"/>
      <c r="D372" s="615"/>
      <c r="E372" s="624"/>
      <c r="F372" s="624"/>
      <c r="G372" s="624"/>
      <c r="H372" s="624"/>
      <c r="I372" s="624">
        <v>5000</v>
      </c>
      <c r="J372" s="624">
        <v>5000</v>
      </c>
      <c r="K372" s="624"/>
      <c r="L372" s="624"/>
      <c r="M372" s="624">
        <f t="shared" si="50"/>
        <v>0</v>
      </c>
      <c r="N372" s="624"/>
      <c r="O372" s="624"/>
      <c r="P372" s="624"/>
      <c r="Q372" s="624"/>
      <c r="R372" s="624"/>
      <c r="S372" s="624"/>
      <c r="T372" s="624"/>
      <c r="U372" s="615"/>
      <c r="V372" s="615"/>
      <c r="W372" s="615"/>
      <c r="X372" s="615"/>
      <c r="Y372" s="620">
        <f t="shared" si="46"/>
        <v>0</v>
      </c>
    </row>
    <row r="373" spans="1:29" s="616" customFormat="1" ht="57" customHeight="1">
      <c r="A373" s="644">
        <v>13</v>
      </c>
      <c r="B373" s="645" t="s">
        <v>650</v>
      </c>
      <c r="C373" s="645"/>
      <c r="D373" s="615"/>
      <c r="E373" s="624"/>
      <c r="F373" s="624"/>
      <c r="G373" s="624"/>
      <c r="H373" s="624"/>
      <c r="I373" s="624">
        <v>20000</v>
      </c>
      <c r="J373" s="624">
        <v>20000</v>
      </c>
      <c r="K373" s="624"/>
      <c r="L373" s="624"/>
      <c r="M373" s="624">
        <f t="shared" si="50"/>
        <v>0</v>
      </c>
      <c r="N373" s="624"/>
      <c r="O373" s="624"/>
      <c r="P373" s="624"/>
      <c r="Q373" s="624"/>
      <c r="R373" s="624"/>
      <c r="S373" s="624"/>
      <c r="T373" s="624"/>
      <c r="U373" s="615"/>
      <c r="V373" s="615"/>
      <c r="W373" s="615"/>
      <c r="X373" s="615"/>
      <c r="Y373" s="620">
        <f t="shared" si="46"/>
        <v>0</v>
      </c>
    </row>
    <row r="374" spans="1:29" s="616" customFormat="1">
      <c r="A374" s="650"/>
      <c r="B374" s="642" t="s">
        <v>658</v>
      </c>
      <c r="C374" s="645"/>
      <c r="D374" s="615"/>
      <c r="E374" s="624"/>
      <c r="F374" s="624"/>
      <c r="G374" s="624"/>
      <c r="H374" s="624"/>
      <c r="I374" s="624"/>
      <c r="J374" s="624"/>
      <c r="K374" s="624"/>
      <c r="L374" s="624"/>
      <c r="M374" s="624"/>
      <c r="N374" s="624"/>
      <c r="O374" s="624"/>
      <c r="P374" s="624"/>
      <c r="Q374" s="624"/>
      <c r="R374" s="624"/>
      <c r="S374" s="624"/>
      <c r="T374" s="624"/>
      <c r="U374" s="615"/>
      <c r="V374" s="615"/>
      <c r="W374" s="615"/>
      <c r="X374" s="615"/>
      <c r="Y374" s="620">
        <f t="shared" si="46"/>
        <v>0</v>
      </c>
    </row>
    <row r="375" spans="1:29" s="616" customFormat="1" ht="41.25" customHeight="1">
      <c r="A375" s="644">
        <v>14</v>
      </c>
      <c r="B375" s="645" t="s">
        <v>975</v>
      </c>
      <c r="C375" s="645"/>
      <c r="D375" s="615"/>
      <c r="E375" s="624"/>
      <c r="F375" s="624"/>
      <c r="G375" s="624"/>
      <c r="H375" s="624"/>
      <c r="I375" s="624">
        <v>5000</v>
      </c>
      <c r="J375" s="624">
        <v>5000</v>
      </c>
      <c r="K375" s="624"/>
      <c r="L375" s="624"/>
      <c r="M375" s="624">
        <v>5000</v>
      </c>
      <c r="N375" s="624">
        <v>5000</v>
      </c>
      <c r="O375" s="624"/>
      <c r="P375" s="624"/>
      <c r="Q375" s="624">
        <v>1000</v>
      </c>
      <c r="R375" s="624">
        <v>1000</v>
      </c>
      <c r="S375" s="624"/>
      <c r="T375" s="624"/>
      <c r="U375" s="615"/>
      <c r="V375" s="615"/>
      <c r="W375" s="615"/>
      <c r="X375" s="615"/>
      <c r="Y375" s="620">
        <f t="shared" si="46"/>
        <v>0</v>
      </c>
    </row>
    <row r="376" spans="1:29" s="616" customFormat="1" ht="38.25" customHeight="1">
      <c r="A376" s="644">
        <v>15</v>
      </c>
      <c r="B376" s="645" t="s">
        <v>976</v>
      </c>
      <c r="C376" s="645"/>
      <c r="D376" s="615"/>
      <c r="E376" s="624"/>
      <c r="F376" s="624"/>
      <c r="G376" s="624"/>
      <c r="H376" s="624"/>
      <c r="I376" s="624">
        <v>5000</v>
      </c>
      <c r="J376" s="624">
        <v>5000</v>
      </c>
      <c r="K376" s="624"/>
      <c r="L376" s="624"/>
      <c r="M376" s="624">
        <v>5000</v>
      </c>
      <c r="N376" s="624">
        <v>5000</v>
      </c>
      <c r="O376" s="624"/>
      <c r="P376" s="624"/>
      <c r="Q376" s="624">
        <v>1000</v>
      </c>
      <c r="R376" s="624">
        <v>1000</v>
      </c>
      <c r="S376" s="624"/>
      <c r="T376" s="624"/>
      <c r="U376" s="615"/>
      <c r="V376" s="615"/>
      <c r="W376" s="615"/>
      <c r="X376" s="615"/>
      <c r="Y376" s="620">
        <f t="shared" si="46"/>
        <v>0</v>
      </c>
    </row>
    <row r="377" spans="1:29" s="616" customFormat="1" ht="39.75" customHeight="1">
      <c r="A377" s="644">
        <v>16</v>
      </c>
      <c r="B377" s="645" t="s">
        <v>978</v>
      </c>
      <c r="C377" s="645"/>
      <c r="D377" s="615"/>
      <c r="E377" s="624"/>
      <c r="F377" s="624"/>
      <c r="G377" s="624"/>
      <c r="H377" s="624"/>
      <c r="I377" s="624">
        <v>5000</v>
      </c>
      <c r="J377" s="624">
        <v>5000</v>
      </c>
      <c r="K377" s="624"/>
      <c r="L377" s="624"/>
      <c r="M377" s="624">
        <v>5000</v>
      </c>
      <c r="N377" s="624">
        <v>5000</v>
      </c>
      <c r="O377" s="624"/>
      <c r="P377" s="624"/>
      <c r="Q377" s="624">
        <v>500</v>
      </c>
      <c r="R377" s="624">
        <v>500</v>
      </c>
      <c r="S377" s="624"/>
      <c r="T377" s="624"/>
      <c r="U377" s="615"/>
      <c r="V377" s="615"/>
      <c r="W377" s="615"/>
      <c r="X377" s="615"/>
      <c r="Y377" s="620">
        <f t="shared" si="46"/>
        <v>0</v>
      </c>
    </row>
    <row r="378" spans="1:29" s="616" customFormat="1" ht="45" customHeight="1">
      <c r="A378" s="644">
        <v>17</v>
      </c>
      <c r="B378" s="645" t="s">
        <v>663</v>
      </c>
      <c r="C378" s="645"/>
      <c r="D378" s="615"/>
      <c r="E378" s="624"/>
      <c r="F378" s="624"/>
      <c r="G378" s="624"/>
      <c r="H378" s="624"/>
      <c r="I378" s="624">
        <v>4000</v>
      </c>
      <c r="J378" s="624">
        <v>4000</v>
      </c>
      <c r="K378" s="624"/>
      <c r="L378" s="624"/>
      <c r="M378" s="624">
        <v>4000</v>
      </c>
      <c r="N378" s="624">
        <v>4000</v>
      </c>
      <c r="O378" s="624"/>
      <c r="P378" s="624"/>
      <c r="Q378" s="624"/>
      <c r="R378" s="624"/>
      <c r="S378" s="624"/>
      <c r="T378" s="624"/>
      <c r="U378" s="615"/>
      <c r="V378" s="615"/>
      <c r="W378" s="615"/>
      <c r="X378" s="615"/>
      <c r="Y378" s="620">
        <f t="shared" si="46"/>
        <v>0</v>
      </c>
    </row>
    <row r="379" spans="1:29" s="616" customFormat="1" ht="46.5" customHeight="1">
      <c r="A379" s="644">
        <v>18</v>
      </c>
      <c r="B379" s="645" t="s">
        <v>977</v>
      </c>
      <c r="C379" s="645"/>
      <c r="D379" s="615"/>
      <c r="E379" s="624"/>
      <c r="F379" s="624"/>
      <c r="G379" s="624"/>
      <c r="H379" s="624"/>
      <c r="I379" s="624">
        <v>5000</v>
      </c>
      <c r="J379" s="624">
        <v>5000</v>
      </c>
      <c r="K379" s="624"/>
      <c r="L379" s="624"/>
      <c r="M379" s="624">
        <v>5000</v>
      </c>
      <c r="N379" s="624">
        <v>5000</v>
      </c>
      <c r="O379" s="624"/>
      <c r="P379" s="624"/>
      <c r="Q379" s="624"/>
      <c r="R379" s="624"/>
      <c r="S379" s="624"/>
      <c r="T379" s="624"/>
      <c r="U379" s="615"/>
      <c r="V379" s="615"/>
      <c r="W379" s="615"/>
      <c r="X379" s="615"/>
      <c r="Y379" s="620">
        <f t="shared" si="46"/>
        <v>0</v>
      </c>
    </row>
    <row r="380" spans="1:29" s="616" customFormat="1" ht="60.75" customHeight="1">
      <c r="A380" s="644">
        <v>19</v>
      </c>
      <c r="B380" s="645" t="s">
        <v>665</v>
      </c>
      <c r="C380" s="645"/>
      <c r="D380" s="615"/>
      <c r="E380" s="624"/>
      <c r="F380" s="624"/>
      <c r="G380" s="624"/>
      <c r="H380" s="624"/>
      <c r="I380" s="624">
        <v>15000</v>
      </c>
      <c r="J380" s="624"/>
      <c r="K380" s="624"/>
      <c r="L380" s="624"/>
      <c r="M380" s="624">
        <f>N380</f>
        <v>0</v>
      </c>
      <c r="N380" s="624"/>
      <c r="O380" s="624"/>
      <c r="P380" s="624"/>
      <c r="Q380" s="624"/>
      <c r="R380" s="624"/>
      <c r="S380" s="624"/>
      <c r="T380" s="624"/>
      <c r="U380" s="615"/>
      <c r="V380" s="615"/>
      <c r="W380" s="615"/>
      <c r="X380" s="615"/>
      <c r="Y380" s="620">
        <f t="shared" si="46"/>
        <v>0</v>
      </c>
      <c r="AC380" s="615" t="s">
        <v>974</v>
      </c>
    </row>
    <row r="381" spans="1:29" s="616" customFormat="1" ht="42.75" customHeight="1">
      <c r="A381" s="644">
        <v>20</v>
      </c>
      <c r="B381" s="645" t="s">
        <v>659</v>
      </c>
      <c r="C381" s="645"/>
      <c r="D381" s="615"/>
      <c r="E381" s="624"/>
      <c r="F381" s="624"/>
      <c r="G381" s="624"/>
      <c r="H381" s="624"/>
      <c r="I381" s="624">
        <v>4000</v>
      </c>
      <c r="J381" s="624"/>
      <c r="K381" s="624"/>
      <c r="L381" s="624"/>
      <c r="M381" s="624"/>
      <c r="N381" s="624"/>
      <c r="O381" s="624"/>
      <c r="P381" s="624"/>
      <c r="Q381" s="624"/>
      <c r="R381" s="624"/>
      <c r="S381" s="624"/>
      <c r="T381" s="624"/>
      <c r="U381" s="615"/>
      <c r="V381" s="615"/>
      <c r="W381" s="615"/>
      <c r="X381" s="615"/>
      <c r="Y381" s="620">
        <f t="shared" si="46"/>
        <v>0</v>
      </c>
      <c r="AC381" s="615" t="s">
        <v>973</v>
      </c>
    </row>
    <row r="382" spans="1:29" s="616" customFormat="1" ht="43.5" customHeight="1">
      <c r="A382" s="644">
        <v>21</v>
      </c>
      <c r="B382" s="645" t="s">
        <v>660</v>
      </c>
      <c r="C382" s="645"/>
      <c r="D382" s="615"/>
      <c r="E382" s="624"/>
      <c r="F382" s="624"/>
      <c r="G382" s="624"/>
      <c r="H382" s="624"/>
      <c r="I382" s="624">
        <v>4000</v>
      </c>
      <c r="J382" s="624"/>
      <c r="K382" s="624"/>
      <c r="L382" s="624"/>
      <c r="M382" s="624"/>
      <c r="N382" s="624"/>
      <c r="O382" s="624"/>
      <c r="P382" s="624"/>
      <c r="Q382" s="624"/>
      <c r="R382" s="624"/>
      <c r="S382" s="624"/>
      <c r="T382" s="624"/>
      <c r="U382" s="615"/>
      <c r="V382" s="615"/>
      <c r="W382" s="615"/>
      <c r="X382" s="615"/>
      <c r="Y382" s="620">
        <f t="shared" si="46"/>
        <v>0</v>
      </c>
      <c r="AC382" s="615" t="s">
        <v>973</v>
      </c>
    </row>
    <row r="383" spans="1:29" s="616" customFormat="1" ht="50.25" customHeight="1">
      <c r="A383" s="644">
        <v>22</v>
      </c>
      <c r="B383" s="645" t="s">
        <v>661</v>
      </c>
      <c r="C383" s="645"/>
      <c r="D383" s="615"/>
      <c r="E383" s="624"/>
      <c r="F383" s="624"/>
      <c r="G383" s="624"/>
      <c r="H383" s="624"/>
      <c r="I383" s="624">
        <v>4000</v>
      </c>
      <c r="J383" s="624"/>
      <c r="K383" s="624"/>
      <c r="L383" s="624"/>
      <c r="M383" s="624"/>
      <c r="N383" s="624"/>
      <c r="O383" s="624"/>
      <c r="P383" s="624"/>
      <c r="Q383" s="624"/>
      <c r="R383" s="624"/>
      <c r="S383" s="624"/>
      <c r="T383" s="624"/>
      <c r="U383" s="615"/>
      <c r="V383" s="615"/>
      <c r="W383" s="615"/>
      <c r="X383" s="615"/>
      <c r="Y383" s="620">
        <f t="shared" si="46"/>
        <v>0</v>
      </c>
      <c r="AC383" s="615" t="s">
        <v>973</v>
      </c>
    </row>
    <row r="384" spans="1:29" s="616" customFormat="1" ht="37.5" customHeight="1">
      <c r="A384" s="644">
        <v>23</v>
      </c>
      <c r="B384" s="645" t="s">
        <v>662</v>
      </c>
      <c r="C384" s="645"/>
      <c r="D384" s="615"/>
      <c r="E384" s="624"/>
      <c r="F384" s="624"/>
      <c r="G384" s="624"/>
      <c r="H384" s="624"/>
      <c r="I384" s="624">
        <v>5000</v>
      </c>
      <c r="J384" s="624"/>
      <c r="K384" s="624"/>
      <c r="L384" s="624"/>
      <c r="M384" s="624"/>
      <c r="N384" s="624"/>
      <c r="O384" s="624"/>
      <c r="P384" s="624"/>
      <c r="Q384" s="624"/>
      <c r="R384" s="624"/>
      <c r="S384" s="624"/>
      <c r="T384" s="624"/>
      <c r="U384" s="615"/>
      <c r="V384" s="615"/>
      <c r="W384" s="615"/>
      <c r="X384" s="615"/>
      <c r="Y384" s="620">
        <f t="shared" si="46"/>
        <v>0</v>
      </c>
      <c r="AC384" s="615" t="s">
        <v>973</v>
      </c>
    </row>
    <row r="385" spans="1:27" s="616" customFormat="1">
      <c r="A385" s="650"/>
      <c r="B385" s="645"/>
      <c r="C385" s="645"/>
      <c r="D385" s="615"/>
      <c r="E385" s="624"/>
      <c r="F385" s="624"/>
      <c r="G385" s="624"/>
      <c r="H385" s="624"/>
      <c r="I385" s="624"/>
      <c r="J385" s="624"/>
      <c r="K385" s="624"/>
      <c r="L385" s="624"/>
      <c r="M385" s="624"/>
      <c r="N385" s="624"/>
      <c r="O385" s="624"/>
      <c r="P385" s="624"/>
      <c r="Q385" s="624"/>
      <c r="R385" s="624"/>
      <c r="S385" s="624"/>
      <c r="T385" s="624"/>
      <c r="U385" s="615"/>
      <c r="V385" s="615"/>
      <c r="W385" s="615"/>
      <c r="X385" s="615"/>
      <c r="Y385" s="620">
        <f t="shared" si="46"/>
        <v>0</v>
      </c>
    </row>
    <row r="386" spans="1:27" s="616" customFormat="1" ht="32.25" customHeight="1">
      <c r="A386" s="628" t="s">
        <v>666</v>
      </c>
      <c r="B386" s="629" t="s">
        <v>667</v>
      </c>
      <c r="C386" s="645"/>
      <c r="D386" s="615"/>
      <c r="E386" s="619">
        <f t="shared" ref="E386:T386" si="51">E387+E390</f>
        <v>0</v>
      </c>
      <c r="F386" s="619">
        <f t="shared" si="51"/>
        <v>0</v>
      </c>
      <c r="G386" s="619">
        <f t="shared" si="51"/>
        <v>0</v>
      </c>
      <c r="H386" s="619">
        <f t="shared" si="51"/>
        <v>0</v>
      </c>
      <c r="I386" s="619">
        <f t="shared" si="51"/>
        <v>194000</v>
      </c>
      <c r="J386" s="619">
        <f t="shared" si="51"/>
        <v>194000</v>
      </c>
      <c r="K386" s="619">
        <f t="shared" si="51"/>
        <v>0</v>
      </c>
      <c r="L386" s="619">
        <f t="shared" si="51"/>
        <v>0</v>
      </c>
      <c r="M386" s="619">
        <f t="shared" si="51"/>
        <v>32000</v>
      </c>
      <c r="N386" s="619">
        <f t="shared" si="51"/>
        <v>32000</v>
      </c>
      <c r="O386" s="619">
        <f t="shared" si="51"/>
        <v>0</v>
      </c>
      <c r="P386" s="619">
        <f t="shared" si="51"/>
        <v>0</v>
      </c>
      <c r="Q386" s="619">
        <f t="shared" si="51"/>
        <v>2000</v>
      </c>
      <c r="R386" s="619">
        <f t="shared" si="51"/>
        <v>2000</v>
      </c>
      <c r="S386" s="619">
        <f t="shared" si="51"/>
        <v>0</v>
      </c>
      <c r="T386" s="619">
        <f t="shared" si="51"/>
        <v>0</v>
      </c>
      <c r="U386" s="615"/>
      <c r="V386" s="615"/>
      <c r="W386" s="615"/>
      <c r="X386" s="615"/>
      <c r="Y386" s="620">
        <f t="shared" si="46"/>
        <v>0</v>
      </c>
      <c r="Z386" s="616">
        <v>38665</v>
      </c>
      <c r="AA386" s="616" t="s">
        <v>972</v>
      </c>
    </row>
    <row r="387" spans="1:27" s="616" customFormat="1" ht="31.5">
      <c r="A387" s="630" t="s">
        <v>464</v>
      </c>
      <c r="B387" s="631" t="s">
        <v>456</v>
      </c>
      <c r="C387" s="645"/>
      <c r="D387" s="615"/>
      <c r="E387" s="624"/>
      <c r="F387" s="624"/>
      <c r="G387" s="624"/>
      <c r="H387" s="624"/>
      <c r="I387" s="624">
        <f>J387</f>
        <v>0</v>
      </c>
      <c r="J387" s="624"/>
      <c r="K387" s="624"/>
      <c r="L387" s="624"/>
      <c r="M387" s="624">
        <f>N387</f>
        <v>0</v>
      </c>
      <c r="N387" s="624"/>
      <c r="O387" s="624"/>
      <c r="P387" s="624"/>
      <c r="Q387" s="624"/>
      <c r="R387" s="624"/>
      <c r="S387" s="624"/>
      <c r="T387" s="624"/>
      <c r="U387" s="615"/>
      <c r="V387" s="615"/>
      <c r="W387" s="615"/>
      <c r="X387" s="615"/>
      <c r="Y387" s="620">
        <f t="shared" si="46"/>
        <v>0</v>
      </c>
    </row>
    <row r="388" spans="1:27" s="616" customFormat="1" ht="31.5">
      <c r="A388" s="635" t="s">
        <v>24</v>
      </c>
      <c r="B388" s="636" t="s">
        <v>457</v>
      </c>
      <c r="C388" s="645"/>
      <c r="D388" s="615"/>
      <c r="E388" s="624"/>
      <c r="F388" s="624"/>
      <c r="G388" s="624"/>
      <c r="H388" s="624"/>
      <c r="I388" s="624">
        <f>J388</f>
        <v>0</v>
      </c>
      <c r="J388" s="624"/>
      <c r="K388" s="624"/>
      <c r="L388" s="624"/>
      <c r="M388" s="624">
        <f>N388</f>
        <v>0</v>
      </c>
      <c r="N388" s="624"/>
      <c r="O388" s="624"/>
      <c r="P388" s="624"/>
      <c r="Q388" s="624"/>
      <c r="R388" s="624"/>
      <c r="S388" s="624"/>
      <c r="T388" s="624"/>
      <c r="U388" s="615"/>
      <c r="V388" s="615"/>
      <c r="W388" s="615"/>
      <c r="X388" s="615"/>
      <c r="Y388" s="620">
        <f t="shared" si="46"/>
        <v>0</v>
      </c>
    </row>
    <row r="389" spans="1:27" s="616" customFormat="1" ht="47.25">
      <c r="A389" s="635"/>
      <c r="B389" s="642" t="s">
        <v>458</v>
      </c>
      <c r="C389" s="645"/>
      <c r="D389" s="615"/>
      <c r="E389" s="624"/>
      <c r="F389" s="624"/>
      <c r="G389" s="624"/>
      <c r="H389" s="624"/>
      <c r="I389" s="624">
        <f>J389</f>
        <v>0</v>
      </c>
      <c r="J389" s="624"/>
      <c r="K389" s="624"/>
      <c r="L389" s="624"/>
      <c r="M389" s="624">
        <f>N389</f>
        <v>0</v>
      </c>
      <c r="N389" s="624"/>
      <c r="O389" s="624"/>
      <c r="P389" s="624"/>
      <c r="Q389" s="624"/>
      <c r="R389" s="624"/>
      <c r="S389" s="624"/>
      <c r="T389" s="624"/>
      <c r="U389" s="615"/>
      <c r="V389" s="615"/>
      <c r="W389" s="615"/>
      <c r="X389" s="615"/>
      <c r="Y389" s="620">
        <f t="shared" si="46"/>
        <v>0</v>
      </c>
    </row>
    <row r="390" spans="1:27" s="616" customFormat="1" ht="31.5">
      <c r="A390" s="630" t="s">
        <v>465</v>
      </c>
      <c r="B390" s="631" t="s">
        <v>466</v>
      </c>
      <c r="C390" s="645"/>
      <c r="D390" s="615"/>
      <c r="E390" s="619">
        <f t="shared" ref="E390:T390" si="52">SUM(E391:E399)</f>
        <v>0</v>
      </c>
      <c r="F390" s="619">
        <f t="shared" si="52"/>
        <v>0</v>
      </c>
      <c r="G390" s="619">
        <f t="shared" si="52"/>
        <v>0</v>
      </c>
      <c r="H390" s="619">
        <f t="shared" si="52"/>
        <v>0</v>
      </c>
      <c r="I390" s="619">
        <f t="shared" si="52"/>
        <v>194000</v>
      </c>
      <c r="J390" s="619">
        <f t="shared" si="52"/>
        <v>194000</v>
      </c>
      <c r="K390" s="619">
        <f t="shared" si="52"/>
        <v>0</v>
      </c>
      <c r="L390" s="619">
        <f t="shared" si="52"/>
        <v>0</v>
      </c>
      <c r="M390" s="619">
        <f t="shared" si="52"/>
        <v>32000</v>
      </c>
      <c r="N390" s="619">
        <f t="shared" si="52"/>
        <v>32000</v>
      </c>
      <c r="O390" s="619">
        <f t="shared" si="52"/>
        <v>0</v>
      </c>
      <c r="P390" s="619">
        <f t="shared" si="52"/>
        <v>0</v>
      </c>
      <c r="Q390" s="619">
        <f t="shared" si="52"/>
        <v>2000</v>
      </c>
      <c r="R390" s="619">
        <f t="shared" si="52"/>
        <v>2000</v>
      </c>
      <c r="S390" s="619">
        <f t="shared" si="52"/>
        <v>0</v>
      </c>
      <c r="T390" s="619">
        <f t="shared" si="52"/>
        <v>0</v>
      </c>
      <c r="U390" s="615"/>
      <c r="V390" s="615"/>
      <c r="W390" s="615"/>
      <c r="X390" s="615"/>
      <c r="Y390" s="620">
        <f t="shared" si="46"/>
        <v>0</v>
      </c>
    </row>
    <row r="391" spans="1:27" s="616" customFormat="1" ht="36.75" customHeight="1">
      <c r="A391" s="635"/>
      <c r="B391" s="642" t="s">
        <v>467</v>
      </c>
      <c r="C391" s="645"/>
      <c r="D391" s="615"/>
      <c r="E391" s="624"/>
      <c r="F391" s="624"/>
      <c r="G391" s="624"/>
      <c r="H391" s="624"/>
      <c r="I391" s="624">
        <f>J391</f>
        <v>0</v>
      </c>
      <c r="J391" s="624"/>
      <c r="K391" s="624"/>
      <c r="L391" s="624"/>
      <c r="M391" s="624">
        <f>N391</f>
        <v>0</v>
      </c>
      <c r="N391" s="624"/>
      <c r="O391" s="624"/>
      <c r="P391" s="624"/>
      <c r="Q391" s="624"/>
      <c r="R391" s="624"/>
      <c r="S391" s="624"/>
      <c r="T391" s="624"/>
      <c r="U391" s="615"/>
      <c r="V391" s="615"/>
      <c r="W391" s="615"/>
      <c r="X391" s="615"/>
      <c r="Y391" s="620">
        <f t="shared" si="46"/>
        <v>0</v>
      </c>
    </row>
    <row r="392" spans="1:27" s="616" customFormat="1" ht="53.25" customHeight="1">
      <c r="A392" s="644">
        <v>1</v>
      </c>
      <c r="B392" s="645" t="s">
        <v>668</v>
      </c>
      <c r="C392" s="645"/>
      <c r="D392" s="615"/>
      <c r="E392" s="624"/>
      <c r="F392" s="624"/>
      <c r="G392" s="624"/>
      <c r="H392" s="624"/>
      <c r="I392" s="624">
        <f>J392</f>
        <v>10000</v>
      </c>
      <c r="J392" s="624">
        <v>10000</v>
      </c>
      <c r="K392" s="624"/>
      <c r="L392" s="624"/>
      <c r="M392" s="624">
        <v>10000</v>
      </c>
      <c r="N392" s="624">
        <v>10000</v>
      </c>
      <c r="O392" s="624"/>
      <c r="P392" s="624"/>
      <c r="Q392" s="624">
        <v>500</v>
      </c>
      <c r="R392" s="624">
        <v>500</v>
      </c>
      <c r="S392" s="624"/>
      <c r="T392" s="624"/>
      <c r="U392" s="615"/>
      <c r="V392" s="615"/>
      <c r="W392" s="615"/>
      <c r="X392" s="615"/>
      <c r="Y392" s="620">
        <f t="shared" si="46"/>
        <v>0</v>
      </c>
    </row>
    <row r="393" spans="1:27" s="616" customFormat="1" ht="42.75" customHeight="1">
      <c r="A393" s="644">
        <v>2</v>
      </c>
      <c r="B393" s="645" t="s">
        <v>669</v>
      </c>
      <c r="C393" s="645"/>
      <c r="D393" s="615"/>
      <c r="E393" s="624"/>
      <c r="F393" s="624"/>
      <c r="G393" s="624"/>
      <c r="H393" s="624"/>
      <c r="I393" s="624">
        <f>J393</f>
        <v>15000</v>
      </c>
      <c r="J393" s="624">
        <v>15000</v>
      </c>
      <c r="K393" s="624"/>
      <c r="L393" s="624"/>
      <c r="M393" s="624">
        <f>N393</f>
        <v>15000</v>
      </c>
      <c r="N393" s="624">
        <v>15000</v>
      </c>
      <c r="O393" s="624"/>
      <c r="P393" s="624"/>
      <c r="Q393" s="624">
        <v>1000</v>
      </c>
      <c r="R393" s="624">
        <v>1000</v>
      </c>
      <c r="S393" s="624"/>
      <c r="T393" s="624"/>
      <c r="U393" s="615" t="s">
        <v>3016</v>
      </c>
      <c r="V393" s="615"/>
      <c r="W393" s="615"/>
      <c r="X393" s="615"/>
      <c r="Y393" s="620">
        <f t="shared" si="46"/>
        <v>0</v>
      </c>
    </row>
    <row r="394" spans="1:27" s="616" customFormat="1" ht="38.25" customHeight="1">
      <c r="A394" s="644">
        <v>3</v>
      </c>
      <c r="B394" s="645" t="s">
        <v>670</v>
      </c>
      <c r="C394" s="645"/>
      <c r="D394" s="615"/>
      <c r="E394" s="624"/>
      <c r="F394" s="624"/>
      <c r="G394" s="624"/>
      <c r="H394" s="624"/>
      <c r="I394" s="624">
        <f>J394</f>
        <v>7000</v>
      </c>
      <c r="J394" s="624">
        <v>7000</v>
      </c>
      <c r="K394" s="624"/>
      <c r="L394" s="624"/>
      <c r="M394" s="624">
        <f>J394</f>
        <v>7000</v>
      </c>
      <c r="N394" s="624">
        <f>J394</f>
        <v>7000</v>
      </c>
      <c r="O394" s="624"/>
      <c r="P394" s="624"/>
      <c r="Q394" s="624">
        <v>500</v>
      </c>
      <c r="R394" s="624">
        <v>500</v>
      </c>
      <c r="S394" s="624"/>
      <c r="T394" s="624"/>
      <c r="U394" s="615"/>
      <c r="V394" s="615"/>
      <c r="W394" s="615"/>
      <c r="X394" s="615"/>
      <c r="Y394" s="620">
        <f t="shared" si="46"/>
        <v>0</v>
      </c>
    </row>
    <row r="395" spans="1:27" s="616" customFormat="1" ht="38.25" customHeight="1">
      <c r="A395" s="644">
        <v>4</v>
      </c>
      <c r="B395" s="645" t="s">
        <v>671</v>
      </c>
      <c r="C395" s="645"/>
      <c r="D395" s="615"/>
      <c r="E395" s="624"/>
      <c r="F395" s="624"/>
      <c r="G395" s="624"/>
      <c r="H395" s="624"/>
      <c r="I395" s="624">
        <f>J395</f>
        <v>50000</v>
      </c>
      <c r="J395" s="624">
        <v>50000</v>
      </c>
      <c r="K395" s="624"/>
      <c r="L395" s="624"/>
      <c r="M395" s="624">
        <f>N395</f>
        <v>0</v>
      </c>
      <c r="N395" s="624">
        <v>0</v>
      </c>
      <c r="O395" s="624"/>
      <c r="P395" s="624"/>
      <c r="Q395" s="624"/>
      <c r="R395" s="624"/>
      <c r="S395" s="624"/>
      <c r="T395" s="624"/>
      <c r="U395" s="615"/>
      <c r="V395" s="615"/>
      <c r="W395" s="615"/>
      <c r="X395" s="615"/>
      <c r="Y395" s="620">
        <f t="shared" si="46"/>
        <v>0</v>
      </c>
    </row>
    <row r="396" spans="1:27" s="616" customFormat="1" ht="35.25" customHeight="1">
      <c r="A396" s="644">
        <v>5</v>
      </c>
      <c r="B396" s="645" t="s">
        <v>672</v>
      </c>
      <c r="C396" s="645"/>
      <c r="D396" s="615"/>
      <c r="E396" s="624"/>
      <c r="F396" s="624"/>
      <c r="G396" s="624"/>
      <c r="H396" s="624"/>
      <c r="I396" s="624">
        <v>40000</v>
      </c>
      <c r="J396" s="624">
        <v>40000</v>
      </c>
      <c r="K396" s="624"/>
      <c r="L396" s="624"/>
      <c r="M396" s="624"/>
      <c r="N396" s="624"/>
      <c r="O396" s="624"/>
      <c r="P396" s="624"/>
      <c r="Q396" s="624"/>
      <c r="R396" s="624"/>
      <c r="S396" s="624"/>
      <c r="T396" s="624"/>
      <c r="U396" s="615"/>
      <c r="V396" s="615"/>
      <c r="W396" s="615"/>
      <c r="X396" s="615"/>
      <c r="Y396" s="620">
        <f t="shared" si="46"/>
        <v>0</v>
      </c>
    </row>
    <row r="397" spans="1:27" s="616" customFormat="1" ht="38.25" customHeight="1">
      <c r="A397" s="644">
        <v>6</v>
      </c>
      <c r="B397" s="645" t="s">
        <v>673</v>
      </c>
      <c r="C397" s="645"/>
      <c r="D397" s="615"/>
      <c r="E397" s="624"/>
      <c r="F397" s="624"/>
      <c r="G397" s="624"/>
      <c r="H397" s="624"/>
      <c r="I397" s="624">
        <f>J397</f>
        <v>20000</v>
      </c>
      <c r="J397" s="624">
        <v>20000</v>
      </c>
      <c r="K397" s="624"/>
      <c r="L397" s="624"/>
      <c r="M397" s="624">
        <f>N397</f>
        <v>0</v>
      </c>
      <c r="N397" s="624">
        <v>0</v>
      </c>
      <c r="O397" s="624"/>
      <c r="P397" s="624"/>
      <c r="Q397" s="624"/>
      <c r="R397" s="624"/>
      <c r="S397" s="624"/>
      <c r="T397" s="624"/>
      <c r="U397" s="615"/>
      <c r="V397" s="615"/>
      <c r="W397" s="615"/>
      <c r="X397" s="615"/>
      <c r="Y397" s="620">
        <f t="shared" si="46"/>
        <v>0</v>
      </c>
    </row>
    <row r="398" spans="1:27" s="616" customFormat="1" ht="67.5" customHeight="1">
      <c r="A398" s="644">
        <v>7</v>
      </c>
      <c r="B398" s="645" t="s">
        <v>674</v>
      </c>
      <c r="C398" s="645"/>
      <c r="D398" s="615"/>
      <c r="E398" s="624"/>
      <c r="F398" s="624"/>
      <c r="G398" s="624"/>
      <c r="H398" s="624"/>
      <c r="I398" s="624">
        <f>J398</f>
        <v>50000</v>
      </c>
      <c r="J398" s="624">
        <v>50000</v>
      </c>
      <c r="K398" s="624"/>
      <c r="L398" s="624"/>
      <c r="M398" s="624">
        <f>N398</f>
        <v>0</v>
      </c>
      <c r="N398" s="624">
        <v>0</v>
      </c>
      <c r="O398" s="624"/>
      <c r="P398" s="624"/>
      <c r="Q398" s="624"/>
      <c r="R398" s="624"/>
      <c r="S398" s="624"/>
      <c r="T398" s="624"/>
      <c r="U398" s="615"/>
      <c r="V398" s="615"/>
      <c r="W398" s="615"/>
      <c r="X398" s="615"/>
      <c r="Y398" s="620">
        <f t="shared" si="46"/>
        <v>0</v>
      </c>
    </row>
    <row r="399" spans="1:27" s="616" customFormat="1" ht="75" customHeight="1">
      <c r="A399" s="644">
        <v>8</v>
      </c>
      <c r="B399" s="645" t="s">
        <v>675</v>
      </c>
      <c r="C399" s="645"/>
      <c r="D399" s="615"/>
      <c r="E399" s="624"/>
      <c r="F399" s="624"/>
      <c r="G399" s="624"/>
      <c r="H399" s="624"/>
      <c r="I399" s="624">
        <v>2000</v>
      </c>
      <c r="J399" s="624">
        <v>2000</v>
      </c>
      <c r="K399" s="624"/>
      <c r="L399" s="624"/>
      <c r="M399" s="624"/>
      <c r="N399" s="624"/>
      <c r="O399" s="624"/>
      <c r="P399" s="624"/>
      <c r="Q399" s="624"/>
      <c r="R399" s="624"/>
      <c r="S399" s="624"/>
      <c r="T399" s="624"/>
      <c r="U399" s="615"/>
      <c r="V399" s="615"/>
      <c r="W399" s="615"/>
      <c r="X399" s="615"/>
      <c r="Y399" s="620">
        <f t="shared" si="46"/>
        <v>0</v>
      </c>
    </row>
    <row r="400" spans="1:27" s="616" customFormat="1">
      <c r="A400" s="650"/>
      <c r="B400" s="645"/>
      <c r="C400" s="645"/>
      <c r="D400" s="615"/>
      <c r="E400" s="624"/>
      <c r="F400" s="624"/>
      <c r="G400" s="624"/>
      <c r="H400" s="624"/>
      <c r="I400" s="624">
        <f>J400</f>
        <v>0</v>
      </c>
      <c r="J400" s="624"/>
      <c r="K400" s="624"/>
      <c r="L400" s="624"/>
      <c r="M400" s="624">
        <f>N400</f>
        <v>0</v>
      </c>
      <c r="N400" s="624"/>
      <c r="O400" s="624"/>
      <c r="P400" s="624"/>
      <c r="Q400" s="624"/>
      <c r="R400" s="624"/>
      <c r="S400" s="624"/>
      <c r="T400" s="624"/>
      <c r="U400" s="615"/>
      <c r="V400" s="615"/>
      <c r="W400" s="615"/>
      <c r="X400" s="615"/>
      <c r="Y400" s="620">
        <f t="shared" si="46"/>
        <v>0</v>
      </c>
    </row>
    <row r="401" spans="1:26" s="616" customFormat="1" ht="49.5" customHeight="1">
      <c r="A401" s="630" t="s">
        <v>677</v>
      </c>
      <c r="B401" s="629" t="s">
        <v>676</v>
      </c>
      <c r="C401" s="645"/>
      <c r="D401" s="615"/>
      <c r="E401" s="619">
        <f>E402+E406</f>
        <v>3800</v>
      </c>
      <c r="F401" s="619">
        <f t="shared" ref="F401:T401" si="53">F402+F406</f>
        <v>3800</v>
      </c>
      <c r="G401" s="619">
        <f t="shared" si="53"/>
        <v>0</v>
      </c>
      <c r="H401" s="619">
        <f t="shared" si="53"/>
        <v>0</v>
      </c>
      <c r="I401" s="619">
        <f t="shared" si="53"/>
        <v>62289</v>
      </c>
      <c r="J401" s="619">
        <f t="shared" si="53"/>
        <v>62289</v>
      </c>
      <c r="K401" s="619">
        <f t="shared" si="53"/>
        <v>0</v>
      </c>
      <c r="L401" s="619">
        <f t="shared" si="53"/>
        <v>0</v>
      </c>
      <c r="M401" s="619">
        <f t="shared" si="53"/>
        <v>3800</v>
      </c>
      <c r="N401" s="619">
        <f t="shared" si="53"/>
        <v>3800</v>
      </c>
      <c r="O401" s="619">
        <f t="shared" si="53"/>
        <v>0</v>
      </c>
      <c r="P401" s="619">
        <f t="shared" si="53"/>
        <v>0</v>
      </c>
      <c r="Q401" s="619">
        <f t="shared" si="53"/>
        <v>3800</v>
      </c>
      <c r="R401" s="619">
        <f t="shared" si="53"/>
        <v>3800</v>
      </c>
      <c r="S401" s="619">
        <f t="shared" si="53"/>
        <v>0</v>
      </c>
      <c r="T401" s="619">
        <f t="shared" si="53"/>
        <v>0</v>
      </c>
      <c r="U401" s="615"/>
      <c r="V401" s="615"/>
      <c r="W401" s="615"/>
      <c r="X401" s="615"/>
      <c r="Y401" s="620">
        <f t="shared" si="46"/>
        <v>0</v>
      </c>
      <c r="Z401" s="616">
        <v>59438</v>
      </c>
    </row>
    <row r="402" spans="1:26" s="616" customFormat="1" ht="31.5">
      <c r="A402" s="630" t="s">
        <v>464</v>
      </c>
      <c r="B402" s="631" t="s">
        <v>456</v>
      </c>
      <c r="C402" s="645"/>
      <c r="D402" s="615"/>
      <c r="E402" s="619">
        <f t="shared" ref="E402:T402" si="54">SUM(E403:E405)</f>
        <v>3800</v>
      </c>
      <c r="F402" s="619">
        <f t="shared" si="54"/>
        <v>3800</v>
      </c>
      <c r="G402" s="619">
        <f t="shared" si="54"/>
        <v>0</v>
      </c>
      <c r="H402" s="619">
        <f t="shared" si="54"/>
        <v>0</v>
      </c>
      <c r="I402" s="619">
        <f t="shared" si="54"/>
        <v>3800</v>
      </c>
      <c r="J402" s="619">
        <f t="shared" si="54"/>
        <v>3800</v>
      </c>
      <c r="K402" s="619">
        <f t="shared" si="54"/>
        <v>0</v>
      </c>
      <c r="L402" s="619">
        <f t="shared" si="54"/>
        <v>0</v>
      </c>
      <c r="M402" s="619">
        <f t="shared" si="54"/>
        <v>3800</v>
      </c>
      <c r="N402" s="619">
        <f t="shared" si="54"/>
        <v>3800</v>
      </c>
      <c r="O402" s="619">
        <f t="shared" si="54"/>
        <v>0</v>
      </c>
      <c r="P402" s="619">
        <f t="shared" si="54"/>
        <v>0</v>
      </c>
      <c r="Q402" s="619">
        <f t="shared" si="54"/>
        <v>3800</v>
      </c>
      <c r="R402" s="619">
        <f t="shared" si="54"/>
        <v>3800</v>
      </c>
      <c r="S402" s="619">
        <f t="shared" si="54"/>
        <v>0</v>
      </c>
      <c r="T402" s="619">
        <f t="shared" si="54"/>
        <v>0</v>
      </c>
      <c r="U402" s="615"/>
      <c r="V402" s="615"/>
      <c r="W402" s="615"/>
      <c r="X402" s="615"/>
      <c r="Y402" s="620">
        <f t="shared" si="46"/>
        <v>0</v>
      </c>
    </row>
    <row r="403" spans="1:26" s="616" customFormat="1" ht="31.5">
      <c r="A403" s="635" t="s">
        <v>24</v>
      </c>
      <c r="B403" s="636" t="s">
        <v>457</v>
      </c>
      <c r="C403" s="645"/>
      <c r="D403" s="615"/>
      <c r="E403" s="624"/>
      <c r="F403" s="624"/>
      <c r="G403" s="624"/>
      <c r="H403" s="624"/>
      <c r="I403" s="624">
        <f>J403</f>
        <v>0</v>
      </c>
      <c r="J403" s="624"/>
      <c r="K403" s="624"/>
      <c r="L403" s="624"/>
      <c r="M403" s="624">
        <f>N403</f>
        <v>0</v>
      </c>
      <c r="N403" s="624"/>
      <c r="O403" s="624"/>
      <c r="P403" s="624"/>
      <c r="Q403" s="624"/>
      <c r="R403" s="624"/>
      <c r="S403" s="624"/>
      <c r="T403" s="624"/>
      <c r="U403" s="615"/>
      <c r="V403" s="615"/>
      <c r="W403" s="615"/>
      <c r="X403" s="615"/>
      <c r="Y403" s="620">
        <f t="shared" si="46"/>
        <v>0</v>
      </c>
    </row>
    <row r="404" spans="1:26" s="616" customFormat="1" ht="47.25">
      <c r="A404" s="635"/>
      <c r="B404" s="642" t="s">
        <v>458</v>
      </c>
      <c r="C404" s="645"/>
      <c r="D404" s="615"/>
      <c r="E404" s="624"/>
      <c r="F404" s="624"/>
      <c r="G404" s="624"/>
      <c r="H404" s="624"/>
      <c r="I404" s="624">
        <f>J404</f>
        <v>0</v>
      </c>
      <c r="J404" s="624"/>
      <c r="K404" s="624"/>
      <c r="L404" s="624"/>
      <c r="M404" s="624">
        <f>N404</f>
        <v>0</v>
      </c>
      <c r="N404" s="624"/>
      <c r="O404" s="624"/>
      <c r="P404" s="624"/>
      <c r="Q404" s="624"/>
      <c r="R404" s="624"/>
      <c r="S404" s="624"/>
      <c r="T404" s="624"/>
      <c r="U404" s="615"/>
      <c r="V404" s="615"/>
      <c r="W404" s="615"/>
      <c r="X404" s="615"/>
      <c r="Y404" s="620">
        <f t="shared" si="46"/>
        <v>0</v>
      </c>
    </row>
    <row r="405" spans="1:26" s="616" customFormat="1" ht="56.25" customHeight="1">
      <c r="A405" s="644">
        <v>1</v>
      </c>
      <c r="B405" s="645" t="s">
        <v>678</v>
      </c>
      <c r="C405" s="645"/>
      <c r="D405" s="615" t="s">
        <v>679</v>
      </c>
      <c r="E405" s="624">
        <v>3800</v>
      </c>
      <c r="F405" s="624">
        <v>3800</v>
      </c>
      <c r="G405" s="624"/>
      <c r="H405" s="624"/>
      <c r="I405" s="624">
        <f>J405</f>
        <v>3800</v>
      </c>
      <c r="J405" s="624">
        <f>F405-H405</f>
        <v>3800</v>
      </c>
      <c r="K405" s="624"/>
      <c r="L405" s="624"/>
      <c r="M405" s="624">
        <f>N405</f>
        <v>3800</v>
      </c>
      <c r="N405" s="624">
        <f>J405</f>
        <v>3800</v>
      </c>
      <c r="O405" s="624"/>
      <c r="P405" s="624"/>
      <c r="Q405" s="624">
        <f>R405</f>
        <v>3800</v>
      </c>
      <c r="R405" s="624">
        <v>3800</v>
      </c>
      <c r="S405" s="624"/>
      <c r="T405" s="624"/>
      <c r="U405" s="615"/>
      <c r="V405" s="615"/>
      <c r="W405" s="615"/>
      <c r="X405" s="615"/>
      <c r="Y405" s="620">
        <f t="shared" si="46"/>
        <v>0</v>
      </c>
    </row>
    <row r="406" spans="1:26" s="616" customFormat="1" ht="56.25" customHeight="1">
      <c r="A406" s="630" t="s">
        <v>465</v>
      </c>
      <c r="B406" s="631" t="s">
        <v>466</v>
      </c>
      <c r="C406" s="645"/>
      <c r="D406" s="615"/>
      <c r="E406" s="619">
        <f>SUM(E407:E418)</f>
        <v>0</v>
      </c>
      <c r="F406" s="619">
        <f t="shared" ref="F406:T406" si="55">SUM(F407:F418)</f>
        <v>0</v>
      </c>
      <c r="G406" s="619">
        <f t="shared" si="55"/>
        <v>0</v>
      </c>
      <c r="H406" s="619">
        <f t="shared" si="55"/>
        <v>0</v>
      </c>
      <c r="I406" s="619">
        <f t="shared" si="55"/>
        <v>58489</v>
      </c>
      <c r="J406" s="619">
        <f t="shared" si="55"/>
        <v>58489</v>
      </c>
      <c r="K406" s="619">
        <f t="shared" si="55"/>
        <v>0</v>
      </c>
      <c r="L406" s="619">
        <f t="shared" si="55"/>
        <v>0</v>
      </c>
      <c r="M406" s="619">
        <f t="shared" si="55"/>
        <v>0</v>
      </c>
      <c r="N406" s="619">
        <f t="shared" si="55"/>
        <v>0</v>
      </c>
      <c r="O406" s="619">
        <f t="shared" si="55"/>
        <v>0</v>
      </c>
      <c r="P406" s="619">
        <f t="shared" si="55"/>
        <v>0</v>
      </c>
      <c r="Q406" s="619">
        <f t="shared" si="55"/>
        <v>0</v>
      </c>
      <c r="R406" s="619">
        <f t="shared" si="55"/>
        <v>0</v>
      </c>
      <c r="S406" s="619">
        <f t="shared" si="55"/>
        <v>0</v>
      </c>
      <c r="T406" s="619">
        <f t="shared" si="55"/>
        <v>0</v>
      </c>
      <c r="U406" s="615"/>
      <c r="V406" s="615"/>
      <c r="W406" s="615"/>
      <c r="X406" s="615"/>
      <c r="Y406" s="620"/>
    </row>
    <row r="407" spans="1:26" s="616" customFormat="1" ht="56.25" customHeight="1">
      <c r="A407" s="635"/>
      <c r="B407" s="642" t="s">
        <v>467</v>
      </c>
      <c r="C407" s="645"/>
      <c r="D407" s="615"/>
      <c r="E407" s="624"/>
      <c r="F407" s="624"/>
      <c r="G407" s="624"/>
      <c r="H407" s="624"/>
      <c r="I407" s="624"/>
      <c r="J407" s="624"/>
      <c r="K407" s="624"/>
      <c r="L407" s="624"/>
      <c r="M407" s="624"/>
      <c r="N407" s="624"/>
      <c r="O407" s="624"/>
      <c r="P407" s="624"/>
      <c r="Q407" s="624"/>
      <c r="R407" s="624"/>
      <c r="S407" s="624"/>
      <c r="T407" s="624"/>
      <c r="U407" s="615"/>
      <c r="V407" s="615"/>
      <c r="W407" s="615"/>
      <c r="X407" s="615"/>
      <c r="Y407" s="620"/>
    </row>
    <row r="408" spans="1:26" s="616" customFormat="1" ht="56.25" customHeight="1">
      <c r="A408" s="644">
        <v>1</v>
      </c>
      <c r="B408" s="645" t="s">
        <v>2912</v>
      </c>
      <c r="C408" s="645"/>
      <c r="D408" s="615"/>
      <c r="E408" s="624"/>
      <c r="F408" s="624"/>
      <c r="G408" s="624"/>
      <c r="H408" s="624"/>
      <c r="I408" s="624">
        <v>3800</v>
      </c>
      <c r="J408" s="624">
        <v>3800</v>
      </c>
      <c r="K408" s="624"/>
      <c r="L408" s="624"/>
      <c r="M408" s="624"/>
      <c r="N408" s="624"/>
      <c r="O408" s="624"/>
      <c r="P408" s="624"/>
      <c r="Q408" s="624"/>
      <c r="R408" s="624"/>
      <c r="S408" s="624"/>
      <c r="T408" s="624"/>
      <c r="U408" s="615"/>
      <c r="V408" s="615"/>
      <c r="W408" s="615"/>
      <c r="X408" s="615"/>
      <c r="Y408" s="620"/>
    </row>
    <row r="409" spans="1:26" s="616" customFormat="1" ht="56.25" customHeight="1">
      <c r="A409" s="644">
        <v>2</v>
      </c>
      <c r="B409" s="645" t="s">
        <v>2913</v>
      </c>
      <c r="C409" s="645"/>
      <c r="D409" s="615"/>
      <c r="E409" s="624"/>
      <c r="F409" s="624"/>
      <c r="G409" s="624"/>
      <c r="H409" s="624"/>
      <c r="I409" s="624">
        <v>500</v>
      </c>
      <c r="J409" s="624">
        <v>500</v>
      </c>
      <c r="K409" s="624"/>
      <c r="L409" s="624"/>
      <c r="M409" s="624"/>
      <c r="N409" s="624"/>
      <c r="O409" s="624"/>
      <c r="P409" s="624"/>
      <c r="Q409" s="624"/>
      <c r="R409" s="624"/>
      <c r="S409" s="624"/>
      <c r="T409" s="624"/>
      <c r="U409" s="615"/>
      <c r="V409" s="615"/>
      <c r="W409" s="615"/>
      <c r="X409" s="615"/>
      <c r="Y409" s="620"/>
    </row>
    <row r="410" spans="1:26" s="616" customFormat="1" ht="56.25" customHeight="1">
      <c r="A410" s="644">
        <v>3</v>
      </c>
      <c r="B410" s="645" t="s">
        <v>2914</v>
      </c>
      <c r="C410" s="645"/>
      <c r="D410" s="615"/>
      <c r="E410" s="624"/>
      <c r="F410" s="624"/>
      <c r="G410" s="624"/>
      <c r="H410" s="624"/>
      <c r="I410" s="624">
        <v>1000</v>
      </c>
      <c r="J410" s="624">
        <v>1000</v>
      </c>
      <c r="K410" s="624"/>
      <c r="L410" s="624"/>
      <c r="M410" s="624"/>
      <c r="N410" s="624"/>
      <c r="O410" s="624"/>
      <c r="P410" s="624"/>
      <c r="Q410" s="624"/>
      <c r="R410" s="624"/>
      <c r="S410" s="624"/>
      <c r="T410" s="624"/>
      <c r="U410" s="615"/>
      <c r="V410" s="615"/>
      <c r="W410" s="615"/>
      <c r="X410" s="615"/>
      <c r="Y410" s="620"/>
    </row>
    <row r="411" spans="1:26" s="616" customFormat="1" ht="56.25" customHeight="1">
      <c r="A411" s="644">
        <v>4</v>
      </c>
      <c r="B411" s="645" t="s">
        <v>2915</v>
      </c>
      <c r="C411" s="645"/>
      <c r="D411" s="615"/>
      <c r="E411" s="624"/>
      <c r="F411" s="624"/>
      <c r="G411" s="624"/>
      <c r="H411" s="624"/>
      <c r="I411" s="624">
        <v>1609</v>
      </c>
      <c r="J411" s="624">
        <v>1609</v>
      </c>
      <c r="K411" s="624"/>
      <c r="L411" s="624"/>
      <c r="M411" s="624"/>
      <c r="N411" s="624"/>
      <c r="O411" s="624"/>
      <c r="P411" s="624"/>
      <c r="Q411" s="624"/>
      <c r="R411" s="624"/>
      <c r="S411" s="624"/>
      <c r="T411" s="624"/>
      <c r="U411" s="615"/>
      <c r="V411" s="615"/>
      <c r="W411" s="615"/>
      <c r="X411" s="615"/>
      <c r="Y411" s="620"/>
    </row>
    <row r="412" spans="1:26" s="616" customFormat="1" ht="56.25" customHeight="1">
      <c r="A412" s="644">
        <v>5</v>
      </c>
      <c r="B412" s="645" t="s">
        <v>2916</v>
      </c>
      <c r="C412" s="645"/>
      <c r="D412" s="615"/>
      <c r="E412" s="624"/>
      <c r="F412" s="624"/>
      <c r="G412" s="624"/>
      <c r="H412" s="624"/>
      <c r="I412" s="624">
        <v>5000</v>
      </c>
      <c r="J412" s="624">
        <v>5000</v>
      </c>
      <c r="K412" s="624"/>
      <c r="L412" s="624"/>
      <c r="M412" s="624"/>
      <c r="N412" s="624"/>
      <c r="O412" s="624"/>
      <c r="P412" s="624"/>
      <c r="Q412" s="624"/>
      <c r="R412" s="624"/>
      <c r="S412" s="624"/>
      <c r="T412" s="624"/>
      <c r="U412" s="615"/>
      <c r="V412" s="615"/>
      <c r="W412" s="615"/>
      <c r="X412" s="615"/>
      <c r="Y412" s="620"/>
    </row>
    <row r="413" spans="1:26" s="616" customFormat="1" ht="56.25" customHeight="1">
      <c r="A413" s="644">
        <v>6</v>
      </c>
      <c r="B413" s="645" t="s">
        <v>2917</v>
      </c>
      <c r="C413" s="645"/>
      <c r="D413" s="615"/>
      <c r="E413" s="624"/>
      <c r="F413" s="624"/>
      <c r="G413" s="624"/>
      <c r="H413" s="624"/>
      <c r="I413" s="624">
        <v>1500</v>
      </c>
      <c r="J413" s="624">
        <v>1500</v>
      </c>
      <c r="K413" s="624"/>
      <c r="L413" s="624"/>
      <c r="M413" s="624"/>
      <c r="N413" s="624"/>
      <c r="O413" s="624"/>
      <c r="P413" s="624"/>
      <c r="Q413" s="624"/>
      <c r="R413" s="624"/>
      <c r="S413" s="624"/>
      <c r="T413" s="624"/>
      <c r="U413" s="615"/>
      <c r="V413" s="615"/>
      <c r="W413" s="615"/>
      <c r="X413" s="615"/>
      <c r="Y413" s="620"/>
    </row>
    <row r="414" spans="1:26" s="616" customFormat="1" ht="56.25" customHeight="1">
      <c r="A414" s="644">
        <v>7</v>
      </c>
      <c r="B414" s="645" t="s">
        <v>2918</v>
      </c>
      <c r="C414" s="645"/>
      <c r="D414" s="615"/>
      <c r="E414" s="624"/>
      <c r="F414" s="624"/>
      <c r="G414" s="624"/>
      <c r="H414" s="624"/>
      <c r="I414" s="624">
        <v>1500</v>
      </c>
      <c r="J414" s="624">
        <v>1500</v>
      </c>
      <c r="K414" s="624"/>
      <c r="L414" s="624"/>
      <c r="M414" s="624"/>
      <c r="N414" s="624"/>
      <c r="O414" s="624"/>
      <c r="P414" s="624"/>
      <c r="Q414" s="624"/>
      <c r="R414" s="624"/>
      <c r="S414" s="624"/>
      <c r="T414" s="624"/>
      <c r="U414" s="615"/>
      <c r="V414" s="615"/>
      <c r="W414" s="615"/>
      <c r="X414" s="615"/>
      <c r="Y414" s="620"/>
    </row>
    <row r="415" spans="1:26" s="616" customFormat="1" ht="56.25" customHeight="1">
      <c r="A415" s="644">
        <v>8</v>
      </c>
      <c r="B415" s="645" t="s">
        <v>2919</v>
      </c>
      <c r="C415" s="645"/>
      <c r="D415" s="615"/>
      <c r="E415" s="624"/>
      <c r="F415" s="624"/>
      <c r="G415" s="624"/>
      <c r="H415" s="624"/>
      <c r="I415" s="624">
        <v>1500</v>
      </c>
      <c r="J415" s="624">
        <v>1500</v>
      </c>
      <c r="K415" s="624"/>
      <c r="L415" s="624"/>
      <c r="M415" s="624"/>
      <c r="N415" s="624"/>
      <c r="O415" s="624"/>
      <c r="P415" s="624"/>
      <c r="Q415" s="624"/>
      <c r="R415" s="624"/>
      <c r="S415" s="624"/>
      <c r="T415" s="624"/>
      <c r="U415" s="615"/>
      <c r="V415" s="615"/>
      <c r="W415" s="615"/>
      <c r="X415" s="615"/>
      <c r="Y415" s="620"/>
    </row>
    <row r="416" spans="1:26" s="616" customFormat="1" ht="56.25" customHeight="1">
      <c r="A416" s="644">
        <v>9</v>
      </c>
      <c r="B416" s="645" t="s">
        <v>2920</v>
      </c>
      <c r="C416" s="645"/>
      <c r="D416" s="615"/>
      <c r="E416" s="624"/>
      <c r="F416" s="624"/>
      <c r="G416" s="624"/>
      <c r="H416" s="624"/>
      <c r="I416" s="624">
        <v>20000</v>
      </c>
      <c r="J416" s="624">
        <v>20000</v>
      </c>
      <c r="K416" s="624"/>
      <c r="L416" s="624"/>
      <c r="M416" s="624"/>
      <c r="N416" s="624"/>
      <c r="O416" s="624"/>
      <c r="P416" s="624"/>
      <c r="Q416" s="624"/>
      <c r="R416" s="624"/>
      <c r="S416" s="624"/>
      <c r="T416" s="624"/>
      <c r="U416" s="615"/>
      <c r="V416" s="615"/>
      <c r="W416" s="615"/>
      <c r="X416" s="615"/>
      <c r="Y416" s="620"/>
    </row>
    <row r="417" spans="1:30" s="616" customFormat="1" ht="56.25" customHeight="1">
      <c r="A417" s="644">
        <v>10</v>
      </c>
      <c r="B417" s="645" t="s">
        <v>2921</v>
      </c>
      <c r="C417" s="645"/>
      <c r="D417" s="615"/>
      <c r="E417" s="624"/>
      <c r="F417" s="624"/>
      <c r="G417" s="624"/>
      <c r="H417" s="624"/>
      <c r="I417" s="624">
        <v>10000</v>
      </c>
      <c r="J417" s="624">
        <v>10000</v>
      </c>
      <c r="K417" s="624"/>
      <c r="L417" s="624"/>
      <c r="M417" s="624"/>
      <c r="N417" s="624"/>
      <c r="O417" s="624"/>
      <c r="P417" s="624"/>
      <c r="Q417" s="624"/>
      <c r="R417" s="624"/>
      <c r="S417" s="624"/>
      <c r="T417" s="624"/>
      <c r="U417" s="615"/>
      <c r="V417" s="615"/>
      <c r="W417" s="615"/>
      <c r="X417" s="615"/>
      <c r="Y417" s="620"/>
    </row>
    <row r="418" spans="1:30" s="616" customFormat="1" ht="56.25" customHeight="1">
      <c r="A418" s="644">
        <v>11</v>
      </c>
      <c r="B418" s="645" t="s">
        <v>2922</v>
      </c>
      <c r="C418" s="645"/>
      <c r="D418" s="615"/>
      <c r="E418" s="624"/>
      <c r="F418" s="624"/>
      <c r="G418" s="624"/>
      <c r="H418" s="624"/>
      <c r="I418" s="624">
        <v>12080</v>
      </c>
      <c r="J418" s="624">
        <v>12080</v>
      </c>
      <c r="K418" s="624"/>
      <c r="L418" s="624"/>
      <c r="M418" s="624"/>
      <c r="N418" s="624"/>
      <c r="O418" s="624"/>
      <c r="P418" s="624"/>
      <c r="Q418" s="624"/>
      <c r="R418" s="624"/>
      <c r="S418" s="624"/>
      <c r="T418" s="624"/>
      <c r="U418" s="615"/>
      <c r="V418" s="615"/>
      <c r="W418" s="615"/>
      <c r="X418" s="615"/>
      <c r="Y418" s="620"/>
    </row>
    <row r="419" spans="1:30" s="620" customFormat="1" ht="56.25" customHeight="1">
      <c r="A419" s="665" t="s">
        <v>686</v>
      </c>
      <c r="B419" s="631" t="s">
        <v>2923</v>
      </c>
      <c r="C419" s="631"/>
      <c r="D419" s="618"/>
      <c r="E419" s="619">
        <f>E420</f>
        <v>55800</v>
      </c>
      <c r="F419" s="619">
        <f t="shared" ref="F419:T419" si="56">F420</f>
        <v>10000</v>
      </c>
      <c r="G419" s="619">
        <f t="shared" si="56"/>
        <v>2885</v>
      </c>
      <c r="H419" s="619">
        <f t="shared" si="56"/>
        <v>2885</v>
      </c>
      <c r="I419" s="619">
        <f t="shared" si="56"/>
        <v>52915</v>
      </c>
      <c r="J419" s="619">
        <f t="shared" si="56"/>
        <v>10000</v>
      </c>
      <c r="K419" s="619">
        <f t="shared" si="56"/>
        <v>0</v>
      </c>
      <c r="L419" s="619">
        <f t="shared" si="56"/>
        <v>0</v>
      </c>
      <c r="M419" s="619">
        <f t="shared" si="56"/>
        <v>0</v>
      </c>
      <c r="N419" s="619">
        <f t="shared" si="56"/>
        <v>0</v>
      </c>
      <c r="O419" s="619">
        <f t="shared" si="56"/>
        <v>0</v>
      </c>
      <c r="P419" s="619">
        <f t="shared" si="56"/>
        <v>0</v>
      </c>
      <c r="Q419" s="619">
        <f t="shared" si="56"/>
        <v>0</v>
      </c>
      <c r="R419" s="619">
        <f t="shared" si="56"/>
        <v>0</v>
      </c>
      <c r="S419" s="619">
        <f t="shared" si="56"/>
        <v>0</v>
      </c>
      <c r="T419" s="619">
        <f t="shared" si="56"/>
        <v>0</v>
      </c>
      <c r="U419" s="618"/>
      <c r="V419" s="618"/>
      <c r="W419" s="618"/>
      <c r="X419" s="618"/>
    </row>
    <row r="420" spans="1:30" s="667" customFormat="1" ht="56.25" customHeight="1">
      <c r="A420" s="630" t="s">
        <v>464</v>
      </c>
      <c r="B420" s="631" t="s">
        <v>456</v>
      </c>
      <c r="C420" s="636"/>
      <c r="D420" s="666"/>
      <c r="E420" s="619">
        <f>E421</f>
        <v>55800</v>
      </c>
      <c r="F420" s="619">
        <f t="shared" ref="F420:T420" si="57">F421</f>
        <v>10000</v>
      </c>
      <c r="G420" s="619">
        <f t="shared" si="57"/>
        <v>2885</v>
      </c>
      <c r="H420" s="619">
        <f t="shared" si="57"/>
        <v>2885</v>
      </c>
      <c r="I420" s="619">
        <f t="shared" si="57"/>
        <v>52915</v>
      </c>
      <c r="J420" s="619">
        <f t="shared" si="57"/>
        <v>10000</v>
      </c>
      <c r="K420" s="619">
        <f t="shared" si="57"/>
        <v>0</v>
      </c>
      <c r="L420" s="619">
        <f t="shared" si="57"/>
        <v>0</v>
      </c>
      <c r="M420" s="619">
        <f t="shared" si="57"/>
        <v>0</v>
      </c>
      <c r="N420" s="619">
        <f t="shared" si="57"/>
        <v>0</v>
      </c>
      <c r="O420" s="619">
        <f t="shared" si="57"/>
        <v>0</v>
      </c>
      <c r="P420" s="619">
        <f t="shared" si="57"/>
        <v>0</v>
      </c>
      <c r="Q420" s="619">
        <f t="shared" si="57"/>
        <v>0</v>
      </c>
      <c r="R420" s="619">
        <f t="shared" si="57"/>
        <v>0</v>
      </c>
      <c r="S420" s="619">
        <f t="shared" si="57"/>
        <v>0</v>
      </c>
      <c r="T420" s="619">
        <f t="shared" si="57"/>
        <v>0</v>
      </c>
      <c r="U420" s="666"/>
      <c r="V420" s="666"/>
      <c r="W420" s="666"/>
      <c r="X420" s="666"/>
    </row>
    <row r="421" spans="1:30" s="616" customFormat="1" ht="56.25" customHeight="1">
      <c r="A421" s="644" t="s">
        <v>46</v>
      </c>
      <c r="B421" s="645" t="s">
        <v>2924</v>
      </c>
      <c r="C421" s="645"/>
      <c r="D421" s="615"/>
      <c r="E421" s="624">
        <v>55800</v>
      </c>
      <c r="F421" s="624">
        <v>10000</v>
      </c>
      <c r="G421" s="624">
        <v>2885</v>
      </c>
      <c r="H421" s="624">
        <v>2885</v>
      </c>
      <c r="I421" s="624">
        <v>52915</v>
      </c>
      <c r="J421" s="624">
        <v>10000</v>
      </c>
      <c r="K421" s="624"/>
      <c r="L421" s="624"/>
      <c r="M421" s="624"/>
      <c r="N421" s="624"/>
      <c r="O421" s="624"/>
      <c r="P421" s="624"/>
      <c r="Q421" s="624"/>
      <c r="R421" s="624"/>
      <c r="S421" s="624"/>
      <c r="T421" s="624"/>
      <c r="U421" s="615"/>
      <c r="V421" s="615"/>
      <c r="W421" s="615"/>
      <c r="X421" s="615"/>
      <c r="Y421" s="620"/>
      <c r="AC421" s="615" t="s">
        <v>2925</v>
      </c>
    </row>
    <row r="422" spans="1:30" s="616" customFormat="1">
      <c r="A422" s="650"/>
      <c r="B422" s="645"/>
      <c r="C422" s="645"/>
      <c r="D422" s="615"/>
      <c r="E422" s="624"/>
      <c r="F422" s="624"/>
      <c r="G422" s="624"/>
      <c r="H422" s="624"/>
      <c r="I422" s="624">
        <f>J422</f>
        <v>0</v>
      </c>
      <c r="J422" s="624"/>
      <c r="K422" s="624"/>
      <c r="L422" s="624"/>
      <c r="M422" s="624">
        <f>N422</f>
        <v>0</v>
      </c>
      <c r="N422" s="624"/>
      <c r="O422" s="624"/>
      <c r="P422" s="624"/>
      <c r="Q422" s="624"/>
      <c r="R422" s="624"/>
      <c r="S422" s="624"/>
      <c r="T422" s="624"/>
      <c r="U422" s="615"/>
      <c r="V422" s="615"/>
      <c r="W422" s="615"/>
      <c r="X422" s="615"/>
      <c r="Y422" s="620">
        <f t="shared" si="46"/>
        <v>0</v>
      </c>
    </row>
    <row r="423" spans="1:30" s="616" customFormat="1" ht="30" customHeight="1">
      <c r="A423" s="630" t="s">
        <v>686</v>
      </c>
      <c r="B423" s="629" t="s">
        <v>687</v>
      </c>
      <c r="C423" s="645"/>
      <c r="D423" s="615"/>
      <c r="E423" s="619">
        <f t="shared" ref="E423:T423" si="58">E424+E444</f>
        <v>1873321</v>
      </c>
      <c r="F423" s="619">
        <f t="shared" si="58"/>
        <v>550599</v>
      </c>
      <c r="G423" s="619">
        <f t="shared" si="58"/>
        <v>732255.41</v>
      </c>
      <c r="H423" s="619">
        <f t="shared" si="58"/>
        <v>239527.41</v>
      </c>
      <c r="I423" s="619">
        <f t="shared" si="58"/>
        <v>2971161.9</v>
      </c>
      <c r="J423" s="619">
        <f t="shared" si="58"/>
        <v>1655656.9</v>
      </c>
      <c r="K423" s="619">
        <f t="shared" si="58"/>
        <v>0</v>
      </c>
      <c r="L423" s="619">
        <f t="shared" si="58"/>
        <v>0</v>
      </c>
      <c r="M423" s="619">
        <f t="shared" si="58"/>
        <v>2305213.9</v>
      </c>
      <c r="N423" s="619">
        <f t="shared" si="58"/>
        <v>914708.9</v>
      </c>
      <c r="O423" s="619">
        <f t="shared" si="58"/>
        <v>0</v>
      </c>
      <c r="P423" s="619">
        <f t="shared" si="58"/>
        <v>0</v>
      </c>
      <c r="Q423" s="619">
        <f t="shared" si="58"/>
        <v>190821.9</v>
      </c>
      <c r="R423" s="619">
        <f t="shared" si="58"/>
        <v>174218.9</v>
      </c>
      <c r="S423" s="619">
        <f t="shared" si="58"/>
        <v>0</v>
      </c>
      <c r="T423" s="619">
        <f t="shared" si="58"/>
        <v>0</v>
      </c>
      <c r="U423" s="615"/>
      <c r="V423" s="615"/>
      <c r="W423" s="615"/>
      <c r="X423" s="615"/>
      <c r="Y423" s="620">
        <f t="shared" si="46"/>
        <v>16603</v>
      </c>
      <c r="Z423" s="616">
        <v>527864.85600000003</v>
      </c>
    </row>
    <row r="424" spans="1:30" s="616" customFormat="1" ht="31.5">
      <c r="A424" s="630" t="s">
        <v>464</v>
      </c>
      <c r="B424" s="631" t="s">
        <v>456</v>
      </c>
      <c r="C424" s="645"/>
      <c r="D424" s="615"/>
      <c r="E424" s="619">
        <f t="shared" ref="E424:T424" si="59">SUM(E425:E443)</f>
        <v>1873321</v>
      </c>
      <c r="F424" s="619">
        <f t="shared" si="59"/>
        <v>550599</v>
      </c>
      <c r="G424" s="619">
        <f t="shared" si="59"/>
        <v>731055.41</v>
      </c>
      <c r="H424" s="619">
        <f t="shared" si="59"/>
        <v>238327.41</v>
      </c>
      <c r="I424" s="619">
        <f t="shared" si="59"/>
        <v>1384913.9</v>
      </c>
      <c r="J424" s="619">
        <f t="shared" si="59"/>
        <v>339408.9</v>
      </c>
      <c r="K424" s="619">
        <f t="shared" si="59"/>
        <v>0</v>
      </c>
      <c r="L424" s="619">
        <f t="shared" si="59"/>
        <v>0</v>
      </c>
      <c r="M424" s="619">
        <f t="shared" si="59"/>
        <v>1384913.9</v>
      </c>
      <c r="N424" s="619">
        <f t="shared" si="59"/>
        <v>339408.9</v>
      </c>
      <c r="O424" s="619">
        <f t="shared" si="59"/>
        <v>0</v>
      </c>
      <c r="P424" s="619">
        <f t="shared" si="59"/>
        <v>0</v>
      </c>
      <c r="Q424" s="619">
        <f t="shared" si="59"/>
        <v>130521.9</v>
      </c>
      <c r="R424" s="619">
        <f t="shared" si="59"/>
        <v>113918.9</v>
      </c>
      <c r="S424" s="619">
        <f t="shared" si="59"/>
        <v>0</v>
      </c>
      <c r="T424" s="619">
        <f t="shared" si="59"/>
        <v>0</v>
      </c>
      <c r="U424" s="615"/>
      <c r="V424" s="615"/>
      <c r="W424" s="615"/>
      <c r="X424" s="615"/>
      <c r="Y424" s="620">
        <f t="shared" si="46"/>
        <v>16603</v>
      </c>
    </row>
    <row r="425" spans="1:30" s="616" customFormat="1" ht="31.5">
      <c r="A425" s="635" t="s">
        <v>24</v>
      </c>
      <c r="B425" s="636" t="s">
        <v>457</v>
      </c>
      <c r="C425" s="645"/>
      <c r="D425" s="615"/>
      <c r="E425" s="624"/>
      <c r="F425" s="624"/>
      <c r="G425" s="624"/>
      <c r="H425" s="624"/>
      <c r="I425" s="624">
        <f>J425</f>
        <v>0</v>
      </c>
      <c r="J425" s="624"/>
      <c r="K425" s="624"/>
      <c r="L425" s="624"/>
      <c r="M425" s="624">
        <f>N425</f>
        <v>0</v>
      </c>
      <c r="N425" s="624"/>
      <c r="O425" s="624"/>
      <c r="P425" s="624"/>
      <c r="Q425" s="624"/>
      <c r="R425" s="624"/>
      <c r="S425" s="624"/>
      <c r="T425" s="624"/>
      <c r="U425" s="615"/>
      <c r="V425" s="615"/>
      <c r="W425" s="615"/>
      <c r="X425" s="615"/>
      <c r="Y425" s="620">
        <f t="shared" si="46"/>
        <v>0</v>
      </c>
    </row>
    <row r="426" spans="1:30" s="616" customFormat="1" ht="47.25">
      <c r="A426" s="635"/>
      <c r="B426" s="642" t="s">
        <v>458</v>
      </c>
      <c r="C426" s="645"/>
      <c r="D426" s="615"/>
      <c r="E426" s="624"/>
      <c r="F426" s="624"/>
      <c r="G426" s="624"/>
      <c r="H426" s="624"/>
      <c r="I426" s="624">
        <f>J426</f>
        <v>0</v>
      </c>
      <c r="J426" s="624"/>
      <c r="K426" s="624"/>
      <c r="L426" s="624"/>
      <c r="M426" s="624">
        <f>N426</f>
        <v>0</v>
      </c>
      <c r="N426" s="624"/>
      <c r="O426" s="624"/>
      <c r="P426" s="624"/>
      <c r="Q426" s="624"/>
      <c r="R426" s="624"/>
      <c r="S426" s="624"/>
      <c r="T426" s="624"/>
      <c r="U426" s="615"/>
      <c r="V426" s="615"/>
      <c r="W426" s="615"/>
      <c r="X426" s="615"/>
      <c r="Y426" s="620">
        <f t="shared" si="46"/>
        <v>0</v>
      </c>
    </row>
    <row r="427" spans="1:30" s="616" customFormat="1" ht="87" customHeight="1">
      <c r="A427" s="644">
        <v>1</v>
      </c>
      <c r="B427" s="645" t="s">
        <v>688</v>
      </c>
      <c r="C427" s="645"/>
      <c r="D427" s="615" t="s">
        <v>1216</v>
      </c>
      <c r="E427" s="624">
        <v>121810</v>
      </c>
      <c r="F427" s="624">
        <v>95989</v>
      </c>
      <c r="G427" s="624">
        <v>80770.41</v>
      </c>
      <c r="H427" s="624">
        <v>54949.41</v>
      </c>
      <c r="I427" s="624">
        <f>J427</f>
        <v>17500</v>
      </c>
      <c r="J427" s="624">
        <f>3000+14500</f>
        <v>17500</v>
      </c>
      <c r="K427" s="624"/>
      <c r="L427" s="624"/>
      <c r="M427" s="624">
        <f>N427</f>
        <v>17500</v>
      </c>
      <c r="N427" s="624">
        <f>J427</f>
        <v>17500</v>
      </c>
      <c r="O427" s="624"/>
      <c r="P427" s="624"/>
      <c r="Q427" s="624">
        <f t="shared" ref="Q427:Q439" si="60">R427</f>
        <v>3000</v>
      </c>
      <c r="R427" s="624">
        <v>3000</v>
      </c>
      <c r="S427" s="624"/>
      <c r="T427" s="624"/>
      <c r="U427" s="615"/>
      <c r="V427" s="615"/>
      <c r="W427" s="615"/>
      <c r="X427" s="615"/>
      <c r="Y427" s="620">
        <f t="shared" si="46"/>
        <v>0</v>
      </c>
    </row>
    <row r="428" spans="1:30" s="616" customFormat="1" ht="103.5" customHeight="1">
      <c r="A428" s="644">
        <v>2</v>
      </c>
      <c r="B428" s="645" t="s">
        <v>689</v>
      </c>
      <c r="C428" s="645"/>
      <c r="D428" s="615" t="s">
        <v>1209</v>
      </c>
      <c r="E428" s="624">
        <v>1199000</v>
      </c>
      <c r="F428" s="624">
        <v>179850</v>
      </c>
      <c r="G428" s="624">
        <v>309693</v>
      </c>
      <c r="H428" s="624">
        <v>46534</v>
      </c>
      <c r="I428" s="624">
        <v>1160472</v>
      </c>
      <c r="J428" s="624">
        <v>174070</v>
      </c>
      <c r="K428" s="624"/>
      <c r="L428" s="624"/>
      <c r="M428" s="624">
        <v>1160472</v>
      </c>
      <c r="N428" s="624">
        <v>174070</v>
      </c>
      <c r="O428" s="624"/>
      <c r="P428" s="624"/>
      <c r="Q428" s="624">
        <f t="shared" si="60"/>
        <v>10000</v>
      </c>
      <c r="R428" s="624">
        <v>10000</v>
      </c>
      <c r="S428" s="624"/>
      <c r="T428" s="624"/>
      <c r="U428" s="615"/>
      <c r="V428" s="615"/>
      <c r="W428" s="615"/>
      <c r="X428" s="615"/>
      <c r="Y428" s="620">
        <f t="shared" si="46"/>
        <v>0</v>
      </c>
      <c r="AD428" s="616" t="s">
        <v>1556</v>
      </c>
    </row>
    <row r="429" spans="1:30" s="616" customFormat="1" ht="39.75" customHeight="1">
      <c r="A429" s="644">
        <v>3</v>
      </c>
      <c r="B429" s="645" t="s">
        <v>690</v>
      </c>
      <c r="C429" s="645"/>
      <c r="D429" s="615" t="s">
        <v>700</v>
      </c>
      <c r="E429" s="624">
        <v>14800</v>
      </c>
      <c r="F429" s="624">
        <v>9000</v>
      </c>
      <c r="G429" s="624">
        <v>7500</v>
      </c>
      <c r="H429" s="624">
        <v>7500</v>
      </c>
      <c r="I429" s="624">
        <f t="shared" ref="I429:I435" si="61">J429</f>
        <v>1500</v>
      </c>
      <c r="J429" s="624">
        <f>F429-H429</f>
        <v>1500</v>
      </c>
      <c r="K429" s="624"/>
      <c r="L429" s="624"/>
      <c r="M429" s="624">
        <f t="shared" ref="M429:M435" si="62">N429</f>
        <v>1500</v>
      </c>
      <c r="N429" s="624">
        <f t="shared" ref="N429:N441" si="63">J429</f>
        <v>1500</v>
      </c>
      <c r="O429" s="624"/>
      <c r="P429" s="624"/>
      <c r="Q429" s="624">
        <f t="shared" si="60"/>
        <v>1500</v>
      </c>
      <c r="R429" s="624">
        <v>1500</v>
      </c>
      <c r="S429" s="624"/>
      <c r="T429" s="624"/>
      <c r="U429" s="615"/>
      <c r="V429" s="615"/>
      <c r="W429" s="615"/>
      <c r="X429" s="615"/>
      <c r="Y429" s="620">
        <f t="shared" si="46"/>
        <v>0</v>
      </c>
    </row>
    <row r="430" spans="1:30" s="616" customFormat="1" ht="41.25" customHeight="1">
      <c r="A430" s="644">
        <v>4</v>
      </c>
      <c r="B430" s="645" t="s">
        <v>691</v>
      </c>
      <c r="C430" s="645"/>
      <c r="D430" s="615" t="s">
        <v>701</v>
      </c>
      <c r="E430" s="624">
        <v>17000</v>
      </c>
      <c r="F430" s="624">
        <v>17000</v>
      </c>
      <c r="G430" s="624">
        <v>12600</v>
      </c>
      <c r="H430" s="624">
        <v>12600</v>
      </c>
      <c r="I430" s="624">
        <f t="shared" si="61"/>
        <v>2700</v>
      </c>
      <c r="J430" s="624">
        <v>2700</v>
      </c>
      <c r="K430" s="624"/>
      <c r="L430" s="624"/>
      <c r="M430" s="624">
        <f t="shared" si="62"/>
        <v>2700</v>
      </c>
      <c r="N430" s="624">
        <f t="shared" si="63"/>
        <v>2700</v>
      </c>
      <c r="O430" s="624"/>
      <c r="P430" s="624"/>
      <c r="Q430" s="624">
        <f t="shared" si="60"/>
        <v>2700</v>
      </c>
      <c r="R430" s="624">
        <f>N430</f>
        <v>2700</v>
      </c>
      <c r="S430" s="624"/>
      <c r="T430" s="624"/>
      <c r="U430" s="615" t="s">
        <v>710</v>
      </c>
      <c r="V430" s="615"/>
      <c r="W430" s="615"/>
      <c r="X430" s="615"/>
      <c r="Y430" s="620">
        <f t="shared" si="46"/>
        <v>0</v>
      </c>
    </row>
    <row r="431" spans="1:30" s="616" customFormat="1" ht="52.5" customHeight="1">
      <c r="A431" s="644">
        <v>5</v>
      </c>
      <c r="B431" s="645" t="s">
        <v>692</v>
      </c>
      <c r="C431" s="645"/>
      <c r="D431" s="615" t="s">
        <v>702</v>
      </c>
      <c r="E431" s="624">
        <v>14850</v>
      </c>
      <c r="F431" s="624">
        <v>14850</v>
      </c>
      <c r="G431" s="624">
        <v>3300</v>
      </c>
      <c r="H431" s="624">
        <v>3300</v>
      </c>
      <c r="I431" s="624">
        <f t="shared" si="61"/>
        <v>11550</v>
      </c>
      <c r="J431" s="624">
        <f t="shared" ref="J431:J436" si="64">F431-H431</f>
        <v>11550</v>
      </c>
      <c r="K431" s="624"/>
      <c r="L431" s="624"/>
      <c r="M431" s="624">
        <f t="shared" si="62"/>
        <v>11550</v>
      </c>
      <c r="N431" s="624">
        <f t="shared" si="63"/>
        <v>11550</v>
      </c>
      <c r="O431" s="624"/>
      <c r="P431" s="624"/>
      <c r="Q431" s="624">
        <f t="shared" si="60"/>
        <v>5000</v>
      </c>
      <c r="R431" s="624">
        <v>5000</v>
      </c>
      <c r="S431" s="624"/>
      <c r="T431" s="624"/>
      <c r="U431" s="615"/>
      <c r="V431" s="615"/>
      <c r="W431" s="615"/>
      <c r="X431" s="615"/>
      <c r="Y431" s="620">
        <f t="shared" si="46"/>
        <v>0</v>
      </c>
    </row>
    <row r="432" spans="1:30" s="616" customFormat="1" ht="39.75" customHeight="1">
      <c r="A432" s="644">
        <v>6</v>
      </c>
      <c r="B432" s="645" t="s">
        <v>693</v>
      </c>
      <c r="C432" s="645"/>
      <c r="D432" s="615" t="s">
        <v>703</v>
      </c>
      <c r="E432" s="624">
        <v>6000</v>
      </c>
      <c r="F432" s="624">
        <v>6000</v>
      </c>
      <c r="G432" s="624">
        <v>3043</v>
      </c>
      <c r="H432" s="624">
        <v>3043</v>
      </c>
      <c r="I432" s="624">
        <f t="shared" si="61"/>
        <v>2957</v>
      </c>
      <c r="J432" s="624">
        <f t="shared" si="64"/>
        <v>2957</v>
      </c>
      <c r="K432" s="624"/>
      <c r="L432" s="624"/>
      <c r="M432" s="624">
        <f t="shared" si="62"/>
        <v>2957</v>
      </c>
      <c r="N432" s="624">
        <f t="shared" si="63"/>
        <v>2957</v>
      </c>
      <c r="O432" s="624"/>
      <c r="P432" s="624"/>
      <c r="Q432" s="624">
        <f t="shared" si="60"/>
        <v>2957</v>
      </c>
      <c r="R432" s="624">
        <f>N432</f>
        <v>2957</v>
      </c>
      <c r="S432" s="624"/>
      <c r="T432" s="624"/>
      <c r="U432" s="615"/>
      <c r="V432" s="615"/>
      <c r="W432" s="615"/>
      <c r="X432" s="615"/>
      <c r="Y432" s="620">
        <f t="shared" ref="Y432:Y441" si="65">Q432-R432</f>
        <v>0</v>
      </c>
    </row>
    <row r="433" spans="1:25" s="616" customFormat="1" ht="41.25" customHeight="1">
      <c r="A433" s="644">
        <v>7</v>
      </c>
      <c r="B433" s="645" t="s">
        <v>694</v>
      </c>
      <c r="C433" s="645"/>
      <c r="D433" s="615" t="s">
        <v>515</v>
      </c>
      <c r="E433" s="624">
        <v>3300</v>
      </c>
      <c r="F433" s="624">
        <v>3300</v>
      </c>
      <c r="G433" s="624">
        <v>1120</v>
      </c>
      <c r="H433" s="624">
        <v>1120</v>
      </c>
      <c r="I433" s="624">
        <f t="shared" si="61"/>
        <v>2180</v>
      </c>
      <c r="J433" s="624">
        <f t="shared" si="64"/>
        <v>2180</v>
      </c>
      <c r="K433" s="624"/>
      <c r="L433" s="624"/>
      <c r="M433" s="624">
        <f t="shared" si="62"/>
        <v>2180</v>
      </c>
      <c r="N433" s="624">
        <f t="shared" si="63"/>
        <v>2180</v>
      </c>
      <c r="O433" s="624"/>
      <c r="P433" s="624"/>
      <c r="Q433" s="624">
        <f t="shared" si="60"/>
        <v>2180</v>
      </c>
      <c r="R433" s="624">
        <f>N433</f>
        <v>2180</v>
      </c>
      <c r="S433" s="624"/>
      <c r="T433" s="624"/>
      <c r="U433" s="615"/>
      <c r="V433" s="615"/>
      <c r="W433" s="615"/>
      <c r="X433" s="615"/>
      <c r="Y433" s="620">
        <f t="shared" si="65"/>
        <v>0</v>
      </c>
    </row>
    <row r="434" spans="1:25" s="616" customFormat="1" ht="51" customHeight="1">
      <c r="A434" s="644">
        <v>8</v>
      </c>
      <c r="B434" s="645" t="s">
        <v>460</v>
      </c>
      <c r="C434" s="645"/>
      <c r="D434" s="615"/>
      <c r="E434" s="624">
        <v>14500</v>
      </c>
      <c r="F434" s="624">
        <v>14500</v>
      </c>
      <c r="G434" s="624">
        <f>H434</f>
        <v>9861</v>
      </c>
      <c r="H434" s="624">
        <f>200+4348+5313</f>
        <v>9861</v>
      </c>
      <c r="I434" s="624">
        <f t="shared" si="61"/>
        <v>4639</v>
      </c>
      <c r="J434" s="624">
        <f t="shared" si="64"/>
        <v>4639</v>
      </c>
      <c r="K434" s="624"/>
      <c r="L434" s="624"/>
      <c r="M434" s="624">
        <f t="shared" si="62"/>
        <v>4639</v>
      </c>
      <c r="N434" s="624">
        <f t="shared" si="63"/>
        <v>4639</v>
      </c>
      <c r="O434" s="624"/>
      <c r="P434" s="624"/>
      <c r="Q434" s="624">
        <f t="shared" si="60"/>
        <v>4639</v>
      </c>
      <c r="R434" s="624">
        <v>4639</v>
      </c>
      <c r="S434" s="624"/>
      <c r="T434" s="624"/>
      <c r="U434" s="615"/>
      <c r="V434" s="615"/>
      <c r="W434" s="615"/>
      <c r="X434" s="615"/>
      <c r="Y434" s="620">
        <f t="shared" si="65"/>
        <v>0</v>
      </c>
    </row>
    <row r="435" spans="1:25" s="616" customFormat="1" ht="63">
      <c r="A435" s="644">
        <v>9</v>
      </c>
      <c r="B435" s="645" t="s">
        <v>986</v>
      </c>
      <c r="C435" s="645"/>
      <c r="D435" s="615" t="s">
        <v>704</v>
      </c>
      <c r="E435" s="624">
        <v>62500</v>
      </c>
      <c r="F435" s="624">
        <f>E435-12000</f>
        <v>50500</v>
      </c>
      <c r="G435" s="624">
        <f>9000+12000</f>
        <v>21000</v>
      </c>
      <c r="H435" s="624">
        <v>9000</v>
      </c>
      <c r="I435" s="624">
        <f t="shared" si="61"/>
        <v>41500</v>
      </c>
      <c r="J435" s="624">
        <f t="shared" si="64"/>
        <v>41500</v>
      </c>
      <c r="K435" s="624"/>
      <c r="L435" s="624"/>
      <c r="M435" s="624">
        <f t="shared" si="62"/>
        <v>41500</v>
      </c>
      <c r="N435" s="624">
        <f t="shared" si="63"/>
        <v>41500</v>
      </c>
      <c r="O435" s="624"/>
      <c r="P435" s="624"/>
      <c r="Q435" s="624">
        <f t="shared" si="60"/>
        <v>10000</v>
      </c>
      <c r="R435" s="624">
        <v>10000</v>
      </c>
      <c r="S435" s="624"/>
      <c r="T435" s="624"/>
      <c r="U435" s="615"/>
      <c r="V435" s="615"/>
      <c r="W435" s="615"/>
      <c r="X435" s="615"/>
      <c r="Y435" s="620">
        <f t="shared" si="65"/>
        <v>0</v>
      </c>
    </row>
    <row r="436" spans="1:25" s="616" customFormat="1" ht="47.25">
      <c r="A436" s="644">
        <v>10</v>
      </c>
      <c r="B436" s="645" t="s">
        <v>695</v>
      </c>
      <c r="C436" s="645"/>
      <c r="D436" s="615" t="s">
        <v>705</v>
      </c>
      <c r="E436" s="624">
        <v>45000</v>
      </c>
      <c r="F436" s="624">
        <v>18000</v>
      </c>
      <c r="G436" s="624">
        <v>11000</v>
      </c>
      <c r="H436" s="624">
        <v>10500</v>
      </c>
      <c r="I436" s="624">
        <f>E436-G436</f>
        <v>34000</v>
      </c>
      <c r="J436" s="624">
        <f t="shared" si="64"/>
        <v>7500</v>
      </c>
      <c r="K436" s="624"/>
      <c r="L436" s="624"/>
      <c r="M436" s="624">
        <f>I436</f>
        <v>34000</v>
      </c>
      <c r="N436" s="624">
        <f t="shared" si="63"/>
        <v>7500</v>
      </c>
      <c r="O436" s="624"/>
      <c r="P436" s="624"/>
      <c r="Q436" s="624">
        <f t="shared" si="60"/>
        <v>3500</v>
      </c>
      <c r="R436" s="624">
        <v>3500</v>
      </c>
      <c r="S436" s="624"/>
      <c r="T436" s="624"/>
      <c r="U436" s="615" t="s">
        <v>711</v>
      </c>
      <c r="V436" s="615"/>
      <c r="W436" s="615"/>
      <c r="X436" s="615"/>
      <c r="Y436" s="620">
        <f t="shared" si="65"/>
        <v>0</v>
      </c>
    </row>
    <row r="437" spans="1:25" s="616" customFormat="1" ht="39" customHeight="1">
      <c r="A437" s="644">
        <v>11</v>
      </c>
      <c r="B437" s="645" t="s">
        <v>731</v>
      </c>
      <c r="C437" s="645"/>
      <c r="D437" s="615" t="s">
        <v>706</v>
      </c>
      <c r="E437" s="624">
        <v>6000</v>
      </c>
      <c r="F437" s="624">
        <v>4710</v>
      </c>
      <c r="G437" s="624">
        <f>2000+1290</f>
        <v>3290</v>
      </c>
      <c r="H437" s="624">
        <v>2000</v>
      </c>
      <c r="I437" s="624">
        <f>E437-G437</f>
        <v>2710</v>
      </c>
      <c r="J437" s="624">
        <f>I437</f>
        <v>2710</v>
      </c>
      <c r="K437" s="624"/>
      <c r="L437" s="624"/>
      <c r="M437" s="624">
        <f>N437</f>
        <v>2710</v>
      </c>
      <c r="N437" s="624">
        <f t="shared" si="63"/>
        <v>2710</v>
      </c>
      <c r="O437" s="624"/>
      <c r="P437" s="624"/>
      <c r="Q437" s="624">
        <f t="shared" si="60"/>
        <v>2710</v>
      </c>
      <c r="R437" s="624">
        <f>N437</f>
        <v>2710</v>
      </c>
      <c r="S437" s="624"/>
      <c r="T437" s="624"/>
      <c r="U437" s="615" t="s">
        <v>827</v>
      </c>
      <c r="V437" s="615"/>
      <c r="W437" s="615"/>
      <c r="X437" s="615"/>
      <c r="Y437" s="620">
        <f t="shared" si="65"/>
        <v>0</v>
      </c>
    </row>
    <row r="438" spans="1:25" s="616" customFormat="1" ht="41.25" customHeight="1">
      <c r="A438" s="644">
        <v>12</v>
      </c>
      <c r="B438" s="645" t="s">
        <v>696</v>
      </c>
      <c r="C438" s="645"/>
      <c r="D438" s="615" t="s">
        <v>707</v>
      </c>
      <c r="E438" s="624">
        <v>12000</v>
      </c>
      <c r="F438" s="624">
        <v>12000</v>
      </c>
      <c r="G438" s="624">
        <v>4630</v>
      </c>
      <c r="H438" s="624">
        <v>4630</v>
      </c>
      <c r="I438" s="624">
        <f>J438</f>
        <v>9870</v>
      </c>
      <c r="J438" s="624">
        <f>14500-H438</f>
        <v>9870</v>
      </c>
      <c r="K438" s="624"/>
      <c r="L438" s="624"/>
      <c r="M438" s="624">
        <f>N438</f>
        <v>9870</v>
      </c>
      <c r="N438" s="624">
        <f t="shared" si="63"/>
        <v>9870</v>
      </c>
      <c r="O438" s="624"/>
      <c r="P438" s="624"/>
      <c r="Q438" s="624">
        <f t="shared" si="60"/>
        <v>5000</v>
      </c>
      <c r="R438" s="624">
        <v>5000</v>
      </c>
      <c r="S438" s="624"/>
      <c r="T438" s="624"/>
      <c r="U438" s="615" t="s">
        <v>1097</v>
      </c>
      <c r="V438" s="615"/>
      <c r="W438" s="615"/>
      <c r="X438" s="615"/>
      <c r="Y438" s="620">
        <f t="shared" si="65"/>
        <v>0</v>
      </c>
    </row>
    <row r="439" spans="1:25" s="616" customFormat="1" ht="42.75" customHeight="1">
      <c r="A439" s="644">
        <v>13</v>
      </c>
      <c r="B439" s="645" t="s">
        <v>697</v>
      </c>
      <c r="C439" s="645"/>
      <c r="D439" s="615" t="s">
        <v>708</v>
      </c>
      <c r="E439" s="624">
        <v>14100</v>
      </c>
      <c r="F439" s="624">
        <v>5000</v>
      </c>
      <c r="G439" s="624">
        <v>3100</v>
      </c>
      <c r="H439" s="624">
        <v>3100</v>
      </c>
      <c r="I439" s="624">
        <f>J439</f>
        <v>1900</v>
      </c>
      <c r="J439" s="624">
        <f>F439-H439</f>
        <v>1900</v>
      </c>
      <c r="K439" s="624"/>
      <c r="L439" s="624"/>
      <c r="M439" s="624">
        <f>N439</f>
        <v>1900</v>
      </c>
      <c r="N439" s="624">
        <f t="shared" si="63"/>
        <v>1900</v>
      </c>
      <c r="O439" s="624"/>
      <c r="P439" s="624"/>
      <c r="Q439" s="624">
        <f t="shared" si="60"/>
        <v>1900</v>
      </c>
      <c r="R439" s="624">
        <f>N439</f>
        <v>1900</v>
      </c>
      <c r="S439" s="624"/>
      <c r="T439" s="624"/>
      <c r="U439" s="615"/>
      <c r="V439" s="615"/>
      <c r="W439" s="615"/>
      <c r="X439" s="615"/>
      <c r="Y439" s="620">
        <f t="shared" si="65"/>
        <v>0</v>
      </c>
    </row>
    <row r="440" spans="1:25" s="616" customFormat="1" ht="81" customHeight="1">
      <c r="A440" s="644">
        <v>14</v>
      </c>
      <c r="B440" s="645" t="s">
        <v>698</v>
      </c>
      <c r="C440" s="645"/>
      <c r="D440" s="615" t="s">
        <v>709</v>
      </c>
      <c r="E440" s="624">
        <v>46000</v>
      </c>
      <c r="F440" s="624">
        <v>23000</v>
      </c>
      <c r="G440" s="624">
        <v>5000</v>
      </c>
      <c r="H440" s="624">
        <v>5000</v>
      </c>
      <c r="I440" s="624">
        <v>41000</v>
      </c>
      <c r="J440" s="624">
        <v>18000</v>
      </c>
      <c r="K440" s="624"/>
      <c r="L440" s="624"/>
      <c r="M440" s="624">
        <v>41000</v>
      </c>
      <c r="N440" s="624">
        <f t="shared" si="63"/>
        <v>18000</v>
      </c>
      <c r="O440" s="624"/>
      <c r="P440" s="624"/>
      <c r="Q440" s="624">
        <v>25000</v>
      </c>
      <c r="R440" s="624">
        <f>N440</f>
        <v>18000</v>
      </c>
      <c r="S440" s="624"/>
      <c r="T440" s="624"/>
      <c r="U440" s="615" t="s">
        <v>1174</v>
      </c>
      <c r="V440" s="615"/>
      <c r="W440" s="615"/>
      <c r="X440" s="615"/>
      <c r="Y440" s="620">
        <f t="shared" si="65"/>
        <v>7000</v>
      </c>
    </row>
    <row r="441" spans="1:25" s="616" customFormat="1" ht="54" customHeight="1">
      <c r="A441" s="644">
        <v>15</v>
      </c>
      <c r="B441" s="645" t="s">
        <v>699</v>
      </c>
      <c r="C441" s="645"/>
      <c r="D441" s="615"/>
      <c r="E441" s="624">
        <v>21000</v>
      </c>
      <c r="F441" s="624">
        <v>3000</v>
      </c>
      <c r="G441" s="624">
        <v>18200</v>
      </c>
      <c r="H441" s="624">
        <v>200</v>
      </c>
      <c r="I441" s="624">
        <f>J441</f>
        <v>2800</v>
      </c>
      <c r="J441" s="624">
        <f>F441-H441</f>
        <v>2800</v>
      </c>
      <c r="K441" s="624"/>
      <c r="L441" s="624"/>
      <c r="M441" s="624">
        <f>N441</f>
        <v>2800</v>
      </c>
      <c r="N441" s="624">
        <f t="shared" si="63"/>
        <v>2800</v>
      </c>
      <c r="O441" s="624"/>
      <c r="P441" s="624"/>
      <c r="Q441" s="624">
        <v>2800</v>
      </c>
      <c r="R441" s="624">
        <v>2800</v>
      </c>
      <c r="S441" s="624"/>
      <c r="T441" s="624"/>
      <c r="U441" s="615"/>
      <c r="V441" s="615"/>
      <c r="W441" s="615"/>
      <c r="X441" s="615"/>
      <c r="Y441" s="620">
        <f t="shared" si="65"/>
        <v>0</v>
      </c>
    </row>
    <row r="442" spans="1:25" s="616" customFormat="1" ht="66" customHeight="1">
      <c r="A442" s="644">
        <v>16</v>
      </c>
      <c r="B442" s="668" t="s">
        <v>2951</v>
      </c>
      <c r="C442" s="645"/>
      <c r="D442" s="669" t="s">
        <v>2952</v>
      </c>
      <c r="E442" s="624">
        <f>43900+20000</f>
        <v>63900</v>
      </c>
      <c r="F442" s="670">
        <f>E442</f>
        <v>63900</v>
      </c>
      <c r="G442" s="624">
        <v>43559</v>
      </c>
      <c r="H442" s="624">
        <f>G442</f>
        <v>43559</v>
      </c>
      <c r="I442" s="624">
        <f>E442-G442</f>
        <v>20341</v>
      </c>
      <c r="J442" s="624">
        <f>I442</f>
        <v>20341</v>
      </c>
      <c r="K442" s="624"/>
      <c r="L442" s="624"/>
      <c r="M442" s="624">
        <f>I442</f>
        <v>20341</v>
      </c>
      <c r="N442" s="670">
        <f>M442</f>
        <v>20341</v>
      </c>
      <c r="O442" s="624"/>
      <c r="P442" s="624"/>
      <c r="Q442" s="624">
        <f>N442</f>
        <v>20341</v>
      </c>
      <c r="R442" s="624">
        <f>Q442</f>
        <v>20341</v>
      </c>
      <c r="S442" s="624"/>
      <c r="T442" s="624"/>
      <c r="U442" s="615"/>
      <c r="V442" s="615"/>
      <c r="W442" s="615"/>
      <c r="X442" s="615"/>
      <c r="Y442" s="620"/>
    </row>
    <row r="443" spans="1:25" s="616" customFormat="1" ht="37.5" customHeight="1">
      <c r="A443" s="644">
        <v>17</v>
      </c>
      <c r="B443" s="645" t="s">
        <v>1107</v>
      </c>
      <c r="C443" s="645"/>
      <c r="D443" s="615" t="s">
        <v>1108</v>
      </c>
      <c r="E443" s="624">
        <v>211561</v>
      </c>
      <c r="F443" s="624">
        <v>30000</v>
      </c>
      <c r="G443" s="624">
        <v>193389</v>
      </c>
      <c r="H443" s="624">
        <v>21431</v>
      </c>
      <c r="I443" s="624">
        <v>27294.9</v>
      </c>
      <c r="J443" s="624">
        <v>17691.900000000001</v>
      </c>
      <c r="K443" s="624"/>
      <c r="L443" s="624"/>
      <c r="M443" s="624">
        <v>27294.9</v>
      </c>
      <c r="N443" s="624">
        <v>17691.900000000001</v>
      </c>
      <c r="O443" s="624"/>
      <c r="P443" s="624"/>
      <c r="Q443" s="624">
        <v>27294.9</v>
      </c>
      <c r="R443" s="624">
        <v>17691.900000000001</v>
      </c>
      <c r="S443" s="624"/>
      <c r="T443" s="624"/>
      <c r="U443" s="615" t="s">
        <v>1109</v>
      </c>
      <c r="V443" s="615"/>
      <c r="W443" s="615"/>
      <c r="X443" s="615"/>
      <c r="Y443" s="620">
        <f t="shared" ref="Y443:Y472" si="66">Q443-R443</f>
        <v>9603</v>
      </c>
    </row>
    <row r="444" spans="1:25" s="616" customFormat="1" ht="31.5">
      <c r="A444" s="630" t="s">
        <v>465</v>
      </c>
      <c r="B444" s="631" t="s">
        <v>466</v>
      </c>
      <c r="C444" s="645"/>
      <c r="D444" s="615"/>
      <c r="E444" s="619">
        <f t="shared" ref="E444:T444" si="67">SUM(E445:E534)</f>
        <v>0</v>
      </c>
      <c r="F444" s="619">
        <f t="shared" si="67"/>
        <v>0</v>
      </c>
      <c r="G444" s="619">
        <f t="shared" si="67"/>
        <v>1200</v>
      </c>
      <c r="H444" s="619">
        <f t="shared" si="67"/>
        <v>1200</v>
      </c>
      <c r="I444" s="619">
        <f t="shared" si="67"/>
        <v>1586248</v>
      </c>
      <c r="J444" s="619">
        <f t="shared" si="67"/>
        <v>1316248</v>
      </c>
      <c r="K444" s="619">
        <f t="shared" si="67"/>
        <v>0</v>
      </c>
      <c r="L444" s="619">
        <f t="shared" si="67"/>
        <v>0</v>
      </c>
      <c r="M444" s="619">
        <f t="shared" si="67"/>
        <v>920300</v>
      </c>
      <c r="N444" s="619">
        <f t="shared" si="67"/>
        <v>575300</v>
      </c>
      <c r="O444" s="619">
        <f t="shared" si="67"/>
        <v>0</v>
      </c>
      <c r="P444" s="619">
        <f t="shared" si="67"/>
        <v>0</v>
      </c>
      <c r="Q444" s="619">
        <f t="shared" si="67"/>
        <v>60300</v>
      </c>
      <c r="R444" s="619">
        <f t="shared" si="67"/>
        <v>60300</v>
      </c>
      <c r="S444" s="619">
        <f t="shared" si="67"/>
        <v>0</v>
      </c>
      <c r="T444" s="619">
        <f t="shared" si="67"/>
        <v>0</v>
      </c>
      <c r="U444" s="615"/>
      <c r="V444" s="615"/>
      <c r="W444" s="615"/>
      <c r="X444" s="615"/>
      <c r="Y444" s="620">
        <f t="shared" si="66"/>
        <v>0</v>
      </c>
    </row>
    <row r="445" spans="1:25" s="616" customFormat="1" ht="31.5">
      <c r="A445" s="635"/>
      <c r="B445" s="642" t="s">
        <v>467</v>
      </c>
      <c r="C445" s="645"/>
      <c r="D445" s="615"/>
      <c r="E445" s="624"/>
      <c r="F445" s="624"/>
      <c r="G445" s="624"/>
      <c r="H445" s="624"/>
      <c r="I445" s="624">
        <f>J445</f>
        <v>0</v>
      </c>
      <c r="J445" s="624"/>
      <c r="K445" s="624"/>
      <c r="L445" s="624"/>
      <c r="M445" s="624">
        <f>N445</f>
        <v>0</v>
      </c>
      <c r="N445" s="624"/>
      <c r="O445" s="624"/>
      <c r="P445" s="624"/>
      <c r="Q445" s="624"/>
      <c r="R445" s="624"/>
      <c r="S445" s="624"/>
      <c r="T445" s="624"/>
      <c r="U445" s="615"/>
      <c r="V445" s="615"/>
      <c r="W445" s="615"/>
      <c r="X445" s="615"/>
      <c r="Y445" s="620">
        <f t="shared" si="66"/>
        <v>0</v>
      </c>
    </row>
    <row r="446" spans="1:25" s="616" customFormat="1" ht="35.25" customHeight="1">
      <c r="A446" s="644">
        <v>1</v>
      </c>
      <c r="B446" s="645" t="s">
        <v>988</v>
      </c>
      <c r="C446" s="642"/>
      <c r="D446" s="637"/>
      <c r="E446" s="638"/>
      <c r="F446" s="638"/>
      <c r="G446" s="638"/>
      <c r="H446" s="638"/>
      <c r="I446" s="624">
        <v>9700</v>
      </c>
      <c r="J446" s="624">
        <v>9700</v>
      </c>
      <c r="K446" s="624"/>
      <c r="L446" s="624"/>
      <c r="M446" s="624">
        <v>9700</v>
      </c>
      <c r="N446" s="624">
        <v>9700</v>
      </c>
      <c r="O446" s="624"/>
      <c r="P446" s="624"/>
      <c r="Q446" s="624">
        <v>2800</v>
      </c>
      <c r="R446" s="624">
        <v>2800</v>
      </c>
      <c r="S446" s="638"/>
      <c r="T446" s="638"/>
      <c r="U446" s="615" t="s">
        <v>989</v>
      </c>
      <c r="V446" s="615"/>
      <c r="W446" s="615"/>
      <c r="X446" s="615"/>
      <c r="Y446" s="620">
        <f t="shared" si="66"/>
        <v>0</v>
      </c>
    </row>
    <row r="447" spans="1:25" s="616" customFormat="1">
      <c r="A447" s="635"/>
      <c r="B447" s="642"/>
      <c r="C447" s="645"/>
      <c r="D447" s="615"/>
      <c r="E447" s="624"/>
      <c r="F447" s="624"/>
      <c r="G447" s="624"/>
      <c r="H447" s="624"/>
      <c r="I447" s="624"/>
      <c r="J447" s="624"/>
      <c r="K447" s="624"/>
      <c r="L447" s="624"/>
      <c r="M447" s="624"/>
      <c r="N447" s="624"/>
      <c r="O447" s="624"/>
      <c r="P447" s="624"/>
      <c r="Q447" s="624"/>
      <c r="R447" s="624"/>
      <c r="S447" s="624"/>
      <c r="T447" s="624"/>
      <c r="U447" s="615"/>
      <c r="V447" s="615"/>
      <c r="W447" s="615"/>
      <c r="X447" s="615"/>
      <c r="Y447" s="620">
        <f t="shared" si="66"/>
        <v>0</v>
      </c>
    </row>
    <row r="448" spans="1:25" s="616" customFormat="1" ht="60.75" customHeight="1">
      <c r="A448" s="650"/>
      <c r="B448" s="631" t="s">
        <v>720</v>
      </c>
      <c r="C448" s="645"/>
      <c r="D448" s="615"/>
      <c r="E448" s="624"/>
      <c r="F448" s="624"/>
      <c r="G448" s="624"/>
      <c r="H448" s="624"/>
      <c r="I448" s="624">
        <f t="shared" ref="I448:I453" si="68">J448</f>
        <v>0</v>
      </c>
      <c r="J448" s="624"/>
      <c r="K448" s="624"/>
      <c r="L448" s="624"/>
      <c r="M448" s="624">
        <f t="shared" ref="M448:M453" si="69">N448</f>
        <v>0</v>
      </c>
      <c r="N448" s="624"/>
      <c r="O448" s="624"/>
      <c r="P448" s="624"/>
      <c r="Q448" s="624"/>
      <c r="R448" s="624"/>
      <c r="S448" s="624"/>
      <c r="T448" s="624"/>
      <c r="U448" s="615" t="s">
        <v>1175</v>
      </c>
      <c r="V448" s="615"/>
      <c r="W448" s="615"/>
      <c r="X448" s="615"/>
      <c r="Y448" s="620">
        <f t="shared" si="66"/>
        <v>0</v>
      </c>
    </row>
    <row r="449" spans="1:25" s="616" customFormat="1" ht="22.5" customHeight="1">
      <c r="A449" s="644">
        <v>2</v>
      </c>
      <c r="B449" s="645" t="s">
        <v>712</v>
      </c>
      <c r="C449" s="645"/>
      <c r="D449" s="615"/>
      <c r="E449" s="624"/>
      <c r="F449" s="624"/>
      <c r="G449" s="624"/>
      <c r="H449" s="624"/>
      <c r="I449" s="624">
        <f t="shared" si="68"/>
        <v>6000</v>
      </c>
      <c r="J449" s="624">
        <v>6000</v>
      </c>
      <c r="K449" s="624"/>
      <c r="L449" s="624"/>
      <c r="M449" s="624">
        <f t="shared" si="69"/>
        <v>6000</v>
      </c>
      <c r="N449" s="624">
        <v>6000</v>
      </c>
      <c r="O449" s="624"/>
      <c r="P449" s="624"/>
      <c r="Q449" s="624">
        <f>R449</f>
        <v>2000</v>
      </c>
      <c r="R449" s="624">
        <v>2000</v>
      </c>
      <c r="S449" s="624"/>
      <c r="T449" s="624"/>
      <c r="U449" s="615" t="s">
        <v>784</v>
      </c>
      <c r="V449" s="615"/>
      <c r="W449" s="615"/>
      <c r="X449" s="615"/>
      <c r="Y449" s="620">
        <f t="shared" si="66"/>
        <v>0</v>
      </c>
    </row>
    <row r="450" spans="1:25" s="616" customFormat="1" ht="22.5" customHeight="1">
      <c r="A450" s="644">
        <v>3</v>
      </c>
      <c r="B450" s="645" t="s">
        <v>713</v>
      </c>
      <c r="C450" s="645"/>
      <c r="D450" s="615"/>
      <c r="E450" s="624"/>
      <c r="F450" s="624"/>
      <c r="G450" s="624"/>
      <c r="H450" s="624"/>
      <c r="I450" s="624">
        <f t="shared" si="68"/>
        <v>6000</v>
      </c>
      <c r="J450" s="624">
        <v>6000</v>
      </c>
      <c r="K450" s="624"/>
      <c r="L450" s="624"/>
      <c r="M450" s="624">
        <f t="shared" si="69"/>
        <v>6000</v>
      </c>
      <c r="N450" s="624">
        <v>6000</v>
      </c>
      <c r="O450" s="624"/>
      <c r="P450" s="624"/>
      <c r="Q450" s="624">
        <f>R450</f>
        <v>2000</v>
      </c>
      <c r="R450" s="624">
        <v>2000</v>
      </c>
      <c r="S450" s="624"/>
      <c r="T450" s="624"/>
      <c r="U450" s="615" t="s">
        <v>784</v>
      </c>
      <c r="V450" s="615"/>
      <c r="W450" s="615"/>
      <c r="X450" s="615"/>
      <c r="Y450" s="620">
        <f t="shared" si="66"/>
        <v>0</v>
      </c>
    </row>
    <row r="451" spans="1:25" s="616" customFormat="1" ht="24" customHeight="1">
      <c r="A451" s="644">
        <v>4</v>
      </c>
      <c r="B451" s="645" t="s">
        <v>714</v>
      </c>
      <c r="C451" s="645"/>
      <c r="D451" s="615"/>
      <c r="E451" s="624"/>
      <c r="F451" s="624"/>
      <c r="G451" s="624"/>
      <c r="H451" s="624"/>
      <c r="I451" s="624">
        <f t="shared" si="68"/>
        <v>6000</v>
      </c>
      <c r="J451" s="624">
        <v>6000</v>
      </c>
      <c r="K451" s="624"/>
      <c r="L451" s="624"/>
      <c r="M451" s="624">
        <f t="shared" si="69"/>
        <v>6000</v>
      </c>
      <c r="N451" s="624">
        <v>6000</v>
      </c>
      <c r="O451" s="624"/>
      <c r="P451" s="624"/>
      <c r="Q451" s="624"/>
      <c r="R451" s="624"/>
      <c r="S451" s="624"/>
      <c r="T451" s="624"/>
      <c r="U451" s="615" t="s">
        <v>784</v>
      </c>
      <c r="V451" s="615"/>
      <c r="W451" s="615"/>
      <c r="X451" s="615"/>
      <c r="Y451" s="620">
        <f t="shared" si="66"/>
        <v>0</v>
      </c>
    </row>
    <row r="452" spans="1:25" s="616" customFormat="1" ht="21" customHeight="1">
      <c r="A452" s="644">
        <v>5</v>
      </c>
      <c r="B452" s="645" t="s">
        <v>715</v>
      </c>
      <c r="C452" s="645"/>
      <c r="D452" s="615"/>
      <c r="E452" s="624"/>
      <c r="F452" s="624"/>
      <c r="G452" s="624"/>
      <c r="H452" s="624"/>
      <c r="I452" s="624">
        <f t="shared" si="68"/>
        <v>6000</v>
      </c>
      <c r="J452" s="624">
        <v>6000</v>
      </c>
      <c r="K452" s="624"/>
      <c r="L452" s="624"/>
      <c r="M452" s="624">
        <f t="shared" si="69"/>
        <v>6000</v>
      </c>
      <c r="N452" s="624">
        <v>6000</v>
      </c>
      <c r="O452" s="624"/>
      <c r="P452" s="624"/>
      <c r="Q452" s="624"/>
      <c r="R452" s="624"/>
      <c r="S452" s="624"/>
      <c r="T452" s="624"/>
      <c r="U452" s="615"/>
      <c r="V452" s="615"/>
      <c r="W452" s="615"/>
      <c r="X452" s="615"/>
      <c r="Y452" s="620">
        <f t="shared" si="66"/>
        <v>0</v>
      </c>
    </row>
    <row r="453" spans="1:25" s="616" customFormat="1" ht="52.5" customHeight="1">
      <c r="A453" s="644">
        <v>6</v>
      </c>
      <c r="B453" s="645" t="s">
        <v>716</v>
      </c>
      <c r="C453" s="645"/>
      <c r="D453" s="615"/>
      <c r="E453" s="624"/>
      <c r="F453" s="624"/>
      <c r="G453" s="624"/>
      <c r="H453" s="624"/>
      <c r="I453" s="624">
        <f t="shared" si="68"/>
        <v>10000</v>
      </c>
      <c r="J453" s="624">
        <v>10000</v>
      </c>
      <c r="K453" s="624"/>
      <c r="L453" s="624"/>
      <c r="M453" s="624">
        <f t="shared" si="69"/>
        <v>10000</v>
      </c>
      <c r="N453" s="624">
        <v>10000</v>
      </c>
      <c r="O453" s="624"/>
      <c r="P453" s="624"/>
      <c r="Q453" s="624">
        <f>R453</f>
        <v>2000</v>
      </c>
      <c r="R453" s="624">
        <v>2000</v>
      </c>
      <c r="S453" s="624"/>
      <c r="T453" s="624"/>
      <c r="U453" s="615"/>
      <c r="V453" s="615"/>
      <c r="W453" s="615"/>
      <c r="X453" s="615"/>
      <c r="Y453" s="620">
        <f t="shared" si="66"/>
        <v>0</v>
      </c>
    </row>
    <row r="454" spans="1:25" s="616" customFormat="1" ht="51" customHeight="1">
      <c r="A454" s="650" t="s">
        <v>29</v>
      </c>
      <c r="B454" s="645" t="s">
        <v>1217</v>
      </c>
      <c r="C454" s="645"/>
      <c r="D454" s="615"/>
      <c r="E454" s="624"/>
      <c r="F454" s="624"/>
      <c r="G454" s="624"/>
      <c r="H454" s="624"/>
      <c r="I454" s="624">
        <v>60000</v>
      </c>
      <c r="J454" s="624">
        <v>25000</v>
      </c>
      <c r="K454" s="624"/>
      <c r="L454" s="624"/>
      <c r="M454" s="624">
        <v>60000</v>
      </c>
      <c r="N454" s="624">
        <v>25000</v>
      </c>
      <c r="O454" s="624"/>
      <c r="P454" s="624"/>
      <c r="Q454" s="624">
        <v>200</v>
      </c>
      <c r="R454" s="624">
        <v>200</v>
      </c>
      <c r="S454" s="624"/>
      <c r="T454" s="624"/>
      <c r="U454" s="615" t="s">
        <v>2938</v>
      </c>
      <c r="V454" s="615"/>
      <c r="W454" s="615"/>
      <c r="X454" s="615"/>
      <c r="Y454" s="620">
        <f t="shared" si="66"/>
        <v>0</v>
      </c>
    </row>
    <row r="455" spans="1:25" s="616" customFormat="1" ht="27.75" customHeight="1">
      <c r="A455" s="650"/>
      <c r="B455" s="631" t="s">
        <v>730</v>
      </c>
      <c r="C455" s="645"/>
      <c r="D455" s="615"/>
      <c r="E455" s="624"/>
      <c r="F455" s="624"/>
      <c r="G455" s="624"/>
      <c r="H455" s="624"/>
      <c r="I455" s="624"/>
      <c r="J455" s="624"/>
      <c r="K455" s="624"/>
      <c r="L455" s="624"/>
      <c r="M455" s="624"/>
      <c r="N455" s="624"/>
      <c r="O455" s="624"/>
      <c r="P455" s="624"/>
      <c r="Q455" s="624"/>
      <c r="R455" s="624"/>
      <c r="S455" s="624"/>
      <c r="T455" s="624"/>
      <c r="U455" s="615"/>
      <c r="V455" s="615"/>
      <c r="W455" s="615"/>
      <c r="X455" s="615"/>
      <c r="Y455" s="620">
        <f t="shared" si="66"/>
        <v>0</v>
      </c>
    </row>
    <row r="456" spans="1:25" s="616" customFormat="1" ht="48" customHeight="1">
      <c r="A456" s="650" t="s">
        <v>46</v>
      </c>
      <c r="B456" s="645" t="s">
        <v>741</v>
      </c>
      <c r="C456" s="645"/>
      <c r="D456" s="615"/>
      <c r="E456" s="624"/>
      <c r="F456" s="624"/>
      <c r="G456" s="624"/>
      <c r="H456" s="624"/>
      <c r="I456" s="624">
        <f>J456</f>
        <v>14500</v>
      </c>
      <c r="J456" s="624">
        <v>14500</v>
      </c>
      <c r="K456" s="624"/>
      <c r="L456" s="624"/>
      <c r="M456" s="624">
        <f>N456</f>
        <v>12000</v>
      </c>
      <c r="N456" s="624">
        <v>12000</v>
      </c>
      <c r="O456" s="624"/>
      <c r="P456" s="624"/>
      <c r="Q456" s="624">
        <v>2000</v>
      </c>
      <c r="R456" s="624">
        <v>2000</v>
      </c>
      <c r="S456" s="624"/>
      <c r="T456" s="624"/>
      <c r="U456" s="615"/>
      <c r="V456" s="615"/>
      <c r="W456" s="615"/>
      <c r="X456" s="615"/>
      <c r="Y456" s="620">
        <f t="shared" si="66"/>
        <v>0</v>
      </c>
    </row>
    <row r="457" spans="1:25" s="616" customFormat="1" ht="41.25" customHeight="1">
      <c r="A457" s="650" t="s">
        <v>48</v>
      </c>
      <c r="B457" s="645" t="s">
        <v>745</v>
      </c>
      <c r="C457" s="645"/>
      <c r="D457" s="615"/>
      <c r="E457" s="624"/>
      <c r="F457" s="624"/>
      <c r="G457" s="624"/>
      <c r="H457" s="624"/>
      <c r="I457" s="624">
        <f t="shared" ref="I457:I463" si="70">J457</f>
        <v>9500</v>
      </c>
      <c r="J457" s="624">
        <v>9500</v>
      </c>
      <c r="K457" s="624"/>
      <c r="L457" s="624"/>
      <c r="M457" s="624">
        <f>N457</f>
        <v>9500</v>
      </c>
      <c r="N457" s="624">
        <v>9500</v>
      </c>
      <c r="O457" s="624"/>
      <c r="P457" s="624"/>
      <c r="Q457" s="624">
        <v>1500</v>
      </c>
      <c r="R457" s="624">
        <v>1500</v>
      </c>
      <c r="S457" s="624"/>
      <c r="T457" s="624"/>
      <c r="U457" s="615"/>
      <c r="V457" s="615"/>
      <c r="W457" s="615"/>
      <c r="X457" s="615"/>
      <c r="Y457" s="620">
        <f t="shared" si="66"/>
        <v>0</v>
      </c>
    </row>
    <row r="458" spans="1:25" s="616" customFormat="1" ht="45" customHeight="1">
      <c r="A458" s="650" t="s">
        <v>50</v>
      </c>
      <c r="B458" s="645" t="s">
        <v>746</v>
      </c>
      <c r="C458" s="645"/>
      <c r="D458" s="615"/>
      <c r="E458" s="624"/>
      <c r="F458" s="624"/>
      <c r="G458" s="624"/>
      <c r="H458" s="624"/>
      <c r="I458" s="624">
        <f t="shared" si="70"/>
        <v>12000</v>
      </c>
      <c r="J458" s="624">
        <v>12000</v>
      </c>
      <c r="K458" s="624"/>
      <c r="L458" s="624"/>
      <c r="M458" s="624">
        <f>N458</f>
        <v>12000</v>
      </c>
      <c r="N458" s="624">
        <v>12000</v>
      </c>
      <c r="O458" s="624"/>
      <c r="P458" s="624"/>
      <c r="Q458" s="624">
        <f>R458</f>
        <v>500</v>
      </c>
      <c r="R458" s="624">
        <v>500</v>
      </c>
      <c r="S458" s="624"/>
      <c r="T458" s="624"/>
      <c r="U458" s="615"/>
      <c r="V458" s="615"/>
      <c r="W458" s="615"/>
      <c r="X458" s="615"/>
      <c r="Y458" s="620">
        <f t="shared" si="66"/>
        <v>0</v>
      </c>
    </row>
    <row r="459" spans="1:25" s="616" customFormat="1" ht="48.75" customHeight="1">
      <c r="A459" s="650" t="s">
        <v>52</v>
      </c>
      <c r="B459" s="645" t="s">
        <v>747</v>
      </c>
      <c r="C459" s="645"/>
      <c r="D459" s="615"/>
      <c r="E459" s="624"/>
      <c r="F459" s="624"/>
      <c r="G459" s="624"/>
      <c r="H459" s="624"/>
      <c r="I459" s="624">
        <f t="shared" si="70"/>
        <v>14500</v>
      </c>
      <c r="J459" s="624">
        <v>14500</v>
      </c>
      <c r="K459" s="624"/>
      <c r="L459" s="624"/>
      <c r="M459" s="624">
        <f>N459</f>
        <v>12500</v>
      </c>
      <c r="N459" s="624">
        <v>12500</v>
      </c>
      <c r="O459" s="624"/>
      <c r="P459" s="624"/>
      <c r="Q459" s="624">
        <f>R459</f>
        <v>500</v>
      </c>
      <c r="R459" s="624">
        <v>500</v>
      </c>
      <c r="S459" s="624"/>
      <c r="T459" s="624"/>
      <c r="U459" s="615"/>
      <c r="V459" s="615"/>
      <c r="W459" s="615"/>
      <c r="X459" s="615"/>
      <c r="Y459" s="620">
        <f t="shared" si="66"/>
        <v>0</v>
      </c>
    </row>
    <row r="460" spans="1:25" s="616" customFormat="1" ht="42.75" customHeight="1">
      <c r="A460" s="650" t="s">
        <v>54</v>
      </c>
      <c r="B460" s="645" t="s">
        <v>748</v>
      </c>
      <c r="C460" s="645"/>
      <c r="D460" s="615"/>
      <c r="E460" s="624"/>
      <c r="F460" s="624"/>
      <c r="G460" s="624"/>
      <c r="H460" s="624"/>
      <c r="I460" s="624">
        <f t="shared" si="70"/>
        <v>18000</v>
      </c>
      <c r="J460" s="624">
        <v>18000</v>
      </c>
      <c r="K460" s="624"/>
      <c r="L460" s="624"/>
      <c r="M460" s="624"/>
      <c r="N460" s="624"/>
      <c r="O460" s="624"/>
      <c r="P460" s="624"/>
      <c r="Q460" s="624"/>
      <c r="R460" s="624"/>
      <c r="S460" s="624"/>
      <c r="T460" s="624"/>
      <c r="U460" s="615"/>
      <c r="V460" s="615"/>
      <c r="W460" s="615"/>
      <c r="X460" s="615"/>
      <c r="Y460" s="620">
        <f t="shared" si="66"/>
        <v>0</v>
      </c>
    </row>
    <row r="461" spans="1:25" s="616" customFormat="1" ht="36.75" customHeight="1">
      <c r="A461" s="650" t="s">
        <v>56</v>
      </c>
      <c r="B461" s="645" t="s">
        <v>749</v>
      </c>
      <c r="C461" s="645"/>
      <c r="D461" s="615"/>
      <c r="E461" s="624"/>
      <c r="F461" s="624"/>
      <c r="G461" s="624"/>
      <c r="H461" s="624"/>
      <c r="I461" s="624">
        <f t="shared" si="70"/>
        <v>12500</v>
      </c>
      <c r="J461" s="624">
        <v>12500</v>
      </c>
      <c r="K461" s="624"/>
      <c r="L461" s="624"/>
      <c r="M461" s="624"/>
      <c r="N461" s="624"/>
      <c r="O461" s="624"/>
      <c r="P461" s="624"/>
      <c r="Q461" s="624"/>
      <c r="R461" s="624"/>
      <c r="S461" s="624"/>
      <c r="T461" s="624"/>
      <c r="U461" s="615"/>
      <c r="V461" s="615"/>
      <c r="W461" s="615"/>
      <c r="X461" s="615"/>
      <c r="Y461" s="620">
        <f t="shared" si="66"/>
        <v>0</v>
      </c>
    </row>
    <row r="462" spans="1:25" s="616" customFormat="1" ht="38.25" customHeight="1">
      <c r="A462" s="650" t="s">
        <v>29</v>
      </c>
      <c r="B462" s="645" t="s">
        <v>750</v>
      </c>
      <c r="C462" s="645"/>
      <c r="D462" s="615"/>
      <c r="E462" s="624"/>
      <c r="F462" s="624"/>
      <c r="G462" s="624"/>
      <c r="H462" s="624"/>
      <c r="I462" s="624">
        <f t="shared" si="70"/>
        <v>12000</v>
      </c>
      <c r="J462" s="624">
        <v>12000</v>
      </c>
      <c r="K462" s="624"/>
      <c r="L462" s="624"/>
      <c r="M462" s="624"/>
      <c r="N462" s="624"/>
      <c r="O462" s="624"/>
      <c r="P462" s="624"/>
      <c r="Q462" s="624"/>
      <c r="R462" s="624"/>
      <c r="S462" s="624"/>
      <c r="T462" s="624"/>
      <c r="U462" s="615"/>
      <c r="V462" s="615"/>
      <c r="W462" s="615"/>
      <c r="X462" s="615"/>
      <c r="Y462" s="620">
        <f t="shared" si="66"/>
        <v>0</v>
      </c>
    </row>
    <row r="463" spans="1:25" s="616" customFormat="1" ht="36.75" customHeight="1">
      <c r="A463" s="650" t="s">
        <v>59</v>
      </c>
      <c r="B463" s="645" t="s">
        <v>751</v>
      </c>
      <c r="C463" s="645"/>
      <c r="D463" s="615"/>
      <c r="E463" s="624"/>
      <c r="F463" s="624"/>
      <c r="G463" s="624"/>
      <c r="H463" s="624"/>
      <c r="I463" s="624">
        <f t="shared" si="70"/>
        <v>12000</v>
      </c>
      <c r="J463" s="624">
        <v>12000</v>
      </c>
      <c r="K463" s="624"/>
      <c r="L463" s="624"/>
      <c r="M463" s="624"/>
      <c r="N463" s="624"/>
      <c r="O463" s="624"/>
      <c r="P463" s="624"/>
      <c r="Q463" s="624"/>
      <c r="R463" s="624"/>
      <c r="S463" s="624"/>
      <c r="T463" s="624"/>
      <c r="U463" s="615"/>
      <c r="V463" s="615"/>
      <c r="W463" s="615"/>
      <c r="X463" s="615"/>
      <c r="Y463" s="620">
        <f t="shared" si="66"/>
        <v>0</v>
      </c>
    </row>
    <row r="464" spans="1:25" s="616" customFormat="1" ht="36.75" customHeight="1">
      <c r="A464" s="650" t="s">
        <v>61</v>
      </c>
      <c r="B464" s="645" t="s">
        <v>742</v>
      </c>
      <c r="D464" s="615"/>
      <c r="E464" s="624"/>
      <c r="F464" s="624"/>
      <c r="G464" s="624"/>
      <c r="H464" s="624"/>
      <c r="I464" s="624">
        <f t="shared" ref="I464:I473" si="71">J464</f>
        <v>14900</v>
      </c>
      <c r="J464" s="624">
        <v>14900</v>
      </c>
      <c r="K464" s="624"/>
      <c r="L464" s="624"/>
      <c r="M464" s="624"/>
      <c r="N464" s="624"/>
      <c r="O464" s="624"/>
      <c r="P464" s="624"/>
      <c r="Q464" s="624"/>
      <c r="R464" s="624"/>
      <c r="S464" s="624"/>
      <c r="T464" s="624"/>
      <c r="U464" s="615"/>
      <c r="V464" s="615"/>
      <c r="W464" s="615"/>
      <c r="X464" s="615"/>
      <c r="Y464" s="620">
        <f t="shared" si="66"/>
        <v>0</v>
      </c>
    </row>
    <row r="465" spans="1:26" s="616" customFormat="1" ht="39.75" customHeight="1">
      <c r="A465" s="650" t="s">
        <v>63</v>
      </c>
      <c r="B465" s="645" t="s">
        <v>752</v>
      </c>
      <c r="C465" s="645"/>
      <c r="D465" s="615"/>
      <c r="E465" s="624"/>
      <c r="F465" s="624"/>
      <c r="G465" s="624"/>
      <c r="H465" s="624"/>
      <c r="I465" s="624">
        <f t="shared" si="71"/>
        <v>6000</v>
      </c>
      <c r="J465" s="624">
        <v>6000</v>
      </c>
      <c r="K465" s="624"/>
      <c r="L465" s="624"/>
      <c r="M465" s="624"/>
      <c r="N465" s="624"/>
      <c r="O465" s="624"/>
      <c r="P465" s="624"/>
      <c r="Q465" s="624"/>
      <c r="R465" s="624"/>
      <c r="S465" s="624"/>
      <c r="T465" s="624"/>
      <c r="U465" s="615"/>
      <c r="V465" s="615"/>
      <c r="W465" s="615"/>
      <c r="X465" s="615"/>
      <c r="Y465" s="620">
        <f t="shared" si="66"/>
        <v>0</v>
      </c>
    </row>
    <row r="466" spans="1:26" s="616" customFormat="1" ht="40.5" customHeight="1">
      <c r="A466" s="650" t="s">
        <v>65</v>
      </c>
      <c r="B466" s="645" t="s">
        <v>743</v>
      </c>
      <c r="D466" s="615"/>
      <c r="E466" s="624"/>
      <c r="F466" s="624"/>
      <c r="G466" s="624"/>
      <c r="H466" s="624"/>
      <c r="I466" s="624">
        <f t="shared" si="71"/>
        <v>14500</v>
      </c>
      <c r="J466" s="624">
        <v>14500</v>
      </c>
      <c r="K466" s="624"/>
      <c r="L466" s="624"/>
      <c r="M466" s="624"/>
      <c r="N466" s="624"/>
      <c r="O466" s="624"/>
      <c r="P466" s="624"/>
      <c r="Q466" s="624"/>
      <c r="R466" s="624"/>
      <c r="S466" s="624"/>
      <c r="T466" s="624"/>
      <c r="U466" s="615"/>
      <c r="V466" s="615"/>
      <c r="W466" s="615"/>
      <c r="X466" s="615"/>
      <c r="Y466" s="620">
        <f t="shared" si="66"/>
        <v>0</v>
      </c>
    </row>
    <row r="467" spans="1:26" s="616" customFormat="1" ht="43.5" customHeight="1">
      <c r="A467" s="650" t="s">
        <v>67</v>
      </c>
      <c r="B467" s="645" t="s">
        <v>744</v>
      </c>
      <c r="D467" s="615"/>
      <c r="E467" s="624"/>
      <c r="F467" s="624"/>
      <c r="G467" s="624"/>
      <c r="H467" s="624"/>
      <c r="I467" s="624">
        <f t="shared" si="71"/>
        <v>14500</v>
      </c>
      <c r="J467" s="624">
        <v>14500</v>
      </c>
      <c r="K467" s="624"/>
      <c r="L467" s="624"/>
      <c r="M467" s="624"/>
      <c r="N467" s="624"/>
      <c r="O467" s="624"/>
      <c r="P467" s="624"/>
      <c r="Q467" s="624"/>
      <c r="R467" s="624"/>
      <c r="S467" s="624"/>
      <c r="T467" s="624"/>
      <c r="U467" s="615"/>
      <c r="V467" s="615"/>
      <c r="W467" s="615"/>
      <c r="X467" s="615"/>
      <c r="Y467" s="620">
        <f t="shared" si="66"/>
        <v>0</v>
      </c>
    </row>
    <row r="468" spans="1:26" s="616" customFormat="1" ht="36.75" customHeight="1">
      <c r="A468" s="650" t="s">
        <v>69</v>
      </c>
      <c r="B468" s="645" t="s">
        <v>753</v>
      </c>
      <c r="C468" s="645"/>
      <c r="D468" s="615"/>
      <c r="E468" s="624"/>
      <c r="F468" s="624"/>
      <c r="G468" s="624"/>
      <c r="H468" s="624"/>
      <c r="I468" s="624">
        <f t="shared" si="71"/>
        <v>14500</v>
      </c>
      <c r="J468" s="624">
        <v>14500</v>
      </c>
      <c r="K468" s="624"/>
      <c r="L468" s="624"/>
      <c r="M468" s="624"/>
      <c r="N468" s="624"/>
      <c r="O468" s="624"/>
      <c r="P468" s="624"/>
      <c r="Q468" s="624"/>
      <c r="R468" s="624"/>
      <c r="S468" s="624"/>
      <c r="T468" s="624"/>
      <c r="U468" s="615"/>
      <c r="V468" s="615"/>
      <c r="W468" s="615"/>
      <c r="X468" s="615"/>
      <c r="Y468" s="620">
        <f t="shared" si="66"/>
        <v>0</v>
      </c>
    </row>
    <row r="469" spans="1:26" s="616" customFormat="1" ht="42.75" customHeight="1">
      <c r="A469" s="650" t="s">
        <v>71</v>
      </c>
      <c r="B469" s="645" t="s">
        <v>754</v>
      </c>
      <c r="C469" s="645"/>
      <c r="D469" s="615"/>
      <c r="E469" s="624"/>
      <c r="F469" s="624"/>
      <c r="G469" s="624"/>
      <c r="H469" s="624"/>
      <c r="I469" s="624">
        <f t="shared" si="71"/>
        <v>12500</v>
      </c>
      <c r="J469" s="624">
        <v>12500</v>
      </c>
      <c r="K469" s="624"/>
      <c r="L469" s="624"/>
      <c r="M469" s="624"/>
      <c r="N469" s="624"/>
      <c r="O469" s="624"/>
      <c r="P469" s="624"/>
      <c r="Q469" s="624"/>
      <c r="R469" s="624"/>
      <c r="S469" s="624"/>
      <c r="T469" s="624"/>
      <c r="U469" s="615"/>
      <c r="V469" s="615"/>
      <c r="W469" s="615"/>
      <c r="X469" s="615"/>
      <c r="Y469" s="620">
        <f t="shared" si="66"/>
        <v>0</v>
      </c>
    </row>
    <row r="470" spans="1:26" s="616" customFormat="1" ht="36.75" customHeight="1">
      <c r="A470" s="650" t="s">
        <v>73</v>
      </c>
      <c r="B470" s="645" t="s">
        <v>755</v>
      </c>
      <c r="C470" s="645"/>
      <c r="D470" s="615"/>
      <c r="E470" s="624"/>
      <c r="F470" s="624"/>
      <c r="G470" s="624"/>
      <c r="H470" s="624"/>
      <c r="I470" s="624">
        <f t="shared" si="71"/>
        <v>10000</v>
      </c>
      <c r="J470" s="624">
        <v>10000</v>
      </c>
      <c r="K470" s="624"/>
      <c r="L470" s="624"/>
      <c r="M470" s="624"/>
      <c r="N470" s="624"/>
      <c r="O470" s="624"/>
      <c r="P470" s="624"/>
      <c r="Q470" s="624"/>
      <c r="R470" s="624"/>
      <c r="S470" s="624"/>
      <c r="T470" s="624"/>
      <c r="U470" s="615"/>
      <c r="V470" s="615"/>
      <c r="W470" s="615"/>
      <c r="X470" s="615"/>
      <c r="Y470" s="620">
        <f t="shared" si="66"/>
        <v>0</v>
      </c>
    </row>
    <row r="471" spans="1:26" s="616" customFormat="1" ht="41.25" customHeight="1">
      <c r="A471" s="650" t="s">
        <v>75</v>
      </c>
      <c r="B471" s="645" t="s">
        <v>756</v>
      </c>
      <c r="C471" s="645"/>
      <c r="D471" s="615"/>
      <c r="E471" s="624"/>
      <c r="F471" s="624"/>
      <c r="G471" s="624"/>
      <c r="H471" s="624"/>
      <c r="I471" s="624">
        <f t="shared" si="71"/>
        <v>5000</v>
      </c>
      <c r="J471" s="624">
        <v>5000</v>
      </c>
      <c r="K471" s="624"/>
      <c r="L471" s="624"/>
      <c r="M471" s="624"/>
      <c r="N471" s="624"/>
      <c r="O471" s="624"/>
      <c r="P471" s="624"/>
      <c r="Q471" s="624"/>
      <c r="R471" s="624"/>
      <c r="S471" s="624"/>
      <c r="T471" s="624"/>
      <c r="U471" s="615"/>
      <c r="V471" s="615"/>
      <c r="W471" s="615"/>
      <c r="X471" s="615"/>
      <c r="Y471" s="620">
        <f t="shared" si="66"/>
        <v>0</v>
      </c>
    </row>
    <row r="472" spans="1:26" s="616" customFormat="1">
      <c r="A472" s="650"/>
      <c r="B472" s="645"/>
      <c r="C472" s="645"/>
      <c r="D472" s="615"/>
      <c r="E472" s="624"/>
      <c r="F472" s="624"/>
      <c r="G472" s="624"/>
      <c r="H472" s="624"/>
      <c r="I472" s="624">
        <f t="shared" si="71"/>
        <v>0</v>
      </c>
      <c r="J472" s="624"/>
      <c r="K472" s="624"/>
      <c r="L472" s="624"/>
      <c r="M472" s="624"/>
      <c r="N472" s="624"/>
      <c r="O472" s="624"/>
      <c r="P472" s="624"/>
      <c r="Q472" s="624"/>
      <c r="R472" s="624"/>
      <c r="S472" s="624"/>
      <c r="T472" s="624"/>
      <c r="U472" s="615"/>
      <c r="V472" s="615"/>
      <c r="W472" s="615"/>
      <c r="X472" s="615"/>
      <c r="Y472" s="620">
        <f t="shared" si="66"/>
        <v>0</v>
      </c>
    </row>
    <row r="473" spans="1:26" s="616" customFormat="1">
      <c r="A473" s="650"/>
      <c r="B473" s="631" t="s">
        <v>759</v>
      </c>
      <c r="C473" s="645"/>
      <c r="D473" s="615"/>
      <c r="E473" s="624"/>
      <c r="F473" s="624"/>
      <c r="G473" s="624"/>
      <c r="H473" s="624"/>
      <c r="I473" s="624">
        <f t="shared" si="71"/>
        <v>0</v>
      </c>
      <c r="J473" s="624"/>
      <c r="K473" s="624"/>
      <c r="L473" s="624"/>
      <c r="M473" s="624"/>
      <c r="N473" s="624"/>
      <c r="O473" s="624"/>
      <c r="P473" s="624"/>
      <c r="Q473" s="624"/>
      <c r="R473" s="624"/>
      <c r="S473" s="624"/>
      <c r="T473" s="624"/>
      <c r="U473" s="615"/>
      <c r="V473" s="615"/>
      <c r="W473" s="615"/>
      <c r="X473" s="615"/>
      <c r="Y473" s="620">
        <f t="shared" ref="Y473:Y495" si="72">Q473-R473</f>
        <v>0</v>
      </c>
      <c r="Z473" s="616" t="s">
        <v>972</v>
      </c>
    </row>
    <row r="474" spans="1:26" s="616" customFormat="1" ht="123" customHeight="1">
      <c r="A474" s="644">
        <v>1</v>
      </c>
      <c r="B474" s="645" t="s">
        <v>3006</v>
      </c>
      <c r="C474" s="645"/>
      <c r="D474" s="615"/>
      <c r="E474" s="624"/>
      <c r="F474" s="624"/>
      <c r="G474" s="624"/>
      <c r="H474" s="624"/>
      <c r="I474" s="624">
        <v>15000</v>
      </c>
      <c r="J474" s="624">
        <v>15000</v>
      </c>
      <c r="K474" s="624"/>
      <c r="L474" s="624"/>
      <c r="M474" s="624">
        <v>12000</v>
      </c>
      <c r="N474" s="624">
        <f>M474</f>
        <v>12000</v>
      </c>
      <c r="O474" s="624"/>
      <c r="P474" s="624"/>
      <c r="Q474" s="624">
        <f>R474</f>
        <v>300</v>
      </c>
      <c r="R474" s="624">
        <v>300</v>
      </c>
      <c r="S474" s="624"/>
      <c r="T474" s="624"/>
      <c r="U474" s="615"/>
      <c r="V474" s="615"/>
      <c r="W474" s="615"/>
      <c r="X474" s="615"/>
      <c r="Y474" s="620">
        <f t="shared" si="72"/>
        <v>0</v>
      </c>
    </row>
    <row r="475" spans="1:26" s="616" customFormat="1" ht="39.75" customHeight="1">
      <c r="A475" s="644">
        <v>2</v>
      </c>
      <c r="B475" s="645" t="s">
        <v>822</v>
      </c>
      <c r="C475" s="645"/>
      <c r="D475" s="615"/>
      <c r="E475" s="624"/>
      <c r="F475" s="624"/>
      <c r="G475" s="624"/>
      <c r="H475" s="624"/>
      <c r="I475" s="624">
        <v>15000</v>
      </c>
      <c r="J475" s="624">
        <v>15000</v>
      </c>
      <c r="K475" s="624"/>
      <c r="L475" s="624"/>
      <c r="M475" s="624">
        <v>12000</v>
      </c>
      <c r="N475" s="624">
        <f>M475</f>
        <v>12000</v>
      </c>
      <c r="O475" s="624"/>
      <c r="P475" s="624"/>
      <c r="Q475" s="624">
        <f>R475</f>
        <v>200</v>
      </c>
      <c r="R475" s="624">
        <v>200</v>
      </c>
      <c r="S475" s="624"/>
      <c r="T475" s="624"/>
      <c r="U475" s="615"/>
      <c r="V475" s="615"/>
      <c r="W475" s="615"/>
      <c r="X475" s="615"/>
      <c r="Y475" s="620">
        <f t="shared" si="72"/>
        <v>0</v>
      </c>
    </row>
    <row r="476" spans="1:26" s="616" customFormat="1" ht="58.5" customHeight="1">
      <c r="A476" s="644">
        <v>3</v>
      </c>
      <c r="B476" s="646" t="s">
        <v>3027</v>
      </c>
      <c r="E476" s="624"/>
      <c r="F476" s="624"/>
      <c r="G476" s="624"/>
      <c r="H476" s="624"/>
      <c r="I476" s="624">
        <f>J476</f>
        <v>10000</v>
      </c>
      <c r="J476" s="624">
        <v>10000</v>
      </c>
      <c r="K476" s="624"/>
      <c r="L476" s="624"/>
      <c r="M476" s="624">
        <f>N476</f>
        <v>10000</v>
      </c>
      <c r="N476" s="624">
        <f>J476</f>
        <v>10000</v>
      </c>
      <c r="O476" s="624"/>
      <c r="P476" s="624"/>
      <c r="Q476" s="624">
        <v>1000</v>
      </c>
      <c r="R476" s="624">
        <v>1000</v>
      </c>
      <c r="S476" s="624"/>
      <c r="T476" s="624"/>
      <c r="U476" s="615"/>
      <c r="V476" s="615"/>
      <c r="W476" s="615"/>
      <c r="X476" s="671"/>
      <c r="Y476" s="620">
        <f t="shared" si="72"/>
        <v>0</v>
      </c>
    </row>
    <row r="477" spans="1:26" s="678" customFormat="1" ht="60" customHeight="1">
      <c r="A477" s="644">
        <v>4</v>
      </c>
      <c r="B477" s="672" t="s">
        <v>3003</v>
      </c>
      <c r="C477" s="673"/>
      <c r="D477" s="673"/>
      <c r="E477" s="670"/>
      <c r="F477" s="670"/>
      <c r="G477" s="670"/>
      <c r="H477" s="670"/>
      <c r="I477" s="670">
        <f>J477</f>
        <v>12500</v>
      </c>
      <c r="J477" s="670">
        <v>12500</v>
      </c>
      <c r="K477" s="670"/>
      <c r="L477" s="670"/>
      <c r="M477" s="670">
        <v>10000</v>
      </c>
      <c r="N477" s="670">
        <v>10000</v>
      </c>
      <c r="O477" s="670"/>
      <c r="P477" s="670"/>
      <c r="Q477" s="670">
        <v>500</v>
      </c>
      <c r="R477" s="670">
        <v>500</v>
      </c>
      <c r="S477" s="670"/>
      <c r="T477" s="670"/>
      <c r="U477" s="674"/>
      <c r="V477" s="675"/>
      <c r="W477" s="676">
        <v>1</v>
      </c>
      <c r="X477" s="677"/>
      <c r="Y477" s="620">
        <f>Q477-R477</f>
        <v>0</v>
      </c>
      <c r="Z477" s="677"/>
    </row>
    <row r="478" spans="1:26" s="616" customFormat="1" ht="39.75" customHeight="1">
      <c r="A478" s="644">
        <v>5</v>
      </c>
      <c r="B478" s="645" t="s">
        <v>821</v>
      </c>
      <c r="C478" s="645"/>
      <c r="D478" s="615"/>
      <c r="E478" s="624"/>
      <c r="F478" s="624"/>
      <c r="G478" s="624"/>
      <c r="H478" s="624"/>
      <c r="I478" s="624">
        <f>J478</f>
        <v>15000</v>
      </c>
      <c r="J478" s="624">
        <v>15000</v>
      </c>
      <c r="K478" s="624"/>
      <c r="L478" s="624"/>
      <c r="M478" s="624">
        <v>12000</v>
      </c>
      <c r="N478" s="624">
        <v>12000</v>
      </c>
      <c r="O478" s="624"/>
      <c r="P478" s="624"/>
      <c r="Q478" s="624"/>
      <c r="R478" s="624"/>
      <c r="S478" s="624"/>
      <c r="T478" s="624"/>
      <c r="U478" s="615"/>
      <c r="V478" s="615"/>
      <c r="W478" s="615"/>
      <c r="X478" s="615"/>
      <c r="Y478" s="620">
        <f>Q478-R478</f>
        <v>0</v>
      </c>
    </row>
    <row r="479" spans="1:26" s="681" customFormat="1" ht="61.5" customHeight="1">
      <c r="A479" s="644">
        <v>6</v>
      </c>
      <c r="B479" s="679" t="s">
        <v>2873</v>
      </c>
      <c r="C479" s="645"/>
      <c r="D479" s="615"/>
      <c r="E479" s="624"/>
      <c r="F479" s="624"/>
      <c r="G479" s="624"/>
      <c r="H479" s="624"/>
      <c r="I479" s="624">
        <f>J479</f>
        <v>20000</v>
      </c>
      <c r="J479" s="624">
        <v>20000</v>
      </c>
      <c r="K479" s="624"/>
      <c r="L479" s="624"/>
      <c r="M479" s="624">
        <v>15000</v>
      </c>
      <c r="N479" s="624">
        <v>15000</v>
      </c>
      <c r="O479" s="624"/>
      <c r="P479" s="624"/>
      <c r="Q479" s="624">
        <v>0</v>
      </c>
      <c r="R479" s="624">
        <v>0</v>
      </c>
      <c r="S479" s="624"/>
      <c r="T479" s="624"/>
      <c r="U479" s="615"/>
      <c r="V479" s="680"/>
      <c r="W479" s="680"/>
      <c r="X479" s="680"/>
      <c r="Y479" s="620">
        <f t="shared" si="72"/>
        <v>0</v>
      </c>
    </row>
    <row r="480" spans="1:26" s="616" customFormat="1" ht="39.75" customHeight="1">
      <c r="A480" s="644">
        <v>7</v>
      </c>
      <c r="B480" s="645" t="s">
        <v>3028</v>
      </c>
      <c r="C480" s="645"/>
      <c r="D480" s="615"/>
      <c r="E480" s="624"/>
      <c r="F480" s="624"/>
      <c r="G480" s="624"/>
      <c r="H480" s="624"/>
      <c r="I480" s="624">
        <f>J480</f>
        <v>20000</v>
      </c>
      <c r="J480" s="624">
        <v>20000</v>
      </c>
      <c r="K480" s="624"/>
      <c r="L480" s="624"/>
      <c r="M480" s="624">
        <v>15000</v>
      </c>
      <c r="N480" s="624">
        <v>15000</v>
      </c>
      <c r="O480" s="624"/>
      <c r="P480" s="624"/>
      <c r="Q480" s="624">
        <v>500</v>
      </c>
      <c r="R480" s="624">
        <v>500</v>
      </c>
      <c r="S480" s="624"/>
      <c r="T480" s="624"/>
      <c r="U480" s="615"/>
      <c r="V480" s="615"/>
      <c r="W480" s="615"/>
      <c r="X480" s="615"/>
      <c r="Y480" s="620">
        <f>Q480-R480</f>
        <v>0</v>
      </c>
    </row>
    <row r="481" spans="1:31" s="616" customFormat="1" ht="110.25" customHeight="1">
      <c r="A481" s="644">
        <v>8</v>
      </c>
      <c r="B481" s="682" t="s">
        <v>3013</v>
      </c>
      <c r="C481" s="645"/>
      <c r="D481" s="615"/>
      <c r="E481" s="624"/>
      <c r="F481" s="624"/>
      <c r="G481" s="624"/>
      <c r="H481" s="624"/>
      <c r="I481" s="624">
        <v>8800</v>
      </c>
      <c r="J481" s="624">
        <v>8800</v>
      </c>
      <c r="K481" s="624"/>
      <c r="L481" s="624"/>
      <c r="M481" s="624">
        <f>N481</f>
        <v>8800</v>
      </c>
      <c r="N481" s="624">
        <f>J481</f>
        <v>8800</v>
      </c>
      <c r="O481" s="624"/>
      <c r="P481" s="624"/>
      <c r="Q481" s="624"/>
      <c r="R481" s="624"/>
      <c r="S481" s="624"/>
      <c r="T481" s="624"/>
      <c r="U481" s="615"/>
      <c r="V481" s="615"/>
      <c r="W481" s="615"/>
      <c r="X481" s="615"/>
      <c r="Y481" s="620">
        <f>Q481-R481</f>
        <v>0</v>
      </c>
    </row>
    <row r="482" spans="1:31" s="650" customFormat="1" ht="43.5" customHeight="1">
      <c r="A482" s="644">
        <v>9</v>
      </c>
      <c r="B482" s="682" t="s">
        <v>3002</v>
      </c>
      <c r="E482" s="670"/>
      <c r="F482" s="670"/>
      <c r="G482" s="670"/>
      <c r="H482" s="670"/>
      <c r="I482" s="670">
        <v>5500</v>
      </c>
      <c r="J482" s="670">
        <f>I482</f>
        <v>5500</v>
      </c>
      <c r="K482" s="670"/>
      <c r="L482" s="670"/>
      <c r="M482" s="670"/>
      <c r="N482" s="670"/>
      <c r="O482" s="670"/>
      <c r="P482" s="670"/>
      <c r="Q482" s="670"/>
      <c r="R482" s="670"/>
      <c r="S482" s="670"/>
      <c r="T482" s="670"/>
      <c r="W482" s="650">
        <v>1</v>
      </c>
      <c r="X482" s="683"/>
      <c r="Y482" s="620">
        <f>Q482-R482</f>
        <v>0</v>
      </c>
      <c r="Z482" s="684"/>
      <c r="AA482" s="685"/>
    </row>
    <row r="483" spans="1:31" s="681" customFormat="1" ht="45" customHeight="1">
      <c r="A483" s="644">
        <v>10</v>
      </c>
      <c r="B483" s="645" t="s">
        <v>3007</v>
      </c>
      <c r="C483" s="645"/>
      <c r="D483" s="615"/>
      <c r="E483" s="624"/>
      <c r="F483" s="624"/>
      <c r="G483" s="624"/>
      <c r="H483" s="624"/>
      <c r="I483" s="624">
        <v>10000</v>
      </c>
      <c r="J483" s="624">
        <f>I483</f>
        <v>10000</v>
      </c>
      <c r="K483" s="624"/>
      <c r="L483" s="624"/>
      <c r="M483" s="624"/>
      <c r="N483" s="624"/>
      <c r="O483" s="624"/>
      <c r="P483" s="624"/>
      <c r="Q483" s="624">
        <v>0</v>
      </c>
      <c r="R483" s="624">
        <v>0</v>
      </c>
      <c r="S483" s="624"/>
      <c r="T483" s="624"/>
      <c r="U483" s="615"/>
      <c r="V483" s="680"/>
      <c r="W483" s="680"/>
      <c r="X483" s="680"/>
      <c r="Y483" s="620">
        <f t="shared" si="72"/>
        <v>0</v>
      </c>
    </row>
    <row r="484" spans="1:31" s="681" customFormat="1" ht="45.75" customHeight="1">
      <c r="A484" s="644">
        <v>11</v>
      </c>
      <c r="B484" s="679" t="s">
        <v>2874</v>
      </c>
      <c r="C484" s="645"/>
      <c r="D484" s="615"/>
      <c r="E484" s="624"/>
      <c r="F484" s="624"/>
      <c r="G484" s="624"/>
      <c r="H484" s="624"/>
      <c r="I484" s="624">
        <f>J484</f>
        <v>10000</v>
      </c>
      <c r="J484" s="624">
        <v>10000</v>
      </c>
      <c r="K484" s="624"/>
      <c r="L484" s="624"/>
      <c r="M484" s="624"/>
      <c r="N484" s="624"/>
      <c r="O484" s="624"/>
      <c r="P484" s="624"/>
      <c r="Q484" s="624">
        <v>0</v>
      </c>
      <c r="R484" s="624">
        <v>0</v>
      </c>
      <c r="S484" s="624"/>
      <c r="T484" s="624"/>
      <c r="U484" s="615"/>
      <c r="V484" s="680"/>
      <c r="W484" s="680"/>
      <c r="X484" s="680"/>
      <c r="Y484" s="620">
        <f t="shared" si="72"/>
        <v>0</v>
      </c>
    </row>
    <row r="485" spans="1:31" s="681" customFormat="1" ht="48" customHeight="1">
      <c r="A485" s="644">
        <v>12</v>
      </c>
      <c r="B485" s="682" t="s">
        <v>3004</v>
      </c>
      <c r="C485" s="645"/>
      <c r="D485" s="615"/>
      <c r="E485" s="624"/>
      <c r="F485" s="624"/>
      <c r="G485" s="624"/>
      <c r="H485" s="624"/>
      <c r="I485" s="624">
        <v>10000</v>
      </c>
      <c r="J485" s="624">
        <f>I485</f>
        <v>10000</v>
      </c>
      <c r="K485" s="624"/>
      <c r="L485" s="624"/>
      <c r="M485" s="624"/>
      <c r="N485" s="624"/>
      <c r="O485" s="624"/>
      <c r="P485" s="624"/>
      <c r="Q485" s="624">
        <v>0</v>
      </c>
      <c r="R485" s="624">
        <v>0</v>
      </c>
      <c r="S485" s="624"/>
      <c r="T485" s="624"/>
      <c r="U485" s="615"/>
      <c r="V485" s="680"/>
      <c r="W485" s="680"/>
      <c r="X485" s="680"/>
      <c r="Y485" s="620">
        <f t="shared" si="72"/>
        <v>0</v>
      </c>
    </row>
    <row r="486" spans="1:31" s="681" customFormat="1" ht="65.25" customHeight="1">
      <c r="A486" s="644">
        <v>13</v>
      </c>
      <c r="B486" s="679" t="s">
        <v>3005</v>
      </c>
      <c r="C486" s="645"/>
      <c r="D486" s="686"/>
      <c r="E486" s="624"/>
      <c r="F486" s="624"/>
      <c r="G486" s="624"/>
      <c r="H486" s="624"/>
      <c r="I486" s="624">
        <v>30000</v>
      </c>
      <c r="J486" s="624">
        <v>30000</v>
      </c>
      <c r="K486" s="624"/>
      <c r="L486" s="624"/>
      <c r="M486" s="624"/>
      <c r="N486" s="624"/>
      <c r="O486" s="624"/>
      <c r="P486" s="624"/>
      <c r="Q486" s="624">
        <f>R486</f>
        <v>0</v>
      </c>
      <c r="R486" s="624">
        <v>0</v>
      </c>
      <c r="S486" s="624"/>
      <c r="T486" s="624"/>
      <c r="U486" s="615"/>
      <c r="V486" s="687"/>
      <c r="W486" s="687"/>
      <c r="X486" s="687"/>
      <c r="Y486" s="620">
        <f t="shared" si="72"/>
        <v>0</v>
      </c>
    </row>
    <row r="487" spans="1:31" s="616" customFormat="1" ht="101.25" customHeight="1">
      <c r="A487" s="644">
        <v>14</v>
      </c>
      <c r="B487" s="645" t="s">
        <v>3008</v>
      </c>
      <c r="C487" s="645"/>
      <c r="D487" s="615"/>
      <c r="E487" s="624"/>
      <c r="F487" s="624"/>
      <c r="G487" s="624"/>
      <c r="H487" s="624"/>
      <c r="I487" s="624">
        <f>J487</f>
        <v>20000</v>
      </c>
      <c r="J487" s="624">
        <v>20000</v>
      </c>
      <c r="K487" s="624"/>
      <c r="L487" s="624"/>
      <c r="M487" s="624">
        <f>N487</f>
        <v>0</v>
      </c>
      <c r="N487" s="624"/>
      <c r="O487" s="624"/>
      <c r="P487" s="624"/>
      <c r="Q487" s="624"/>
      <c r="R487" s="624"/>
      <c r="S487" s="624"/>
      <c r="T487" s="624"/>
      <c r="U487" s="615"/>
      <c r="V487" s="615"/>
      <c r="W487" s="615"/>
      <c r="X487" s="615"/>
      <c r="Y487" s="620">
        <f t="shared" si="72"/>
        <v>0</v>
      </c>
    </row>
    <row r="488" spans="1:31" s="616" customFormat="1" ht="76.5" customHeight="1">
      <c r="A488" s="644">
        <v>15</v>
      </c>
      <c r="B488" s="682" t="s">
        <v>2996</v>
      </c>
      <c r="C488" s="645"/>
      <c r="D488" s="615"/>
      <c r="E488" s="624"/>
      <c r="F488" s="624"/>
      <c r="G488" s="624"/>
      <c r="H488" s="624"/>
      <c r="I488" s="688">
        <v>14900</v>
      </c>
      <c r="J488" s="688">
        <v>14900</v>
      </c>
      <c r="K488" s="624"/>
      <c r="L488" s="624"/>
      <c r="M488" s="624"/>
      <c r="N488" s="624"/>
      <c r="O488" s="624"/>
      <c r="P488" s="624"/>
      <c r="Q488" s="624"/>
      <c r="R488" s="624"/>
      <c r="S488" s="624"/>
      <c r="T488" s="624"/>
      <c r="U488" s="689" t="s">
        <v>2997</v>
      </c>
      <c r="V488" s="615"/>
      <c r="W488" s="615"/>
      <c r="X488" s="615"/>
      <c r="Y488" s="620"/>
    </row>
    <row r="489" spans="1:31" s="616" customFormat="1" ht="100.5" customHeight="1">
      <c r="A489" s="644">
        <v>16</v>
      </c>
      <c r="B489" s="690" t="s">
        <v>2998</v>
      </c>
      <c r="C489" s="645"/>
      <c r="D489" s="615"/>
      <c r="E489" s="624"/>
      <c r="F489" s="624"/>
      <c r="G489" s="624"/>
      <c r="H489" s="624"/>
      <c r="I489" s="688">
        <f>J489</f>
        <v>130248</v>
      </c>
      <c r="J489" s="688">
        <v>130248</v>
      </c>
      <c r="K489" s="624"/>
      <c r="L489" s="624"/>
      <c r="M489" s="624"/>
      <c r="N489" s="624"/>
      <c r="O489" s="624"/>
      <c r="P489" s="624"/>
      <c r="Q489" s="624"/>
      <c r="R489" s="624"/>
      <c r="S489" s="624"/>
      <c r="T489" s="624"/>
      <c r="U489" s="689" t="s">
        <v>3000</v>
      </c>
      <c r="V489" s="615"/>
      <c r="W489" s="615"/>
      <c r="X489" s="615"/>
      <c r="Y489" s="620"/>
    </row>
    <row r="490" spans="1:31" s="616" customFormat="1" ht="100.5" customHeight="1">
      <c r="A490" s="644">
        <v>17</v>
      </c>
      <c r="B490" s="691" t="s">
        <v>2999</v>
      </c>
      <c r="C490" s="645"/>
      <c r="D490" s="615"/>
      <c r="E490" s="624"/>
      <c r="F490" s="624"/>
      <c r="G490" s="624"/>
      <c r="H490" s="624"/>
      <c r="I490" s="688">
        <f>J490</f>
        <v>14500</v>
      </c>
      <c r="J490" s="688">
        <v>14500</v>
      </c>
      <c r="K490" s="624"/>
      <c r="L490" s="624"/>
      <c r="M490" s="624"/>
      <c r="N490" s="624"/>
      <c r="O490" s="624"/>
      <c r="P490" s="624"/>
      <c r="Q490" s="624"/>
      <c r="R490" s="624"/>
      <c r="S490" s="624"/>
      <c r="T490" s="624"/>
      <c r="U490" s="689" t="s">
        <v>3001</v>
      </c>
      <c r="V490" s="615"/>
      <c r="W490" s="615"/>
      <c r="X490" s="615"/>
      <c r="Y490" s="620"/>
    </row>
    <row r="491" spans="1:31" s="616" customFormat="1" ht="25.5" customHeight="1">
      <c r="A491" s="650"/>
      <c r="B491" s="631" t="s">
        <v>1103</v>
      </c>
      <c r="C491" s="645"/>
      <c r="D491" s="615"/>
      <c r="E491" s="624"/>
      <c r="F491" s="624"/>
      <c r="G491" s="624"/>
      <c r="H491" s="624"/>
      <c r="I491" s="624"/>
      <c r="J491" s="624"/>
      <c r="K491" s="624"/>
      <c r="L491" s="624"/>
      <c r="M491" s="624"/>
      <c r="N491" s="624"/>
      <c r="O491" s="624"/>
      <c r="P491" s="624"/>
      <c r="Q491" s="624"/>
      <c r="R491" s="624"/>
      <c r="S491" s="624"/>
      <c r="T491" s="624"/>
      <c r="U491" s="615"/>
      <c r="V491" s="615"/>
      <c r="W491" s="615"/>
      <c r="X491" s="615"/>
      <c r="Y491" s="620">
        <f t="shared" si="72"/>
        <v>0</v>
      </c>
    </row>
    <row r="492" spans="1:31" s="616" customFormat="1" ht="57" customHeight="1">
      <c r="A492" s="650"/>
      <c r="B492" s="645" t="s">
        <v>1105</v>
      </c>
      <c r="C492" s="645"/>
      <c r="D492" s="615"/>
      <c r="E492" s="624"/>
      <c r="F492" s="624"/>
      <c r="G492" s="624"/>
      <c r="H492" s="624"/>
      <c r="I492" s="624">
        <f>J492</f>
        <v>80000</v>
      </c>
      <c r="J492" s="624">
        <v>80000</v>
      </c>
      <c r="K492" s="624"/>
      <c r="L492" s="624"/>
      <c r="M492" s="624">
        <f>J492</f>
        <v>80000</v>
      </c>
      <c r="N492" s="624">
        <v>10000</v>
      </c>
      <c r="O492" s="624"/>
      <c r="P492" s="624"/>
      <c r="Q492" s="624">
        <v>5000</v>
      </c>
      <c r="R492" s="624">
        <v>5000</v>
      </c>
      <c r="S492" s="624"/>
      <c r="T492" s="624"/>
      <c r="U492" s="615" t="s">
        <v>2886</v>
      </c>
      <c r="V492" s="615"/>
      <c r="W492" s="615"/>
      <c r="X492" s="615"/>
      <c r="Y492" s="620">
        <f t="shared" si="72"/>
        <v>0</v>
      </c>
    </row>
    <row r="493" spans="1:31" s="616" customFormat="1" ht="59.25" customHeight="1">
      <c r="A493" s="650"/>
      <c r="B493" s="645" t="s">
        <v>1104</v>
      </c>
      <c r="C493" s="645"/>
      <c r="D493" s="615"/>
      <c r="E493" s="624"/>
      <c r="F493" s="624"/>
      <c r="G493" s="624"/>
      <c r="H493" s="624"/>
      <c r="I493" s="624">
        <v>20000</v>
      </c>
      <c r="J493" s="624">
        <v>25000</v>
      </c>
      <c r="K493" s="624"/>
      <c r="L493" s="624"/>
      <c r="M493" s="624"/>
      <c r="N493" s="624"/>
      <c r="O493" s="624"/>
      <c r="P493" s="624"/>
      <c r="Q493" s="624"/>
      <c r="R493" s="624"/>
      <c r="S493" s="624"/>
      <c r="T493" s="624"/>
      <c r="U493" s="615"/>
      <c r="V493" s="615"/>
      <c r="W493" s="615"/>
      <c r="X493" s="615"/>
      <c r="Y493" s="620">
        <f t="shared" si="72"/>
        <v>0</v>
      </c>
    </row>
    <row r="494" spans="1:31" s="616" customFormat="1" ht="36" customHeight="1">
      <c r="A494" s="650"/>
      <c r="B494" s="631" t="s">
        <v>776</v>
      </c>
      <c r="C494" s="645"/>
      <c r="D494" s="615"/>
      <c r="E494" s="624"/>
      <c r="F494" s="624"/>
      <c r="G494" s="624"/>
      <c r="H494" s="624"/>
      <c r="I494" s="624">
        <f>J494</f>
        <v>0</v>
      </c>
      <c r="J494" s="624"/>
      <c r="K494" s="624"/>
      <c r="L494" s="624"/>
      <c r="M494" s="624">
        <f t="shared" ref="M494:M499" si="73">N494</f>
        <v>0</v>
      </c>
      <c r="N494" s="624"/>
      <c r="O494" s="624"/>
      <c r="P494" s="624"/>
      <c r="Q494" s="624"/>
      <c r="R494" s="624"/>
      <c r="S494" s="624"/>
      <c r="T494" s="624"/>
      <c r="U494" s="615"/>
      <c r="V494" s="615"/>
      <c r="W494" s="615"/>
      <c r="X494" s="615"/>
      <c r="Y494" s="620">
        <f t="shared" si="72"/>
        <v>0</v>
      </c>
    </row>
    <row r="495" spans="1:31" s="616" customFormat="1" ht="65.25" customHeight="1">
      <c r="A495" s="650" t="s">
        <v>46</v>
      </c>
      <c r="B495" s="645" t="s">
        <v>949</v>
      </c>
      <c r="C495" s="645"/>
      <c r="D495" s="615"/>
      <c r="E495" s="624"/>
      <c r="F495" s="624"/>
      <c r="G495" s="624">
        <v>200</v>
      </c>
      <c r="H495" s="624">
        <v>200</v>
      </c>
      <c r="I495" s="624">
        <v>39800</v>
      </c>
      <c r="J495" s="624">
        <v>39800</v>
      </c>
      <c r="K495" s="624"/>
      <c r="L495" s="624"/>
      <c r="M495" s="624">
        <f t="shared" si="73"/>
        <v>39800</v>
      </c>
      <c r="N495" s="624">
        <f>J495</f>
        <v>39800</v>
      </c>
      <c r="O495" s="624"/>
      <c r="P495" s="624"/>
      <c r="Q495" s="624">
        <v>5000</v>
      </c>
      <c r="R495" s="624">
        <v>5000</v>
      </c>
      <c r="S495" s="624"/>
      <c r="T495" s="624"/>
      <c r="U495" s="615"/>
      <c r="V495" s="615"/>
      <c r="W495" s="615"/>
      <c r="X495" s="615"/>
      <c r="Y495" s="620">
        <f t="shared" si="72"/>
        <v>0</v>
      </c>
    </row>
    <row r="496" spans="1:31" s="616" customFormat="1" ht="45.75" customHeight="1">
      <c r="A496" s="650" t="s">
        <v>48</v>
      </c>
      <c r="B496" s="645" t="s">
        <v>2965</v>
      </c>
      <c r="C496" s="645"/>
      <c r="D496" s="615"/>
      <c r="E496" s="624"/>
      <c r="F496" s="624"/>
      <c r="G496" s="624">
        <v>200</v>
      </c>
      <c r="H496" s="624">
        <v>200</v>
      </c>
      <c r="I496" s="624">
        <v>39800</v>
      </c>
      <c r="J496" s="624">
        <v>39800</v>
      </c>
      <c r="K496" s="624"/>
      <c r="L496" s="624"/>
      <c r="M496" s="624">
        <f t="shared" si="73"/>
        <v>39800</v>
      </c>
      <c r="N496" s="624">
        <f>J496</f>
        <v>39800</v>
      </c>
      <c r="O496" s="624"/>
      <c r="P496" s="624"/>
      <c r="Q496" s="624">
        <v>5000</v>
      </c>
      <c r="R496" s="624">
        <v>5000</v>
      </c>
      <c r="S496" s="624"/>
      <c r="T496" s="624"/>
      <c r="U496" s="615"/>
      <c r="V496" s="615"/>
      <c r="W496" s="615"/>
      <c r="X496" s="615"/>
      <c r="Y496" s="620">
        <f t="shared" ref="Y496:Y565" si="74">Q496-R496</f>
        <v>0</v>
      </c>
      <c r="AE496" s="616" t="s">
        <v>2966</v>
      </c>
    </row>
    <row r="497" spans="1:31" s="616" customFormat="1" ht="60" customHeight="1">
      <c r="A497" s="650" t="s">
        <v>50</v>
      </c>
      <c r="B497" s="645" t="s">
        <v>2926</v>
      </c>
      <c r="C497" s="645"/>
      <c r="D497" s="615"/>
      <c r="E497" s="624"/>
      <c r="F497" s="624"/>
      <c r="G497" s="624">
        <v>200</v>
      </c>
      <c r="H497" s="624">
        <v>200</v>
      </c>
      <c r="I497" s="624">
        <v>29800</v>
      </c>
      <c r="J497" s="624">
        <v>29800</v>
      </c>
      <c r="K497" s="624"/>
      <c r="L497" s="624"/>
      <c r="M497" s="624">
        <f t="shared" si="73"/>
        <v>29800</v>
      </c>
      <c r="N497" s="624">
        <f>J497</f>
        <v>29800</v>
      </c>
      <c r="O497" s="624"/>
      <c r="P497" s="624"/>
      <c r="Q497" s="624">
        <v>5000</v>
      </c>
      <c r="R497" s="624">
        <v>5000</v>
      </c>
      <c r="S497" s="624"/>
      <c r="T497" s="624"/>
      <c r="U497" s="615"/>
      <c r="V497" s="615"/>
      <c r="W497" s="615"/>
      <c r="X497" s="615"/>
      <c r="Y497" s="620">
        <f t="shared" si="74"/>
        <v>0</v>
      </c>
    </row>
    <row r="498" spans="1:31" s="616" customFormat="1" ht="48" customHeight="1">
      <c r="A498" s="650" t="s">
        <v>52</v>
      </c>
      <c r="B498" s="645" t="s">
        <v>3024</v>
      </c>
      <c r="C498" s="645"/>
      <c r="D498" s="615"/>
      <c r="E498" s="624"/>
      <c r="F498" s="624"/>
      <c r="G498" s="624">
        <v>200</v>
      </c>
      <c r="H498" s="624">
        <v>200</v>
      </c>
      <c r="I498" s="624">
        <v>39800</v>
      </c>
      <c r="J498" s="624">
        <v>39800</v>
      </c>
      <c r="K498" s="624"/>
      <c r="L498" s="624"/>
      <c r="M498" s="624">
        <f t="shared" si="73"/>
        <v>39800</v>
      </c>
      <c r="N498" s="624">
        <f>J498</f>
        <v>39800</v>
      </c>
      <c r="O498" s="624"/>
      <c r="P498" s="624"/>
      <c r="Q498" s="624">
        <v>5000</v>
      </c>
      <c r="R498" s="624">
        <v>5000</v>
      </c>
      <c r="S498" s="624"/>
      <c r="T498" s="624"/>
      <c r="U498" s="615"/>
      <c r="V498" s="615"/>
      <c r="W498" s="615"/>
      <c r="X498" s="615"/>
      <c r="Y498" s="620">
        <f t="shared" si="74"/>
        <v>0</v>
      </c>
      <c r="AE498" s="616" t="s">
        <v>2966</v>
      </c>
    </row>
    <row r="499" spans="1:31" s="616" customFormat="1" ht="39.75" customHeight="1">
      <c r="A499" s="650" t="s">
        <v>54</v>
      </c>
      <c r="B499" s="645" t="s">
        <v>2927</v>
      </c>
      <c r="C499" s="645"/>
      <c r="D499" s="615"/>
      <c r="E499" s="624"/>
      <c r="F499" s="624"/>
      <c r="G499" s="624">
        <v>200</v>
      </c>
      <c r="H499" s="624">
        <v>200</v>
      </c>
      <c r="I499" s="624">
        <v>29800</v>
      </c>
      <c r="J499" s="624">
        <v>29800</v>
      </c>
      <c r="K499" s="624"/>
      <c r="L499" s="624"/>
      <c r="M499" s="624">
        <f t="shared" si="73"/>
        <v>29800</v>
      </c>
      <c r="N499" s="624">
        <f>J499</f>
        <v>29800</v>
      </c>
      <c r="O499" s="624"/>
      <c r="P499" s="624"/>
      <c r="Q499" s="624">
        <v>3000</v>
      </c>
      <c r="R499" s="624">
        <v>3000</v>
      </c>
      <c r="S499" s="624"/>
      <c r="T499" s="624"/>
      <c r="U499" s="615"/>
      <c r="V499" s="615"/>
      <c r="W499" s="615"/>
      <c r="X499" s="615"/>
      <c r="Y499" s="620">
        <f t="shared" si="74"/>
        <v>0</v>
      </c>
    </row>
    <row r="500" spans="1:31" s="616" customFormat="1" ht="44.25" customHeight="1">
      <c r="A500" s="650" t="s">
        <v>56</v>
      </c>
      <c r="B500" s="645" t="s">
        <v>3022</v>
      </c>
      <c r="C500" s="645"/>
      <c r="D500" s="615"/>
      <c r="E500" s="624"/>
      <c r="F500" s="624"/>
      <c r="G500" s="624"/>
      <c r="H500" s="624"/>
      <c r="I500" s="624">
        <v>30000</v>
      </c>
      <c r="J500" s="624">
        <v>30000</v>
      </c>
      <c r="K500" s="624"/>
      <c r="L500" s="624"/>
      <c r="M500" s="624"/>
      <c r="N500" s="624"/>
      <c r="O500" s="624"/>
      <c r="P500" s="624"/>
      <c r="Q500" s="624"/>
      <c r="R500" s="624"/>
      <c r="S500" s="624"/>
      <c r="T500" s="624"/>
      <c r="U500" s="615"/>
      <c r="V500" s="615"/>
      <c r="W500" s="615"/>
      <c r="X500" s="615"/>
      <c r="Y500" s="620">
        <f t="shared" si="74"/>
        <v>0</v>
      </c>
    </row>
    <row r="501" spans="1:31" s="616" customFormat="1" ht="54.75" customHeight="1">
      <c r="A501" s="650" t="s">
        <v>29</v>
      </c>
      <c r="B501" s="645" t="s">
        <v>2967</v>
      </c>
      <c r="C501" s="645"/>
      <c r="D501" s="615"/>
      <c r="E501" s="624"/>
      <c r="F501" s="624"/>
      <c r="G501" s="624">
        <v>200</v>
      </c>
      <c r="H501" s="624">
        <v>200</v>
      </c>
      <c r="I501" s="624">
        <v>39800</v>
      </c>
      <c r="J501" s="624">
        <v>39800</v>
      </c>
      <c r="K501" s="624"/>
      <c r="L501" s="624"/>
      <c r="M501" s="624">
        <v>39800</v>
      </c>
      <c r="N501" s="624">
        <v>39800</v>
      </c>
      <c r="O501" s="624"/>
      <c r="P501" s="624"/>
      <c r="Q501" s="624">
        <v>3000</v>
      </c>
      <c r="R501" s="624">
        <v>3000</v>
      </c>
      <c r="S501" s="624"/>
      <c r="T501" s="624"/>
      <c r="U501" s="615"/>
      <c r="V501" s="615"/>
      <c r="W501" s="615"/>
      <c r="X501" s="615"/>
      <c r="Y501" s="620">
        <f t="shared" si="74"/>
        <v>0</v>
      </c>
      <c r="AE501" s="616" t="s">
        <v>2966</v>
      </c>
    </row>
    <row r="502" spans="1:31" s="616" customFormat="1" ht="58.5" customHeight="1">
      <c r="A502" s="650" t="s">
        <v>59</v>
      </c>
      <c r="B502" s="645" t="s">
        <v>2928</v>
      </c>
      <c r="C502" s="645"/>
      <c r="D502" s="615"/>
      <c r="E502" s="624"/>
      <c r="F502" s="624"/>
      <c r="G502" s="624"/>
      <c r="H502" s="624"/>
      <c r="I502" s="624">
        <v>60000</v>
      </c>
      <c r="J502" s="624">
        <v>60000</v>
      </c>
      <c r="K502" s="624"/>
      <c r="L502" s="624"/>
      <c r="M502" s="624"/>
      <c r="N502" s="624"/>
      <c r="O502" s="624"/>
      <c r="P502" s="624"/>
      <c r="Q502" s="624"/>
      <c r="R502" s="624"/>
      <c r="S502" s="624"/>
      <c r="T502" s="624"/>
      <c r="U502" s="615"/>
      <c r="V502" s="615"/>
      <c r="W502" s="615"/>
      <c r="X502" s="615"/>
      <c r="Y502" s="620">
        <f t="shared" si="74"/>
        <v>0</v>
      </c>
    </row>
    <row r="503" spans="1:31" s="616" customFormat="1" ht="15.75" customHeight="1">
      <c r="A503" s="650"/>
      <c r="B503" s="645"/>
      <c r="C503" s="645"/>
      <c r="D503" s="615"/>
      <c r="E503" s="624"/>
      <c r="F503" s="624"/>
      <c r="G503" s="624"/>
      <c r="H503" s="624"/>
      <c r="I503" s="624"/>
      <c r="J503" s="624"/>
      <c r="K503" s="624"/>
      <c r="L503" s="624"/>
      <c r="M503" s="624"/>
      <c r="N503" s="624"/>
      <c r="O503" s="624"/>
      <c r="P503" s="624"/>
      <c r="Q503" s="624"/>
      <c r="R503" s="624"/>
      <c r="S503" s="624"/>
      <c r="T503" s="624"/>
      <c r="U503" s="615"/>
      <c r="V503" s="615"/>
      <c r="W503" s="615"/>
      <c r="X503" s="615"/>
      <c r="Y503" s="620">
        <f t="shared" si="74"/>
        <v>0</v>
      </c>
    </row>
    <row r="504" spans="1:31" s="616" customFormat="1" ht="36" customHeight="1">
      <c r="A504" s="650"/>
      <c r="B504" s="631" t="s">
        <v>1121</v>
      </c>
      <c r="C504" s="645"/>
      <c r="D504" s="615"/>
      <c r="E504" s="624"/>
      <c r="F504" s="624"/>
      <c r="G504" s="624"/>
      <c r="H504" s="624"/>
      <c r="I504" s="624"/>
      <c r="J504" s="624"/>
      <c r="K504" s="624"/>
      <c r="L504" s="624"/>
      <c r="M504" s="624"/>
      <c r="N504" s="624"/>
      <c r="O504" s="624"/>
      <c r="P504" s="624"/>
      <c r="Q504" s="624"/>
      <c r="R504" s="624"/>
      <c r="S504" s="624"/>
      <c r="T504" s="624"/>
      <c r="U504" s="615"/>
      <c r="V504" s="615"/>
      <c r="W504" s="615"/>
      <c r="X504" s="615"/>
      <c r="Y504" s="620">
        <f t="shared" si="74"/>
        <v>0</v>
      </c>
    </row>
    <row r="505" spans="1:31" s="616" customFormat="1" ht="36" customHeight="1">
      <c r="A505" s="650" t="s">
        <v>46</v>
      </c>
      <c r="B505" s="645" t="s">
        <v>1122</v>
      </c>
      <c r="C505" s="645"/>
      <c r="D505" s="615"/>
      <c r="E505" s="624"/>
      <c r="F505" s="624"/>
      <c r="G505" s="624"/>
      <c r="H505" s="624"/>
      <c r="I505" s="624">
        <v>160000</v>
      </c>
      <c r="J505" s="624">
        <v>20000</v>
      </c>
      <c r="K505" s="624"/>
      <c r="L505" s="624"/>
      <c r="M505" s="624">
        <v>160000</v>
      </c>
      <c r="N505" s="624">
        <v>20000</v>
      </c>
      <c r="O505" s="624"/>
      <c r="P505" s="624"/>
      <c r="Q505" s="624">
        <v>4000</v>
      </c>
      <c r="R505" s="624">
        <v>4000</v>
      </c>
      <c r="S505" s="624"/>
      <c r="T505" s="624"/>
      <c r="U505" s="615" t="s">
        <v>2886</v>
      </c>
      <c r="V505" s="615"/>
      <c r="W505" s="615"/>
      <c r="X505" s="615"/>
      <c r="Y505" s="620">
        <f t="shared" si="74"/>
        <v>0</v>
      </c>
    </row>
    <row r="506" spans="1:31" s="616" customFormat="1" ht="73.5" customHeight="1">
      <c r="A506" s="650" t="s">
        <v>48</v>
      </c>
      <c r="B506" s="645" t="s">
        <v>1123</v>
      </c>
      <c r="C506" s="645"/>
      <c r="D506" s="615"/>
      <c r="E506" s="624"/>
      <c r="F506" s="624"/>
      <c r="G506" s="624"/>
      <c r="H506" s="624"/>
      <c r="I506" s="624">
        <v>120000</v>
      </c>
      <c r="J506" s="624">
        <v>20000</v>
      </c>
      <c r="K506" s="624"/>
      <c r="L506" s="624"/>
      <c r="M506" s="624">
        <v>120000</v>
      </c>
      <c r="N506" s="624">
        <v>20000</v>
      </c>
      <c r="O506" s="624"/>
      <c r="P506" s="624"/>
      <c r="Q506" s="624">
        <v>4000</v>
      </c>
      <c r="R506" s="624">
        <v>4000</v>
      </c>
      <c r="S506" s="624"/>
      <c r="T506" s="624"/>
      <c r="U506" s="615" t="s">
        <v>2886</v>
      </c>
      <c r="V506" s="615"/>
      <c r="W506" s="615"/>
      <c r="X506" s="615"/>
      <c r="Y506" s="620">
        <f t="shared" si="74"/>
        <v>0</v>
      </c>
    </row>
    <row r="507" spans="1:31" s="616" customFormat="1" ht="12" customHeight="1">
      <c r="A507" s="650"/>
      <c r="B507" s="645"/>
      <c r="C507" s="645"/>
      <c r="D507" s="615"/>
      <c r="E507" s="624"/>
      <c r="F507" s="624"/>
      <c r="G507" s="624"/>
      <c r="H507" s="624"/>
      <c r="I507" s="624"/>
      <c r="J507" s="624"/>
      <c r="K507" s="624"/>
      <c r="L507" s="624"/>
      <c r="M507" s="624"/>
      <c r="N507" s="624"/>
      <c r="O507" s="624"/>
      <c r="P507" s="624"/>
      <c r="Q507" s="624"/>
      <c r="R507" s="624"/>
      <c r="S507" s="624"/>
      <c r="T507" s="624"/>
      <c r="U507" s="615"/>
      <c r="V507" s="615"/>
      <c r="W507" s="615"/>
      <c r="X507" s="615"/>
      <c r="Y507" s="620">
        <f t="shared" si="74"/>
        <v>0</v>
      </c>
    </row>
    <row r="508" spans="1:31" s="616" customFormat="1" ht="21" customHeight="1">
      <c r="A508" s="650"/>
      <c r="B508" s="631" t="s">
        <v>778</v>
      </c>
      <c r="C508" s="645"/>
      <c r="D508" s="615"/>
      <c r="E508" s="624"/>
      <c r="F508" s="624"/>
      <c r="G508" s="624"/>
      <c r="H508" s="624"/>
      <c r="I508" s="624">
        <f>J508</f>
        <v>0</v>
      </c>
      <c r="J508" s="624"/>
      <c r="K508" s="624"/>
      <c r="L508" s="624"/>
      <c r="M508" s="624">
        <f>N508</f>
        <v>0</v>
      </c>
      <c r="N508" s="624"/>
      <c r="O508" s="624"/>
      <c r="P508" s="624"/>
      <c r="Q508" s="624"/>
      <c r="R508" s="624"/>
      <c r="S508" s="624"/>
      <c r="T508" s="624"/>
      <c r="U508" s="615"/>
      <c r="V508" s="615"/>
      <c r="W508" s="615"/>
      <c r="X508" s="615"/>
      <c r="Y508" s="620">
        <f t="shared" si="74"/>
        <v>0</v>
      </c>
    </row>
    <row r="509" spans="1:31" s="616" customFormat="1" ht="34.5" customHeight="1">
      <c r="A509" s="650" t="s">
        <v>46</v>
      </c>
      <c r="B509" s="645" t="s">
        <v>780</v>
      </c>
      <c r="C509" s="645"/>
      <c r="D509" s="615"/>
      <c r="E509" s="624"/>
      <c r="F509" s="624"/>
      <c r="G509" s="624"/>
      <c r="H509" s="624"/>
      <c r="I509" s="624">
        <v>9500</v>
      </c>
      <c r="J509" s="624">
        <v>9500</v>
      </c>
      <c r="K509" s="624"/>
      <c r="L509" s="624"/>
      <c r="M509" s="624">
        <v>9500</v>
      </c>
      <c r="N509" s="624">
        <v>9500</v>
      </c>
      <c r="O509" s="624"/>
      <c r="P509" s="624"/>
      <c r="Q509" s="646"/>
      <c r="R509" s="646"/>
      <c r="S509" s="624"/>
      <c r="T509" s="624"/>
      <c r="U509" s="615"/>
      <c r="V509" s="615"/>
      <c r="W509" s="615"/>
      <c r="X509" s="615"/>
      <c r="Y509" s="620">
        <f>Q514-R514</f>
        <v>0</v>
      </c>
    </row>
    <row r="510" spans="1:31" s="616" customFormat="1" ht="37.5" customHeight="1">
      <c r="A510" s="650" t="s">
        <v>48</v>
      </c>
      <c r="B510" s="645" t="s">
        <v>779</v>
      </c>
      <c r="C510" s="645"/>
      <c r="D510" s="615"/>
      <c r="E510" s="624"/>
      <c r="F510" s="624"/>
      <c r="G510" s="624"/>
      <c r="H510" s="624"/>
      <c r="I510" s="624">
        <f>J510</f>
        <v>20000</v>
      </c>
      <c r="J510" s="624">
        <v>20000</v>
      </c>
      <c r="K510" s="624"/>
      <c r="L510" s="624"/>
      <c r="M510" s="624">
        <f>N510</f>
        <v>20000</v>
      </c>
      <c r="N510" s="624">
        <v>20000</v>
      </c>
      <c r="O510" s="624"/>
      <c r="P510" s="624"/>
      <c r="Q510" s="624">
        <v>2000</v>
      </c>
      <c r="R510" s="624">
        <v>2000</v>
      </c>
      <c r="S510" s="624"/>
      <c r="T510" s="624"/>
      <c r="U510" s="615"/>
      <c r="V510" s="615"/>
      <c r="W510" s="615"/>
      <c r="X510" s="615"/>
      <c r="Y510" s="620">
        <f t="shared" si="74"/>
        <v>0</v>
      </c>
    </row>
    <row r="511" spans="1:31" s="616" customFormat="1" ht="19.5" customHeight="1">
      <c r="A511" s="650" t="s">
        <v>50</v>
      </c>
      <c r="B511" s="645"/>
      <c r="C511" s="645"/>
      <c r="D511" s="615"/>
      <c r="E511" s="624"/>
      <c r="F511" s="624"/>
      <c r="G511" s="624"/>
      <c r="H511" s="624"/>
      <c r="I511" s="624"/>
      <c r="J511" s="624"/>
      <c r="K511" s="624"/>
      <c r="L511" s="624"/>
      <c r="M511" s="624"/>
      <c r="N511" s="624"/>
      <c r="O511" s="624"/>
      <c r="P511" s="624"/>
      <c r="Q511" s="624"/>
      <c r="R511" s="624"/>
      <c r="S511" s="624"/>
      <c r="T511" s="624"/>
      <c r="U511" s="615"/>
      <c r="V511" s="615"/>
      <c r="W511" s="615"/>
      <c r="X511" s="615"/>
      <c r="Y511" s="620">
        <f t="shared" si="74"/>
        <v>0</v>
      </c>
    </row>
    <row r="512" spans="1:31" s="616" customFormat="1">
      <c r="A512" s="650" t="s">
        <v>52</v>
      </c>
      <c r="B512" s="631" t="s">
        <v>763</v>
      </c>
      <c r="C512" s="645"/>
      <c r="D512" s="615"/>
      <c r="E512" s="624"/>
      <c r="F512" s="624"/>
      <c r="G512" s="624"/>
      <c r="H512" s="624"/>
      <c r="I512" s="624">
        <f>J512</f>
        <v>0</v>
      </c>
      <c r="J512" s="624"/>
      <c r="K512" s="624"/>
      <c r="L512" s="624"/>
      <c r="M512" s="624">
        <f>N512</f>
        <v>0</v>
      </c>
      <c r="N512" s="624"/>
      <c r="O512" s="624"/>
      <c r="P512" s="624"/>
      <c r="Q512" s="624"/>
      <c r="R512" s="624"/>
      <c r="S512" s="624"/>
      <c r="T512" s="624"/>
      <c r="U512" s="615"/>
      <c r="V512" s="615"/>
      <c r="W512" s="615"/>
      <c r="X512" s="615"/>
      <c r="Y512" s="620">
        <f t="shared" si="74"/>
        <v>0</v>
      </c>
    </row>
    <row r="513" spans="1:25" s="616" customFormat="1" ht="41.25" customHeight="1">
      <c r="A513" s="650" t="s">
        <v>54</v>
      </c>
      <c r="B513" s="645" t="s">
        <v>761</v>
      </c>
      <c r="C513" s="645"/>
      <c r="D513" s="615"/>
      <c r="E513" s="624"/>
      <c r="F513" s="624"/>
      <c r="G513" s="624"/>
      <c r="H513" s="624"/>
      <c r="I513" s="624">
        <v>12000</v>
      </c>
      <c r="J513" s="624">
        <f>I513</f>
        <v>12000</v>
      </c>
      <c r="K513" s="624"/>
      <c r="L513" s="624"/>
      <c r="M513" s="624">
        <f>N513</f>
        <v>5000</v>
      </c>
      <c r="N513" s="624">
        <v>5000</v>
      </c>
      <c r="O513" s="624"/>
      <c r="P513" s="624"/>
      <c r="Q513" s="624"/>
      <c r="R513" s="624"/>
      <c r="S513" s="624"/>
      <c r="T513" s="624"/>
      <c r="U513" s="615"/>
      <c r="V513" s="615"/>
      <c r="W513" s="615"/>
      <c r="X513" s="615"/>
      <c r="Y513" s="620">
        <f t="shared" si="74"/>
        <v>0</v>
      </c>
    </row>
    <row r="514" spans="1:25" s="616" customFormat="1" ht="41.25" customHeight="1">
      <c r="A514" s="650" t="s">
        <v>56</v>
      </c>
      <c r="B514" s="645" t="s">
        <v>762</v>
      </c>
      <c r="C514" s="645"/>
      <c r="D514" s="615"/>
      <c r="E514" s="624"/>
      <c r="F514" s="624"/>
      <c r="G514" s="624"/>
      <c r="H514" s="624"/>
      <c r="I514" s="624">
        <f>J514</f>
        <v>14900</v>
      </c>
      <c r="J514" s="624">
        <v>14900</v>
      </c>
      <c r="K514" s="624"/>
      <c r="L514" s="624"/>
      <c r="M514" s="624">
        <f>N514</f>
        <v>5000</v>
      </c>
      <c r="N514" s="624">
        <v>5000</v>
      </c>
      <c r="O514" s="624"/>
      <c r="P514" s="624"/>
      <c r="Q514" s="624">
        <v>1000</v>
      </c>
      <c r="R514" s="624">
        <v>1000</v>
      </c>
      <c r="S514" s="624"/>
      <c r="T514" s="624"/>
      <c r="U514" s="615"/>
      <c r="V514" s="615"/>
      <c r="W514" s="615"/>
      <c r="X514" s="615"/>
      <c r="Y514" s="620" t="e">
        <f>#REF!-#REF!</f>
        <v>#REF!</v>
      </c>
    </row>
    <row r="515" spans="1:25" s="616" customFormat="1">
      <c r="A515" s="650"/>
      <c r="B515" s="645"/>
      <c r="C515" s="645"/>
      <c r="D515" s="615"/>
      <c r="E515" s="624"/>
      <c r="F515" s="624"/>
      <c r="G515" s="624"/>
      <c r="H515" s="624"/>
      <c r="I515" s="624">
        <f>J515</f>
        <v>0</v>
      </c>
      <c r="J515" s="624"/>
      <c r="K515" s="624"/>
      <c r="L515" s="624"/>
      <c r="M515" s="624">
        <f>N515</f>
        <v>0</v>
      </c>
      <c r="N515" s="624"/>
      <c r="O515" s="624"/>
      <c r="P515" s="624"/>
      <c r="Q515" s="624"/>
      <c r="R515" s="624"/>
      <c r="S515" s="624"/>
      <c r="T515" s="624"/>
      <c r="U515" s="615"/>
      <c r="V515" s="615"/>
      <c r="W515" s="615"/>
      <c r="X515" s="615"/>
      <c r="Y515" s="620">
        <f t="shared" si="74"/>
        <v>0</v>
      </c>
    </row>
    <row r="516" spans="1:25" s="616" customFormat="1">
      <c r="A516" s="650"/>
      <c r="B516" s="631" t="s">
        <v>774</v>
      </c>
      <c r="C516" s="645"/>
      <c r="D516" s="615"/>
      <c r="E516" s="624"/>
      <c r="F516" s="624"/>
      <c r="G516" s="624"/>
      <c r="H516" s="624"/>
      <c r="I516" s="624">
        <f>J516</f>
        <v>0</v>
      </c>
      <c r="J516" s="624"/>
      <c r="K516" s="624"/>
      <c r="L516" s="624"/>
      <c r="M516" s="624">
        <f>N516</f>
        <v>0</v>
      </c>
      <c r="N516" s="624"/>
      <c r="O516" s="624"/>
      <c r="P516" s="624"/>
      <c r="Q516" s="624"/>
      <c r="R516" s="624"/>
      <c r="S516" s="624"/>
      <c r="T516" s="624"/>
      <c r="U516" s="615"/>
      <c r="V516" s="615"/>
      <c r="W516" s="615"/>
      <c r="X516" s="615"/>
      <c r="Y516" s="620">
        <f t="shared" si="74"/>
        <v>0</v>
      </c>
    </row>
    <row r="517" spans="1:25" s="616" customFormat="1" ht="31.5">
      <c r="A517" s="650" t="s">
        <v>46</v>
      </c>
      <c r="B517" s="655" t="s">
        <v>775</v>
      </c>
      <c r="C517" s="645"/>
      <c r="D517" s="615"/>
      <c r="E517" s="624"/>
      <c r="F517" s="624"/>
      <c r="G517" s="624"/>
      <c r="H517" s="624"/>
      <c r="I517" s="624">
        <v>35000</v>
      </c>
      <c r="J517" s="624">
        <v>35000</v>
      </c>
      <c r="K517" s="624"/>
      <c r="L517" s="624"/>
      <c r="M517" s="624">
        <v>35000</v>
      </c>
      <c r="N517" s="624">
        <v>35000</v>
      </c>
      <c r="O517" s="624"/>
      <c r="P517" s="624"/>
      <c r="Q517" s="624"/>
      <c r="R517" s="624"/>
      <c r="S517" s="624"/>
      <c r="T517" s="624"/>
      <c r="U517" s="615" t="s">
        <v>784</v>
      </c>
      <c r="V517" s="615"/>
      <c r="W517" s="615"/>
      <c r="X517" s="615"/>
      <c r="Y517" s="620">
        <f t="shared" si="74"/>
        <v>0</v>
      </c>
    </row>
    <row r="518" spans="1:25" s="616" customFormat="1">
      <c r="A518" s="650"/>
      <c r="B518" s="655"/>
      <c r="C518" s="645"/>
      <c r="D518" s="615"/>
      <c r="E518" s="624"/>
      <c r="F518" s="624"/>
      <c r="G518" s="624"/>
      <c r="H518" s="624"/>
      <c r="I518" s="624"/>
      <c r="J518" s="624"/>
      <c r="K518" s="624"/>
      <c r="L518" s="624"/>
      <c r="M518" s="624"/>
      <c r="N518" s="624"/>
      <c r="O518" s="624"/>
      <c r="P518" s="624"/>
      <c r="Q518" s="624"/>
      <c r="R518" s="624"/>
      <c r="S518" s="624"/>
      <c r="T518" s="624"/>
      <c r="U518" s="615"/>
      <c r="V518" s="615"/>
      <c r="W518" s="615"/>
      <c r="X518" s="615"/>
      <c r="Y518" s="620">
        <f t="shared" si="74"/>
        <v>0</v>
      </c>
    </row>
    <row r="519" spans="1:25" s="616" customFormat="1" ht="33" customHeight="1">
      <c r="A519" s="650"/>
      <c r="B519" s="631" t="s">
        <v>1236</v>
      </c>
      <c r="C519" s="645"/>
      <c r="D519" s="615"/>
      <c r="E519" s="624"/>
      <c r="F519" s="624"/>
      <c r="G519" s="624"/>
      <c r="H519" s="624"/>
      <c r="I519" s="624"/>
      <c r="J519" s="624"/>
      <c r="K519" s="624"/>
      <c r="L519" s="624"/>
      <c r="M519" s="624"/>
      <c r="N519" s="624"/>
      <c r="O519" s="624"/>
      <c r="P519" s="624"/>
      <c r="Q519" s="624"/>
      <c r="R519" s="624"/>
      <c r="S519" s="624"/>
      <c r="T519" s="624"/>
      <c r="U519" s="615" t="s">
        <v>1240</v>
      </c>
      <c r="V519" s="615"/>
      <c r="W519" s="615"/>
      <c r="X519" s="615"/>
      <c r="Y519" s="620">
        <f t="shared" si="74"/>
        <v>0</v>
      </c>
    </row>
    <row r="520" spans="1:25" s="616" customFormat="1" ht="65.25" customHeight="1">
      <c r="A520" s="650" t="s">
        <v>46</v>
      </c>
      <c r="B520" s="655" t="s">
        <v>1237</v>
      </c>
      <c r="C520" s="645"/>
      <c r="D520" s="615"/>
      <c r="E520" s="624"/>
      <c r="F520" s="624"/>
      <c r="G520" s="624"/>
      <c r="H520" s="624"/>
      <c r="I520" s="624">
        <v>11000</v>
      </c>
      <c r="J520" s="624">
        <v>11000</v>
      </c>
      <c r="K520" s="624"/>
      <c r="L520" s="624"/>
      <c r="M520" s="624">
        <v>11000</v>
      </c>
      <c r="N520" s="624">
        <v>11000</v>
      </c>
      <c r="O520" s="624"/>
      <c r="P520" s="624"/>
      <c r="Q520" s="624">
        <v>300</v>
      </c>
      <c r="R520" s="624">
        <v>300</v>
      </c>
      <c r="S520" s="624"/>
      <c r="T520" s="624"/>
      <c r="U520" s="615"/>
      <c r="V520" s="615"/>
      <c r="W520" s="615"/>
      <c r="X520" s="615"/>
      <c r="Y520" s="620">
        <f t="shared" si="74"/>
        <v>0</v>
      </c>
    </row>
    <row r="521" spans="1:25" s="616" customFormat="1" ht="48.75" customHeight="1">
      <c r="A521" s="650" t="s">
        <v>48</v>
      </c>
      <c r="B521" s="655" t="s">
        <v>1238</v>
      </c>
      <c r="C521" s="645"/>
      <c r="D521" s="615"/>
      <c r="E521" s="624"/>
      <c r="F521" s="624"/>
      <c r="G521" s="624"/>
      <c r="H521" s="624"/>
      <c r="I521" s="624">
        <v>12500</v>
      </c>
      <c r="J521" s="624">
        <v>12500</v>
      </c>
      <c r="K521" s="624"/>
      <c r="L521" s="624"/>
      <c r="M521" s="624"/>
      <c r="N521" s="624"/>
      <c r="O521" s="624"/>
      <c r="P521" s="624"/>
      <c r="Q521" s="624"/>
      <c r="R521" s="624"/>
      <c r="S521" s="624"/>
      <c r="T521" s="624"/>
      <c r="U521" s="615"/>
      <c r="V521" s="615"/>
      <c r="W521" s="615"/>
      <c r="X521" s="615"/>
      <c r="Y521" s="620">
        <f t="shared" si="74"/>
        <v>0</v>
      </c>
    </row>
    <row r="522" spans="1:25" s="616" customFormat="1" ht="128.25" customHeight="1">
      <c r="A522" s="650" t="s">
        <v>50</v>
      </c>
      <c r="B522" s="655" t="s">
        <v>1239</v>
      </c>
      <c r="C522" s="645"/>
      <c r="D522" s="615"/>
      <c r="E522" s="624"/>
      <c r="F522" s="624"/>
      <c r="G522" s="624"/>
      <c r="H522" s="624"/>
      <c r="I522" s="624">
        <v>5000</v>
      </c>
      <c r="J522" s="624">
        <v>5000</v>
      </c>
      <c r="K522" s="624"/>
      <c r="L522" s="624"/>
      <c r="M522" s="624"/>
      <c r="N522" s="624"/>
      <c r="O522" s="624"/>
      <c r="P522" s="624"/>
      <c r="Q522" s="624"/>
      <c r="R522" s="624"/>
      <c r="S522" s="624"/>
      <c r="T522" s="624"/>
      <c r="U522" s="615"/>
      <c r="V522" s="615"/>
      <c r="W522" s="615"/>
      <c r="X522" s="615"/>
      <c r="Y522" s="620">
        <f t="shared" si="74"/>
        <v>0</v>
      </c>
    </row>
    <row r="523" spans="1:25" s="616" customFormat="1">
      <c r="A523" s="650"/>
      <c r="B523" s="655"/>
      <c r="C523" s="645"/>
      <c r="D523" s="615"/>
      <c r="E523" s="624"/>
      <c r="F523" s="624"/>
      <c r="G523" s="624"/>
      <c r="H523" s="624"/>
      <c r="I523" s="624"/>
      <c r="J523" s="624"/>
      <c r="K523" s="624"/>
      <c r="L523" s="624"/>
      <c r="M523" s="624"/>
      <c r="N523" s="624"/>
      <c r="O523" s="624"/>
      <c r="P523" s="624"/>
      <c r="Q523" s="624"/>
      <c r="R523" s="624"/>
      <c r="S523" s="624"/>
      <c r="T523" s="624"/>
      <c r="U523" s="615"/>
      <c r="V523" s="615"/>
      <c r="W523" s="615"/>
      <c r="X523" s="615"/>
      <c r="Y523" s="620">
        <f t="shared" si="74"/>
        <v>0</v>
      </c>
    </row>
    <row r="524" spans="1:25" s="616" customFormat="1" ht="21" customHeight="1">
      <c r="A524" s="650"/>
      <c r="B524" s="631" t="s">
        <v>823</v>
      </c>
      <c r="C524" s="645"/>
      <c r="D524" s="615"/>
      <c r="E524" s="624"/>
      <c r="F524" s="624"/>
      <c r="G524" s="624"/>
      <c r="H524" s="624"/>
      <c r="I524" s="624"/>
      <c r="J524" s="624"/>
      <c r="K524" s="624"/>
      <c r="L524" s="624"/>
      <c r="M524" s="624"/>
      <c r="N524" s="624"/>
      <c r="O524" s="624"/>
      <c r="P524" s="624"/>
      <c r="Q524" s="624"/>
      <c r="R524" s="624"/>
      <c r="S524" s="624"/>
      <c r="T524" s="624"/>
      <c r="U524" s="615"/>
      <c r="V524" s="615"/>
      <c r="W524" s="615"/>
      <c r="X524" s="615"/>
      <c r="Y524" s="620">
        <f t="shared" si="74"/>
        <v>0</v>
      </c>
    </row>
    <row r="525" spans="1:25" s="616" customFormat="1" ht="46.5" customHeight="1">
      <c r="A525" s="650" t="s">
        <v>46</v>
      </c>
      <c r="B525" s="645" t="s">
        <v>1177</v>
      </c>
      <c r="C525" s="645"/>
      <c r="D525" s="615"/>
      <c r="E525" s="624"/>
      <c r="F525" s="624"/>
      <c r="G525" s="624"/>
      <c r="H525" s="624"/>
      <c r="I525" s="624">
        <v>11500</v>
      </c>
      <c r="J525" s="624">
        <v>11500</v>
      </c>
      <c r="K525" s="624"/>
      <c r="L525" s="624"/>
      <c r="M525" s="624">
        <v>11500</v>
      </c>
      <c r="N525" s="624">
        <v>11500</v>
      </c>
      <c r="O525" s="624"/>
      <c r="P525" s="624"/>
      <c r="Q525" s="624">
        <v>2000</v>
      </c>
      <c r="R525" s="624">
        <v>2000</v>
      </c>
      <c r="S525" s="624"/>
      <c r="T525" s="624"/>
      <c r="U525" s="615"/>
      <c r="V525" s="615"/>
      <c r="W525" s="615"/>
      <c r="X525" s="615"/>
      <c r="Y525" s="620">
        <f t="shared" si="74"/>
        <v>0</v>
      </c>
    </row>
    <row r="526" spans="1:25" s="616" customFormat="1" ht="46.5" customHeight="1">
      <c r="A526" s="650" t="s">
        <v>48</v>
      </c>
      <c r="B526" s="645" t="s">
        <v>824</v>
      </c>
      <c r="C526" s="645"/>
      <c r="D526" s="615"/>
      <c r="E526" s="624"/>
      <c r="F526" s="624"/>
      <c r="G526" s="624"/>
      <c r="H526" s="624"/>
      <c r="I526" s="624">
        <v>8500</v>
      </c>
      <c r="J526" s="624">
        <v>8500</v>
      </c>
      <c r="K526" s="624"/>
      <c r="L526" s="624"/>
      <c r="M526" s="624"/>
      <c r="N526" s="624"/>
      <c r="O526" s="624"/>
      <c r="P526" s="624"/>
      <c r="Q526" s="624"/>
      <c r="R526" s="624"/>
      <c r="S526" s="624"/>
      <c r="T526" s="624"/>
      <c r="U526" s="615"/>
      <c r="V526" s="615"/>
      <c r="W526" s="615"/>
      <c r="X526" s="615"/>
      <c r="Y526" s="620">
        <f t="shared" si="74"/>
        <v>0</v>
      </c>
    </row>
    <row r="527" spans="1:25" s="616" customFormat="1" ht="46.5" customHeight="1">
      <c r="A527" s="650" t="s">
        <v>50</v>
      </c>
      <c r="B527" s="645" t="s">
        <v>825</v>
      </c>
      <c r="C527" s="645"/>
      <c r="D527" s="615"/>
      <c r="E527" s="624"/>
      <c r="F527" s="624"/>
      <c r="G527" s="624"/>
      <c r="H527" s="624"/>
      <c r="I527" s="624">
        <v>10500</v>
      </c>
      <c r="J527" s="624">
        <v>10500</v>
      </c>
      <c r="K527" s="624"/>
      <c r="L527" s="624"/>
      <c r="M527" s="624"/>
      <c r="N527" s="624"/>
      <c r="O527" s="624"/>
      <c r="P527" s="624"/>
      <c r="Q527" s="624"/>
      <c r="R527" s="624"/>
      <c r="S527" s="624"/>
      <c r="T527" s="624"/>
      <c r="U527" s="615"/>
      <c r="V527" s="615"/>
      <c r="W527" s="615"/>
      <c r="X527" s="615"/>
      <c r="Y527" s="620">
        <f t="shared" si="74"/>
        <v>0</v>
      </c>
    </row>
    <row r="528" spans="1:25" s="616" customFormat="1" ht="46.5" customHeight="1">
      <c r="A528" s="650"/>
      <c r="B528" s="645" t="s">
        <v>826</v>
      </c>
      <c r="C528" s="645"/>
      <c r="D528" s="615"/>
      <c r="E528" s="624"/>
      <c r="F528" s="624"/>
      <c r="G528" s="624"/>
      <c r="H528" s="624"/>
      <c r="I528" s="624">
        <v>14500</v>
      </c>
      <c r="J528" s="624">
        <v>14500</v>
      </c>
      <c r="K528" s="624"/>
      <c r="L528" s="624"/>
      <c r="M528" s="624"/>
      <c r="N528" s="624"/>
      <c r="O528" s="624"/>
      <c r="P528" s="624"/>
      <c r="Q528" s="624"/>
      <c r="R528" s="624"/>
      <c r="S528" s="624"/>
      <c r="T528" s="624"/>
      <c r="U528" s="615"/>
      <c r="V528" s="615"/>
      <c r="W528" s="615"/>
      <c r="X528" s="615"/>
      <c r="Y528" s="620">
        <f t="shared" si="74"/>
        <v>0</v>
      </c>
    </row>
    <row r="529" spans="1:26" s="616" customFormat="1" ht="36" customHeight="1">
      <c r="A529" s="650"/>
      <c r="B529" s="631" t="s">
        <v>2939</v>
      </c>
      <c r="C529" s="645"/>
      <c r="D529" s="615"/>
      <c r="E529" s="624"/>
      <c r="F529" s="624"/>
      <c r="G529" s="624"/>
      <c r="H529" s="624"/>
      <c r="I529" s="624"/>
      <c r="J529" s="624"/>
      <c r="K529" s="624"/>
      <c r="L529" s="624"/>
      <c r="M529" s="624"/>
      <c r="N529" s="624"/>
      <c r="O529" s="624"/>
      <c r="P529" s="624"/>
      <c r="Q529" s="624"/>
      <c r="R529" s="624"/>
      <c r="S529" s="624"/>
      <c r="T529" s="624"/>
      <c r="U529" s="615"/>
      <c r="V529" s="615"/>
      <c r="W529" s="615"/>
      <c r="X529" s="615"/>
      <c r="Y529" s="620">
        <f>Q529-R529</f>
        <v>0</v>
      </c>
    </row>
    <row r="530" spans="1:26" s="616" customFormat="1" ht="50.25" customHeight="1">
      <c r="A530" s="650">
        <v>1</v>
      </c>
      <c r="B530" s="692" t="s">
        <v>2940</v>
      </c>
      <c r="C530" s="645"/>
      <c r="D530" s="615"/>
      <c r="E530" s="624"/>
      <c r="F530" s="624"/>
      <c r="G530" s="624"/>
      <c r="H530" s="624"/>
      <c r="I530" s="624">
        <v>12500</v>
      </c>
      <c r="J530" s="624">
        <v>12500</v>
      </c>
      <c r="K530" s="624"/>
      <c r="L530" s="624"/>
      <c r="M530" s="624"/>
      <c r="N530" s="624"/>
      <c r="O530" s="624"/>
      <c r="P530" s="624"/>
      <c r="Q530" s="624"/>
      <c r="R530" s="624"/>
      <c r="S530" s="624"/>
      <c r="T530" s="624"/>
      <c r="U530" s="940" t="s">
        <v>2941</v>
      </c>
      <c r="V530" s="615"/>
      <c r="W530" s="615"/>
      <c r="X530" s="615"/>
      <c r="Y530" s="620"/>
    </row>
    <row r="531" spans="1:26" s="616" customFormat="1" ht="39.75" customHeight="1">
      <c r="A531" s="650">
        <v>2</v>
      </c>
      <c r="B531" s="692" t="s">
        <v>2942</v>
      </c>
      <c r="C531" s="645"/>
      <c r="D531" s="615"/>
      <c r="E531" s="624"/>
      <c r="F531" s="624"/>
      <c r="G531" s="624"/>
      <c r="H531" s="624"/>
      <c r="I531" s="624">
        <v>11500</v>
      </c>
      <c r="J531" s="624">
        <v>11500</v>
      </c>
      <c r="K531" s="624"/>
      <c r="L531" s="624"/>
      <c r="M531" s="624"/>
      <c r="N531" s="624"/>
      <c r="O531" s="624"/>
      <c r="P531" s="624"/>
      <c r="Q531" s="624"/>
      <c r="R531" s="624"/>
      <c r="S531" s="624"/>
      <c r="T531" s="624"/>
      <c r="U531" s="941"/>
      <c r="V531" s="615"/>
      <c r="W531" s="615"/>
      <c r="X531" s="615"/>
      <c r="Y531" s="620"/>
    </row>
    <row r="532" spans="1:26" s="616" customFormat="1" ht="48.75" customHeight="1">
      <c r="A532" s="650">
        <v>3</v>
      </c>
      <c r="B532" s="692" t="s">
        <v>2943</v>
      </c>
      <c r="C532" s="645"/>
      <c r="D532" s="615"/>
      <c r="E532" s="624"/>
      <c r="F532" s="624"/>
      <c r="G532" s="624"/>
      <c r="H532" s="624"/>
      <c r="I532" s="624">
        <v>12500</v>
      </c>
      <c r="J532" s="624">
        <v>12500</v>
      </c>
      <c r="K532" s="624"/>
      <c r="L532" s="624"/>
      <c r="M532" s="624"/>
      <c r="N532" s="624"/>
      <c r="O532" s="624"/>
      <c r="P532" s="624"/>
      <c r="Q532" s="624"/>
      <c r="R532" s="624"/>
      <c r="S532" s="624"/>
      <c r="T532" s="624"/>
      <c r="U532" s="941"/>
      <c r="V532" s="615"/>
      <c r="W532" s="615"/>
      <c r="X532" s="615"/>
      <c r="Y532" s="620"/>
    </row>
    <row r="533" spans="1:26" s="616" customFormat="1" ht="59.25" customHeight="1">
      <c r="A533" s="650">
        <v>4</v>
      </c>
      <c r="B533" s="692" t="s">
        <v>2944</v>
      </c>
      <c r="C533" s="645"/>
      <c r="D533" s="615"/>
      <c r="E533" s="624"/>
      <c r="F533" s="624"/>
      <c r="G533" s="624"/>
      <c r="H533" s="624"/>
      <c r="I533" s="624">
        <v>9500</v>
      </c>
      <c r="J533" s="624">
        <v>9500</v>
      </c>
      <c r="K533" s="624"/>
      <c r="L533" s="624"/>
      <c r="M533" s="624"/>
      <c r="N533" s="624"/>
      <c r="O533" s="624"/>
      <c r="P533" s="624"/>
      <c r="Q533" s="624"/>
      <c r="R533" s="624"/>
      <c r="S533" s="624"/>
      <c r="T533" s="624"/>
      <c r="U533" s="941"/>
      <c r="V533" s="615"/>
      <c r="W533" s="615"/>
      <c r="X533" s="615"/>
      <c r="Y533" s="620"/>
    </row>
    <row r="534" spans="1:26" s="616" customFormat="1" ht="46.5" customHeight="1">
      <c r="A534" s="650">
        <v>5</v>
      </c>
      <c r="B534" s="692" t="s">
        <v>2945</v>
      </c>
      <c r="C534" s="645"/>
      <c r="D534" s="615"/>
      <c r="E534" s="624"/>
      <c r="F534" s="624"/>
      <c r="G534" s="624"/>
      <c r="H534" s="624"/>
      <c r="I534" s="624">
        <v>24500</v>
      </c>
      <c r="J534" s="624">
        <v>24500</v>
      </c>
      <c r="K534" s="624"/>
      <c r="L534" s="624"/>
      <c r="M534" s="624"/>
      <c r="N534" s="624"/>
      <c r="O534" s="624"/>
      <c r="P534" s="624"/>
      <c r="Q534" s="624"/>
      <c r="R534" s="624"/>
      <c r="S534" s="624"/>
      <c r="T534" s="624"/>
      <c r="U534" s="942"/>
      <c r="V534" s="615"/>
      <c r="W534" s="615"/>
      <c r="X534" s="615"/>
      <c r="Y534" s="620"/>
    </row>
    <row r="535" spans="1:26" s="616" customFormat="1">
      <c r="A535" s="650"/>
      <c r="B535" s="645"/>
      <c r="C535" s="645"/>
      <c r="D535" s="615"/>
      <c r="E535" s="624"/>
      <c r="F535" s="624"/>
      <c r="G535" s="624"/>
      <c r="H535" s="624"/>
      <c r="I535" s="624">
        <f>J535</f>
        <v>0</v>
      </c>
      <c r="J535" s="624"/>
      <c r="K535" s="624"/>
      <c r="L535" s="624"/>
      <c r="M535" s="624">
        <f>N535</f>
        <v>0</v>
      </c>
      <c r="N535" s="624"/>
      <c r="O535" s="624"/>
      <c r="P535" s="624"/>
      <c r="Q535" s="624"/>
      <c r="R535" s="624"/>
      <c r="S535" s="624"/>
      <c r="T535" s="624"/>
      <c r="U535" s="615"/>
      <c r="V535" s="615"/>
      <c r="W535" s="615"/>
      <c r="X535" s="615"/>
      <c r="Y535" s="620">
        <f t="shared" si="74"/>
        <v>0</v>
      </c>
    </row>
    <row r="536" spans="1:26" s="616" customFormat="1">
      <c r="A536" s="630" t="s">
        <v>787</v>
      </c>
      <c r="B536" s="629" t="s">
        <v>798</v>
      </c>
      <c r="C536" s="645"/>
      <c r="D536" s="615"/>
      <c r="E536" s="619">
        <f t="shared" ref="E536:T536" si="75">E537+E548</f>
        <v>789655</v>
      </c>
      <c r="F536" s="619">
        <f t="shared" si="75"/>
        <v>86267</v>
      </c>
      <c r="G536" s="619">
        <f t="shared" si="75"/>
        <v>626019</v>
      </c>
      <c r="H536" s="619">
        <f t="shared" si="75"/>
        <v>43426</v>
      </c>
      <c r="I536" s="619">
        <f t="shared" si="75"/>
        <v>2772169</v>
      </c>
      <c r="J536" s="619">
        <f t="shared" si="75"/>
        <v>217302</v>
      </c>
      <c r="K536" s="619">
        <f t="shared" si="75"/>
        <v>0</v>
      </c>
      <c r="L536" s="619">
        <f t="shared" si="75"/>
        <v>0</v>
      </c>
      <c r="M536" s="619">
        <f t="shared" si="75"/>
        <v>2772169</v>
      </c>
      <c r="N536" s="619">
        <f t="shared" si="75"/>
        <v>217302</v>
      </c>
      <c r="O536" s="619">
        <f t="shared" si="75"/>
        <v>0</v>
      </c>
      <c r="P536" s="619">
        <f t="shared" si="75"/>
        <v>0</v>
      </c>
      <c r="Q536" s="619">
        <f t="shared" si="75"/>
        <v>34590</v>
      </c>
      <c r="R536" s="619">
        <f t="shared" si="75"/>
        <v>34590</v>
      </c>
      <c r="S536" s="619">
        <f t="shared" si="75"/>
        <v>0</v>
      </c>
      <c r="T536" s="619">
        <f t="shared" si="75"/>
        <v>0</v>
      </c>
      <c r="U536" s="615"/>
      <c r="V536" s="615"/>
      <c r="W536" s="615"/>
      <c r="X536" s="615"/>
      <c r="Y536" s="620">
        <f t="shared" si="74"/>
        <v>0</v>
      </c>
      <c r="Z536" s="616">
        <v>151337.20000000001</v>
      </c>
    </row>
    <row r="537" spans="1:26" s="616" customFormat="1" ht="31.5">
      <c r="A537" s="630" t="s">
        <v>464</v>
      </c>
      <c r="B537" s="631" t="s">
        <v>456</v>
      </c>
      <c r="C537" s="645"/>
      <c r="D537" s="615"/>
      <c r="E537" s="619">
        <f t="shared" ref="E537:T537" si="76">SUM(E538:E547)</f>
        <v>789655</v>
      </c>
      <c r="F537" s="619">
        <f t="shared" si="76"/>
        <v>86267</v>
      </c>
      <c r="G537" s="619">
        <f t="shared" si="76"/>
        <v>626019</v>
      </c>
      <c r="H537" s="619">
        <f t="shared" si="76"/>
        <v>43426</v>
      </c>
      <c r="I537" s="619">
        <f t="shared" si="76"/>
        <v>208232</v>
      </c>
      <c r="J537" s="619">
        <f t="shared" si="76"/>
        <v>62815</v>
      </c>
      <c r="K537" s="619">
        <f t="shared" si="76"/>
        <v>0</v>
      </c>
      <c r="L537" s="619">
        <f t="shared" si="76"/>
        <v>0</v>
      </c>
      <c r="M537" s="619">
        <f t="shared" si="76"/>
        <v>208232</v>
      </c>
      <c r="N537" s="619">
        <f t="shared" si="76"/>
        <v>62815</v>
      </c>
      <c r="O537" s="619">
        <f t="shared" si="76"/>
        <v>0</v>
      </c>
      <c r="P537" s="619">
        <f t="shared" si="76"/>
        <v>0</v>
      </c>
      <c r="Q537" s="619">
        <f t="shared" si="76"/>
        <v>26590</v>
      </c>
      <c r="R537" s="619">
        <f t="shared" si="76"/>
        <v>26590</v>
      </c>
      <c r="S537" s="619">
        <f t="shared" si="76"/>
        <v>0</v>
      </c>
      <c r="T537" s="619">
        <f t="shared" si="76"/>
        <v>0</v>
      </c>
      <c r="U537" s="615"/>
      <c r="V537" s="615"/>
      <c r="W537" s="615"/>
      <c r="X537" s="615"/>
      <c r="Y537" s="620">
        <f t="shared" si="74"/>
        <v>0</v>
      </c>
    </row>
    <row r="538" spans="1:26" s="616" customFormat="1" ht="31.5">
      <c r="A538" s="635" t="s">
        <v>24</v>
      </c>
      <c r="B538" s="636" t="s">
        <v>457</v>
      </c>
      <c r="C538" s="645"/>
      <c r="D538" s="615"/>
      <c r="E538" s="624"/>
      <c r="F538" s="624"/>
      <c r="G538" s="624"/>
      <c r="H538" s="624"/>
      <c r="I538" s="624">
        <f>J538</f>
        <v>0</v>
      </c>
      <c r="J538" s="624"/>
      <c r="K538" s="624"/>
      <c r="L538" s="624"/>
      <c r="M538" s="624">
        <f t="shared" ref="M538:M544" si="77">N538</f>
        <v>0</v>
      </c>
      <c r="N538" s="624"/>
      <c r="O538" s="624"/>
      <c r="P538" s="624"/>
      <c r="Q538" s="624"/>
      <c r="R538" s="624"/>
      <c r="S538" s="624"/>
      <c r="T538" s="624"/>
      <c r="U538" s="615"/>
      <c r="V538" s="615"/>
      <c r="W538" s="615"/>
      <c r="X538" s="615"/>
      <c r="Y538" s="620">
        <f t="shared" si="74"/>
        <v>0</v>
      </c>
    </row>
    <row r="539" spans="1:26" s="616" customFormat="1" ht="47.25">
      <c r="A539" s="635"/>
      <c r="B539" s="642" t="s">
        <v>458</v>
      </c>
      <c r="C539" s="645"/>
      <c r="D539" s="615"/>
      <c r="E539" s="624"/>
      <c r="F539" s="624"/>
      <c r="G539" s="624"/>
      <c r="H539" s="624"/>
      <c r="I539" s="624">
        <f>J539</f>
        <v>0</v>
      </c>
      <c r="J539" s="624"/>
      <c r="K539" s="624"/>
      <c r="L539" s="624"/>
      <c r="M539" s="624">
        <f t="shared" si="77"/>
        <v>0</v>
      </c>
      <c r="N539" s="624"/>
      <c r="O539" s="624"/>
      <c r="P539" s="624"/>
      <c r="Q539" s="624"/>
      <c r="R539" s="624"/>
      <c r="S539" s="624"/>
      <c r="T539" s="624"/>
      <c r="U539" s="615"/>
      <c r="V539" s="615"/>
      <c r="W539" s="615"/>
      <c r="X539" s="615"/>
      <c r="Y539" s="620">
        <f t="shared" si="74"/>
        <v>0</v>
      </c>
    </row>
    <row r="540" spans="1:26" s="616" customFormat="1" ht="36.75" customHeight="1">
      <c r="A540" s="644">
        <v>1</v>
      </c>
      <c r="B540" s="645" t="s">
        <v>788</v>
      </c>
      <c r="C540" s="645"/>
      <c r="D540" s="615" t="s">
        <v>794</v>
      </c>
      <c r="E540" s="624">
        <v>7000</v>
      </c>
      <c r="F540" s="624">
        <v>3902</v>
      </c>
      <c r="G540" s="624">
        <v>4598</v>
      </c>
      <c r="H540" s="624">
        <v>1500</v>
      </c>
      <c r="I540" s="624">
        <f t="shared" ref="I540:J543" si="78">E540-G540</f>
        <v>2402</v>
      </c>
      <c r="J540" s="624">
        <f t="shared" si="78"/>
        <v>2402</v>
      </c>
      <c r="K540" s="624"/>
      <c r="L540" s="624"/>
      <c r="M540" s="624">
        <f t="shared" si="77"/>
        <v>2402</v>
      </c>
      <c r="N540" s="624">
        <f t="shared" ref="N540:N545" si="79">J540</f>
        <v>2402</v>
      </c>
      <c r="O540" s="624"/>
      <c r="P540" s="624"/>
      <c r="Q540" s="624">
        <f>R540</f>
        <v>2402</v>
      </c>
      <c r="R540" s="624">
        <f>N540</f>
        <v>2402</v>
      </c>
      <c r="S540" s="624"/>
      <c r="T540" s="624"/>
      <c r="U540" s="615"/>
      <c r="V540" s="615"/>
      <c r="W540" s="615"/>
      <c r="X540" s="615"/>
      <c r="Y540" s="620">
        <f t="shared" si="74"/>
        <v>0</v>
      </c>
    </row>
    <row r="541" spans="1:26" s="616" customFormat="1" ht="31.5" customHeight="1">
      <c r="A541" s="644">
        <v>2</v>
      </c>
      <c r="B541" s="645" t="s">
        <v>789</v>
      </c>
      <c r="C541" s="645"/>
      <c r="D541" s="615" t="s">
        <v>795</v>
      </c>
      <c r="E541" s="624">
        <v>7800</v>
      </c>
      <c r="F541" s="624">
        <v>1953</v>
      </c>
      <c r="G541" s="624">
        <v>7347</v>
      </c>
      <c r="H541" s="624">
        <v>1500</v>
      </c>
      <c r="I541" s="624">
        <f t="shared" si="78"/>
        <v>453</v>
      </c>
      <c r="J541" s="624">
        <f t="shared" si="78"/>
        <v>453</v>
      </c>
      <c r="K541" s="624"/>
      <c r="L541" s="624"/>
      <c r="M541" s="624">
        <f t="shared" si="77"/>
        <v>453</v>
      </c>
      <c r="N541" s="624">
        <f t="shared" si="79"/>
        <v>453</v>
      </c>
      <c r="O541" s="624"/>
      <c r="P541" s="624"/>
      <c r="Q541" s="624">
        <f t="shared" ref="Q541:Q546" si="80">R541</f>
        <v>453</v>
      </c>
      <c r="R541" s="624">
        <f>N541</f>
        <v>453</v>
      </c>
      <c r="S541" s="624"/>
      <c r="T541" s="624"/>
      <c r="U541" s="615"/>
      <c r="V541" s="615"/>
      <c r="W541" s="615"/>
      <c r="X541" s="615"/>
      <c r="Y541" s="620">
        <f t="shared" si="74"/>
        <v>0</v>
      </c>
    </row>
    <row r="542" spans="1:26" s="616" customFormat="1" ht="36.75" customHeight="1">
      <c r="A542" s="644">
        <v>3</v>
      </c>
      <c r="B542" s="645" t="s">
        <v>790</v>
      </c>
      <c r="C542" s="645"/>
      <c r="D542" s="615" t="s">
        <v>796</v>
      </c>
      <c r="E542" s="624">
        <v>12000</v>
      </c>
      <c r="F542" s="624">
        <v>6750</v>
      </c>
      <c r="G542" s="624">
        <v>6750</v>
      </c>
      <c r="H542" s="624">
        <v>1500</v>
      </c>
      <c r="I542" s="624">
        <f t="shared" si="78"/>
        <v>5250</v>
      </c>
      <c r="J542" s="624">
        <f t="shared" si="78"/>
        <v>5250</v>
      </c>
      <c r="K542" s="624"/>
      <c r="L542" s="624"/>
      <c r="M542" s="624">
        <f t="shared" si="77"/>
        <v>5250</v>
      </c>
      <c r="N542" s="624">
        <f t="shared" si="79"/>
        <v>5250</v>
      </c>
      <c r="O542" s="624"/>
      <c r="P542" s="624"/>
      <c r="Q542" s="624">
        <f t="shared" si="80"/>
        <v>5250</v>
      </c>
      <c r="R542" s="624">
        <f>N542</f>
        <v>5250</v>
      </c>
      <c r="S542" s="624"/>
      <c r="T542" s="624"/>
      <c r="U542" s="615"/>
      <c r="V542" s="615"/>
      <c r="W542" s="615"/>
      <c r="X542" s="615"/>
      <c r="Y542" s="620">
        <f t="shared" si="74"/>
        <v>0</v>
      </c>
    </row>
    <row r="543" spans="1:26" s="616" customFormat="1" ht="39.75" customHeight="1">
      <c r="A543" s="644">
        <v>4</v>
      </c>
      <c r="B543" s="645" t="s">
        <v>791</v>
      </c>
      <c r="C543" s="645"/>
      <c r="D543" s="615" t="s">
        <v>796</v>
      </c>
      <c r="E543" s="624">
        <v>14900</v>
      </c>
      <c r="F543" s="624">
        <v>3985</v>
      </c>
      <c r="G543" s="624">
        <v>12415</v>
      </c>
      <c r="H543" s="624">
        <v>1500</v>
      </c>
      <c r="I543" s="624">
        <f t="shared" si="78"/>
        <v>2485</v>
      </c>
      <c r="J543" s="624">
        <f t="shared" si="78"/>
        <v>2485</v>
      </c>
      <c r="K543" s="624"/>
      <c r="L543" s="624"/>
      <c r="M543" s="624">
        <f t="shared" si="77"/>
        <v>2485</v>
      </c>
      <c r="N543" s="624">
        <f t="shared" si="79"/>
        <v>2485</v>
      </c>
      <c r="O543" s="624"/>
      <c r="P543" s="624"/>
      <c r="Q543" s="624">
        <f t="shared" si="80"/>
        <v>2485</v>
      </c>
      <c r="R543" s="624">
        <f>N543</f>
        <v>2485</v>
      </c>
      <c r="S543" s="624"/>
      <c r="T543" s="624"/>
      <c r="U543" s="615"/>
      <c r="V543" s="615"/>
      <c r="W543" s="615"/>
      <c r="X543" s="615"/>
      <c r="Y543" s="620">
        <f t="shared" si="74"/>
        <v>0</v>
      </c>
    </row>
    <row r="544" spans="1:26" s="616" customFormat="1" ht="39" customHeight="1">
      <c r="A544" s="644">
        <v>5</v>
      </c>
      <c r="B544" s="645" t="s">
        <v>792</v>
      </c>
      <c r="C544" s="645"/>
      <c r="D544" s="615" t="s">
        <v>983</v>
      </c>
      <c r="E544" s="624">
        <v>372546</v>
      </c>
      <c r="F544" s="624">
        <v>9500</v>
      </c>
      <c r="G544" s="624">
        <v>351403</v>
      </c>
      <c r="H544" s="624">
        <v>7500</v>
      </c>
      <c r="I544" s="624">
        <f>J544</f>
        <v>21974</v>
      </c>
      <c r="J544" s="624">
        <v>21974</v>
      </c>
      <c r="K544" s="624"/>
      <c r="L544" s="624"/>
      <c r="M544" s="624">
        <f t="shared" si="77"/>
        <v>21974</v>
      </c>
      <c r="N544" s="624">
        <f t="shared" si="79"/>
        <v>21974</v>
      </c>
      <c r="O544" s="624"/>
      <c r="P544" s="624"/>
      <c r="Q544" s="624">
        <f t="shared" si="80"/>
        <v>7000</v>
      </c>
      <c r="R544" s="624">
        <v>7000</v>
      </c>
      <c r="S544" s="624"/>
      <c r="T544" s="624"/>
      <c r="U544" s="615"/>
      <c r="V544" s="615"/>
      <c r="W544" s="615"/>
      <c r="X544" s="615"/>
      <c r="Y544" s="620">
        <f t="shared" si="74"/>
        <v>0</v>
      </c>
    </row>
    <row r="545" spans="1:26" s="616" customFormat="1" ht="62.25" customHeight="1">
      <c r="A545" s="644">
        <v>6</v>
      </c>
      <c r="B545" s="645" t="s">
        <v>793</v>
      </c>
      <c r="C545" s="645"/>
      <c r="D545" s="615" t="s">
        <v>797</v>
      </c>
      <c r="E545" s="624">
        <v>216303</v>
      </c>
      <c r="F545" s="624">
        <v>46332</v>
      </c>
      <c r="G545" s="624">
        <v>241006</v>
      </c>
      <c r="H545" s="624">
        <v>27426</v>
      </c>
      <c r="I545" s="624">
        <f>J545</f>
        <v>18906</v>
      </c>
      <c r="J545" s="624">
        <f>F545-H545</f>
        <v>18906</v>
      </c>
      <c r="K545" s="624"/>
      <c r="L545" s="624"/>
      <c r="M545" s="624">
        <f>N545</f>
        <v>18906</v>
      </c>
      <c r="N545" s="624">
        <f t="shared" si="79"/>
        <v>18906</v>
      </c>
      <c r="O545" s="624"/>
      <c r="P545" s="624"/>
      <c r="Q545" s="624">
        <f t="shared" si="80"/>
        <v>5000</v>
      </c>
      <c r="R545" s="624">
        <v>5000</v>
      </c>
      <c r="S545" s="624"/>
      <c r="T545" s="624"/>
      <c r="U545" s="615"/>
      <c r="V545" s="615"/>
      <c r="W545" s="615"/>
      <c r="X545" s="615"/>
      <c r="Y545" s="620">
        <f t="shared" si="74"/>
        <v>0</v>
      </c>
    </row>
    <row r="546" spans="1:26" s="616" customFormat="1" ht="81" customHeight="1">
      <c r="A546" s="644">
        <v>7</v>
      </c>
      <c r="B546" s="645" t="s">
        <v>1118</v>
      </c>
      <c r="C546" s="645"/>
      <c r="D546" s="615" t="s">
        <v>1119</v>
      </c>
      <c r="E546" s="624">
        <v>159106</v>
      </c>
      <c r="F546" s="624">
        <v>13845</v>
      </c>
      <c r="G546" s="624">
        <v>2500</v>
      </c>
      <c r="H546" s="624">
        <v>2500</v>
      </c>
      <c r="I546" s="624">
        <v>156762</v>
      </c>
      <c r="J546" s="624">
        <v>11345</v>
      </c>
      <c r="K546" s="624"/>
      <c r="L546" s="624"/>
      <c r="M546" s="624">
        <v>156762</v>
      </c>
      <c r="N546" s="624">
        <v>11345</v>
      </c>
      <c r="O546" s="624"/>
      <c r="P546" s="624"/>
      <c r="Q546" s="624">
        <f t="shared" si="80"/>
        <v>4000</v>
      </c>
      <c r="R546" s="624">
        <v>4000</v>
      </c>
      <c r="S546" s="624"/>
      <c r="T546" s="624"/>
      <c r="U546" s="615"/>
      <c r="V546" s="615"/>
      <c r="W546" s="615"/>
      <c r="X546" s="615"/>
      <c r="Y546" s="620">
        <f t="shared" si="74"/>
        <v>0</v>
      </c>
    </row>
    <row r="547" spans="1:26" s="616" customFormat="1">
      <c r="A547" s="650"/>
      <c r="B547" s="645"/>
      <c r="C547" s="645"/>
      <c r="D547" s="615"/>
      <c r="E547" s="624"/>
      <c r="F547" s="624"/>
      <c r="G547" s="624"/>
      <c r="H547" s="624"/>
      <c r="I547" s="624"/>
      <c r="J547" s="624"/>
      <c r="K547" s="624"/>
      <c r="L547" s="624"/>
      <c r="M547" s="624"/>
      <c r="N547" s="624"/>
      <c r="O547" s="624"/>
      <c r="P547" s="624"/>
      <c r="Q547" s="624"/>
      <c r="R547" s="624"/>
      <c r="S547" s="624"/>
      <c r="T547" s="624"/>
      <c r="U547" s="615"/>
      <c r="V547" s="615"/>
      <c r="W547" s="615"/>
      <c r="X547" s="615"/>
      <c r="Y547" s="620">
        <f t="shared" si="74"/>
        <v>0</v>
      </c>
    </row>
    <row r="548" spans="1:26" s="616" customFormat="1" ht="31.5">
      <c r="A548" s="630" t="s">
        <v>465</v>
      </c>
      <c r="B548" s="631" t="s">
        <v>466</v>
      </c>
      <c r="C548" s="645"/>
      <c r="D548" s="615"/>
      <c r="E548" s="619">
        <f t="shared" ref="E548:T548" si="81">SUM(E549:E556)</f>
        <v>0</v>
      </c>
      <c r="F548" s="619">
        <f t="shared" si="81"/>
        <v>0</v>
      </c>
      <c r="G548" s="619">
        <f t="shared" si="81"/>
        <v>0</v>
      </c>
      <c r="H548" s="619">
        <f t="shared" si="81"/>
        <v>0</v>
      </c>
      <c r="I548" s="619">
        <f t="shared" si="81"/>
        <v>2563937</v>
      </c>
      <c r="J548" s="619">
        <f t="shared" si="81"/>
        <v>154487</v>
      </c>
      <c r="K548" s="619">
        <f t="shared" si="81"/>
        <v>0</v>
      </c>
      <c r="L548" s="619">
        <f t="shared" si="81"/>
        <v>0</v>
      </c>
      <c r="M548" s="619">
        <f t="shared" si="81"/>
        <v>2563937</v>
      </c>
      <c r="N548" s="619">
        <f t="shared" si="81"/>
        <v>154487</v>
      </c>
      <c r="O548" s="619">
        <f t="shared" si="81"/>
        <v>0</v>
      </c>
      <c r="P548" s="619">
        <f t="shared" si="81"/>
        <v>0</v>
      </c>
      <c r="Q548" s="619">
        <f t="shared" si="81"/>
        <v>8000</v>
      </c>
      <c r="R548" s="619">
        <f t="shared" si="81"/>
        <v>8000</v>
      </c>
      <c r="S548" s="619">
        <f t="shared" si="81"/>
        <v>0</v>
      </c>
      <c r="T548" s="619">
        <f t="shared" si="81"/>
        <v>0</v>
      </c>
      <c r="U548" s="615"/>
      <c r="V548" s="615"/>
      <c r="W548" s="615"/>
      <c r="X548" s="615"/>
      <c r="Y548" s="620">
        <f t="shared" si="74"/>
        <v>0</v>
      </c>
    </row>
    <row r="549" spans="1:26" s="616" customFormat="1" ht="31.5">
      <c r="A549" s="635"/>
      <c r="B549" s="642" t="s">
        <v>467</v>
      </c>
      <c r="C549" s="645"/>
      <c r="D549" s="615"/>
      <c r="E549" s="624"/>
      <c r="F549" s="624"/>
      <c r="G549" s="624"/>
      <c r="H549" s="624"/>
      <c r="I549" s="624"/>
      <c r="J549" s="624"/>
      <c r="K549" s="624"/>
      <c r="L549" s="624"/>
      <c r="M549" s="624"/>
      <c r="N549" s="624"/>
      <c r="O549" s="624"/>
      <c r="P549" s="624"/>
      <c r="Q549" s="624"/>
      <c r="R549" s="624"/>
      <c r="S549" s="624"/>
      <c r="T549" s="624"/>
      <c r="U549" s="615"/>
      <c r="V549" s="615"/>
      <c r="W549" s="615"/>
      <c r="X549" s="615"/>
      <c r="Y549" s="620">
        <f t="shared" si="74"/>
        <v>0</v>
      </c>
    </row>
    <row r="550" spans="1:26" s="616" customFormat="1" ht="41.25" customHeight="1">
      <c r="A550" s="644">
        <v>1</v>
      </c>
      <c r="B550" s="645" t="s">
        <v>757</v>
      </c>
      <c r="C550" s="645"/>
      <c r="D550" s="615"/>
      <c r="E550" s="624"/>
      <c r="F550" s="624"/>
      <c r="G550" s="624"/>
      <c r="H550" s="624"/>
      <c r="I550" s="624">
        <v>50000</v>
      </c>
      <c r="J550" s="624">
        <v>15000</v>
      </c>
      <c r="K550" s="624"/>
      <c r="L550" s="624"/>
      <c r="M550" s="624">
        <v>50000</v>
      </c>
      <c r="N550" s="624">
        <v>15000</v>
      </c>
      <c r="O550" s="624"/>
      <c r="P550" s="624"/>
      <c r="Q550" s="624"/>
      <c r="R550" s="624"/>
      <c r="S550" s="624"/>
      <c r="T550" s="624"/>
      <c r="U550" s="615"/>
      <c r="V550" s="615"/>
      <c r="W550" s="615"/>
      <c r="X550" s="615"/>
      <c r="Y550" s="620">
        <f t="shared" si="74"/>
        <v>0</v>
      </c>
    </row>
    <row r="551" spans="1:26" s="616" customFormat="1" ht="39.75" customHeight="1">
      <c r="A551" s="644">
        <v>2</v>
      </c>
      <c r="B551" s="645" t="s">
        <v>758</v>
      </c>
      <c r="C551" s="645"/>
      <c r="D551" s="615"/>
      <c r="E551" s="624"/>
      <c r="F551" s="624"/>
      <c r="G551" s="624"/>
      <c r="H551" s="624"/>
      <c r="I551" s="624">
        <v>35000</v>
      </c>
      <c r="J551" s="624">
        <v>10500</v>
      </c>
      <c r="K551" s="624"/>
      <c r="L551" s="624"/>
      <c r="M551" s="624">
        <v>35000</v>
      </c>
      <c r="N551" s="624">
        <v>10500</v>
      </c>
      <c r="O551" s="624"/>
      <c r="P551" s="624"/>
      <c r="Q551" s="624"/>
      <c r="R551" s="624"/>
      <c r="S551" s="624"/>
      <c r="T551" s="624"/>
      <c r="U551" s="615"/>
      <c r="V551" s="615"/>
      <c r="W551" s="615"/>
      <c r="X551" s="615"/>
      <c r="Y551" s="620">
        <f t="shared" si="74"/>
        <v>0</v>
      </c>
    </row>
    <row r="552" spans="1:26" s="616" customFormat="1" ht="116.25" customHeight="1">
      <c r="A552" s="644">
        <v>3</v>
      </c>
      <c r="B552" s="645" t="s">
        <v>830</v>
      </c>
      <c r="C552" s="645"/>
      <c r="D552" s="615"/>
      <c r="E552" s="624"/>
      <c r="F552" s="624"/>
      <c r="G552" s="624"/>
      <c r="H552" s="624"/>
      <c r="I552" s="624">
        <v>891180</v>
      </c>
      <c r="J552" s="624">
        <v>67704</v>
      </c>
      <c r="K552" s="624"/>
      <c r="L552" s="624"/>
      <c r="M552" s="624">
        <v>891180</v>
      </c>
      <c r="N552" s="624">
        <v>67704</v>
      </c>
      <c r="O552" s="624"/>
      <c r="P552" s="624"/>
      <c r="Q552" s="624">
        <v>8000</v>
      </c>
      <c r="R552" s="624">
        <v>8000</v>
      </c>
      <c r="S552" s="624"/>
      <c r="T552" s="624"/>
      <c r="U552" s="615" t="s">
        <v>1221</v>
      </c>
      <c r="V552" s="615"/>
      <c r="W552" s="615"/>
      <c r="X552" s="615"/>
      <c r="Y552" s="620">
        <f t="shared" si="74"/>
        <v>0</v>
      </c>
    </row>
    <row r="553" spans="1:26" s="616" customFormat="1" ht="76.5" customHeight="1">
      <c r="A553" s="644">
        <v>4</v>
      </c>
      <c r="B553" s="645" t="s">
        <v>831</v>
      </c>
      <c r="C553" s="645"/>
      <c r="D553" s="615"/>
      <c r="E553" s="624"/>
      <c r="F553" s="624"/>
      <c r="G553" s="624"/>
      <c r="H553" s="624"/>
      <c r="I553" s="624">
        <v>478940</v>
      </c>
      <c r="J553" s="624">
        <v>29754</v>
      </c>
      <c r="K553" s="624"/>
      <c r="L553" s="624"/>
      <c r="M553" s="624">
        <v>478940</v>
      </c>
      <c r="N553" s="624">
        <v>29754</v>
      </c>
      <c r="O553" s="624"/>
      <c r="P553" s="624"/>
      <c r="Q553" s="624"/>
      <c r="R553" s="624"/>
      <c r="S553" s="624"/>
      <c r="T553" s="624"/>
      <c r="U553" s="615" t="s">
        <v>1222</v>
      </c>
      <c r="V553" s="615"/>
      <c r="W553" s="615"/>
      <c r="X553" s="615"/>
      <c r="Y553" s="620">
        <f t="shared" si="74"/>
        <v>0</v>
      </c>
    </row>
    <row r="554" spans="1:26" s="616" customFormat="1" ht="53.25" customHeight="1">
      <c r="A554" s="644">
        <v>5</v>
      </c>
      <c r="B554" s="645" t="s">
        <v>1224</v>
      </c>
      <c r="C554" s="645"/>
      <c r="D554" s="615"/>
      <c r="E554" s="624"/>
      <c r="F554" s="624"/>
      <c r="G554" s="624"/>
      <c r="H554" s="624"/>
      <c r="I554" s="624">
        <v>968000</v>
      </c>
      <c r="J554" s="624">
        <v>26400</v>
      </c>
      <c r="K554" s="624"/>
      <c r="L554" s="624"/>
      <c r="M554" s="624">
        <v>968000</v>
      </c>
      <c r="N554" s="624">
        <v>26400</v>
      </c>
      <c r="O554" s="624"/>
      <c r="P554" s="624"/>
      <c r="Q554" s="624"/>
      <c r="R554" s="624"/>
      <c r="S554" s="624"/>
      <c r="T554" s="624"/>
      <c r="U554" s="615"/>
      <c r="V554" s="615"/>
      <c r="W554" s="615"/>
      <c r="X554" s="615"/>
      <c r="Y554" s="620">
        <f t="shared" si="74"/>
        <v>0</v>
      </c>
    </row>
    <row r="555" spans="1:26" s="616" customFormat="1" ht="57" customHeight="1">
      <c r="A555" s="644">
        <v>6</v>
      </c>
      <c r="B555" s="645" t="s">
        <v>1117</v>
      </c>
      <c r="C555" s="645"/>
      <c r="D555" s="615"/>
      <c r="E555" s="624"/>
      <c r="F555" s="624"/>
      <c r="G555" s="624"/>
      <c r="H555" s="624"/>
      <c r="I555" s="624">
        <v>130317</v>
      </c>
      <c r="J555" s="624">
        <v>4010</v>
      </c>
      <c r="K555" s="624"/>
      <c r="L555" s="624"/>
      <c r="M555" s="624">
        <v>130317</v>
      </c>
      <c r="N555" s="624">
        <v>4010</v>
      </c>
      <c r="O555" s="624"/>
      <c r="P555" s="624"/>
      <c r="Q555" s="624"/>
      <c r="R555" s="624"/>
      <c r="S555" s="624"/>
      <c r="T555" s="624"/>
      <c r="U555" s="615" t="s">
        <v>1223</v>
      </c>
      <c r="V555" s="615"/>
      <c r="W555" s="615"/>
      <c r="X555" s="615"/>
      <c r="Y555" s="620">
        <f t="shared" si="74"/>
        <v>0</v>
      </c>
    </row>
    <row r="556" spans="1:26" s="616" customFormat="1" ht="57" customHeight="1">
      <c r="A556" s="644">
        <v>7</v>
      </c>
      <c r="B556" s="645" t="s">
        <v>1116</v>
      </c>
      <c r="C556" s="645"/>
      <c r="D556" s="615"/>
      <c r="E556" s="624"/>
      <c r="F556" s="624"/>
      <c r="G556" s="624"/>
      <c r="H556" s="624"/>
      <c r="I556" s="624">
        <v>10500</v>
      </c>
      <c r="J556" s="624">
        <v>1119</v>
      </c>
      <c r="K556" s="624"/>
      <c r="L556" s="624"/>
      <c r="M556" s="624">
        <v>10500</v>
      </c>
      <c r="N556" s="624">
        <v>1119</v>
      </c>
      <c r="O556" s="624"/>
      <c r="P556" s="624"/>
      <c r="Q556" s="624"/>
      <c r="R556" s="624"/>
      <c r="S556" s="624"/>
      <c r="T556" s="624"/>
      <c r="U556" s="615"/>
      <c r="V556" s="615"/>
      <c r="W556" s="615"/>
      <c r="X556" s="615"/>
      <c r="Y556" s="620">
        <f t="shared" si="74"/>
        <v>0</v>
      </c>
    </row>
    <row r="557" spans="1:26" s="616" customFormat="1" ht="33" customHeight="1">
      <c r="A557" s="644"/>
      <c r="B557" s="645"/>
      <c r="C557" s="645"/>
      <c r="D557" s="615"/>
      <c r="E557" s="624"/>
      <c r="F557" s="624"/>
      <c r="G557" s="624"/>
      <c r="H557" s="624"/>
      <c r="I557" s="624"/>
      <c r="J557" s="624"/>
      <c r="K557" s="624"/>
      <c r="L557" s="624"/>
      <c r="M557" s="624"/>
      <c r="N557" s="624"/>
      <c r="O557" s="624"/>
      <c r="P557" s="624"/>
      <c r="Q557" s="624"/>
      <c r="R557" s="624"/>
      <c r="S557" s="624"/>
      <c r="T557" s="624"/>
      <c r="U557" s="615"/>
      <c r="V557" s="615"/>
      <c r="W557" s="615"/>
      <c r="X557" s="615"/>
      <c r="Y557" s="620">
        <f t="shared" si="74"/>
        <v>0</v>
      </c>
    </row>
    <row r="558" spans="1:26" s="616" customFormat="1">
      <c r="A558" s="630" t="s">
        <v>799</v>
      </c>
      <c r="B558" s="629" t="s">
        <v>800</v>
      </c>
      <c r="C558" s="645"/>
      <c r="D558" s="615"/>
      <c r="E558" s="619">
        <f>E559</f>
        <v>2327316</v>
      </c>
      <c r="F558" s="619">
        <f t="shared" ref="F558:T558" si="82">F559</f>
        <v>979116</v>
      </c>
      <c r="G558" s="619">
        <f t="shared" si="82"/>
        <v>932188</v>
      </c>
      <c r="H558" s="619">
        <f t="shared" si="82"/>
        <v>498826</v>
      </c>
      <c r="I558" s="619">
        <f t="shared" si="82"/>
        <v>1377630</v>
      </c>
      <c r="J558" s="619">
        <f t="shared" si="82"/>
        <v>522630</v>
      </c>
      <c r="K558" s="619">
        <f t="shared" si="82"/>
        <v>0</v>
      </c>
      <c r="L558" s="619">
        <f t="shared" si="82"/>
        <v>0</v>
      </c>
      <c r="M558" s="619">
        <f t="shared" si="82"/>
        <v>1377630</v>
      </c>
      <c r="N558" s="619">
        <f t="shared" si="82"/>
        <v>522630</v>
      </c>
      <c r="O558" s="619">
        <f t="shared" si="82"/>
        <v>0</v>
      </c>
      <c r="P558" s="619">
        <f t="shared" si="82"/>
        <v>0</v>
      </c>
      <c r="Q558" s="619">
        <f t="shared" si="82"/>
        <v>435000</v>
      </c>
      <c r="R558" s="619">
        <f t="shared" si="82"/>
        <v>435000</v>
      </c>
      <c r="S558" s="619">
        <f t="shared" si="82"/>
        <v>0</v>
      </c>
      <c r="T558" s="619">
        <f t="shared" si="82"/>
        <v>0</v>
      </c>
      <c r="U558" s="615"/>
      <c r="V558" s="615"/>
      <c r="W558" s="615"/>
      <c r="X558" s="615"/>
      <c r="Y558" s="620">
        <f t="shared" si="74"/>
        <v>0</v>
      </c>
      <c r="Z558" s="616">
        <v>508000</v>
      </c>
    </row>
    <row r="559" spans="1:26" s="616" customFormat="1" ht="31.5">
      <c r="A559" s="630" t="s">
        <v>464</v>
      </c>
      <c r="B559" s="631" t="s">
        <v>456</v>
      </c>
      <c r="C559" s="645"/>
      <c r="D559" s="615"/>
      <c r="E559" s="619">
        <f t="shared" ref="E559:T559" si="83">E562+E563+E567+E568</f>
        <v>2327316</v>
      </c>
      <c r="F559" s="619">
        <f t="shared" si="83"/>
        <v>979116</v>
      </c>
      <c r="G559" s="619">
        <f t="shared" si="83"/>
        <v>932188</v>
      </c>
      <c r="H559" s="619">
        <f t="shared" si="83"/>
        <v>498826</v>
      </c>
      <c r="I559" s="619">
        <f t="shared" si="83"/>
        <v>1377630</v>
      </c>
      <c r="J559" s="619">
        <f t="shared" si="83"/>
        <v>522630</v>
      </c>
      <c r="K559" s="619">
        <f t="shared" si="83"/>
        <v>0</v>
      </c>
      <c r="L559" s="619">
        <f t="shared" si="83"/>
        <v>0</v>
      </c>
      <c r="M559" s="619">
        <f t="shared" si="83"/>
        <v>1377630</v>
      </c>
      <c r="N559" s="619">
        <f>N562+N563+N567+N568</f>
        <v>522630</v>
      </c>
      <c r="O559" s="619">
        <f t="shared" si="83"/>
        <v>0</v>
      </c>
      <c r="P559" s="619">
        <f t="shared" si="83"/>
        <v>0</v>
      </c>
      <c r="Q559" s="619">
        <f t="shared" si="83"/>
        <v>435000</v>
      </c>
      <c r="R559" s="619">
        <f t="shared" si="83"/>
        <v>435000</v>
      </c>
      <c r="S559" s="619">
        <f t="shared" si="83"/>
        <v>0</v>
      </c>
      <c r="T559" s="619">
        <f t="shared" si="83"/>
        <v>0</v>
      </c>
      <c r="U559" s="615"/>
      <c r="V559" s="615"/>
      <c r="W559" s="615"/>
      <c r="X559" s="615"/>
      <c r="Y559" s="620">
        <f t="shared" si="74"/>
        <v>0</v>
      </c>
    </row>
    <row r="560" spans="1:26" s="616" customFormat="1" ht="31.5">
      <c r="A560" s="635" t="s">
        <v>24</v>
      </c>
      <c r="B560" s="636" t="s">
        <v>457</v>
      </c>
      <c r="C560" s="645"/>
      <c r="D560" s="615"/>
      <c r="E560" s="624"/>
      <c r="F560" s="624"/>
      <c r="G560" s="624"/>
      <c r="H560" s="624"/>
      <c r="I560" s="624"/>
      <c r="J560" s="624"/>
      <c r="K560" s="624"/>
      <c r="L560" s="624"/>
      <c r="M560" s="624"/>
      <c r="N560" s="624"/>
      <c r="O560" s="624"/>
      <c r="P560" s="624"/>
      <c r="Q560" s="624"/>
      <c r="R560" s="624"/>
      <c r="S560" s="624"/>
      <c r="T560" s="624"/>
      <c r="U560" s="615"/>
      <c r="V560" s="615"/>
      <c r="W560" s="615"/>
      <c r="X560" s="615"/>
      <c r="Y560" s="620">
        <f t="shared" si="74"/>
        <v>0</v>
      </c>
    </row>
    <row r="561" spans="1:26" s="616" customFormat="1" ht="47.25">
      <c r="A561" s="635"/>
      <c r="B561" s="642" t="s">
        <v>458</v>
      </c>
      <c r="C561" s="645"/>
      <c r="D561" s="615"/>
      <c r="E561" s="624"/>
      <c r="F561" s="624"/>
      <c r="G561" s="624"/>
      <c r="H561" s="624"/>
      <c r="I561" s="624"/>
      <c r="J561" s="624"/>
      <c r="K561" s="624"/>
      <c r="L561" s="624"/>
      <c r="M561" s="624"/>
      <c r="N561" s="624"/>
      <c r="O561" s="624"/>
      <c r="P561" s="624"/>
      <c r="Q561" s="624"/>
      <c r="R561" s="624"/>
      <c r="S561" s="624"/>
      <c r="T561" s="624"/>
      <c r="U561" s="615"/>
      <c r="V561" s="615"/>
      <c r="W561" s="615"/>
      <c r="X561" s="615"/>
      <c r="Y561" s="620">
        <f t="shared" si="74"/>
        <v>0</v>
      </c>
    </row>
    <row r="562" spans="1:26" s="616" customFormat="1" ht="66.75" customHeight="1">
      <c r="A562" s="644">
        <v>1</v>
      </c>
      <c r="B562" s="645" t="s">
        <v>801</v>
      </c>
      <c r="C562" s="645"/>
      <c r="D562" s="615" t="s">
        <v>805</v>
      </c>
      <c r="E562" s="624">
        <v>439300</v>
      </c>
      <c r="F562" s="624">
        <v>119000</v>
      </c>
      <c r="G562" s="624">
        <v>379462</v>
      </c>
      <c r="H562" s="624">
        <v>119000</v>
      </c>
      <c r="I562" s="624">
        <f>61807-19467</f>
        <v>42340</v>
      </c>
      <c r="J562" s="624">
        <f>61807-19467</f>
        <v>42340</v>
      </c>
      <c r="K562" s="624"/>
      <c r="L562" s="624"/>
      <c r="M562" s="624">
        <f>61807-19467</f>
        <v>42340</v>
      </c>
      <c r="N562" s="624">
        <f>61807-19467</f>
        <v>42340</v>
      </c>
      <c r="O562" s="624"/>
      <c r="P562" s="624"/>
      <c r="Q562" s="624">
        <f>R562</f>
        <v>10000</v>
      </c>
      <c r="R562" s="624">
        <v>10000</v>
      </c>
      <c r="S562" s="624"/>
      <c r="T562" s="624"/>
      <c r="U562" s="615" t="s">
        <v>2969</v>
      </c>
      <c r="V562" s="615"/>
      <c r="W562" s="615"/>
      <c r="X562" s="615"/>
      <c r="Y562" s="620">
        <f t="shared" si="74"/>
        <v>0</v>
      </c>
    </row>
    <row r="563" spans="1:26" s="616" customFormat="1" ht="50.25" customHeight="1">
      <c r="A563" s="644">
        <v>2</v>
      </c>
      <c r="B563" s="645" t="s">
        <v>802</v>
      </c>
      <c r="C563" s="645"/>
      <c r="D563" s="615"/>
      <c r="E563" s="624">
        <f>1100000+455000</f>
        <v>1555000</v>
      </c>
      <c r="F563" s="624">
        <v>700000</v>
      </c>
      <c r="G563" s="624">
        <v>300000</v>
      </c>
      <c r="H563" s="624">
        <v>300000</v>
      </c>
      <c r="I563" s="624">
        <f>I565+I566</f>
        <v>1255000</v>
      </c>
      <c r="J563" s="624">
        <f>J565+J566</f>
        <v>400000</v>
      </c>
      <c r="K563" s="624"/>
      <c r="L563" s="624"/>
      <c r="M563" s="624">
        <f>M565+M566</f>
        <v>1255000</v>
      </c>
      <c r="N563" s="624">
        <f>N565+N566</f>
        <v>400000</v>
      </c>
      <c r="O563" s="624">
        <f t="shared" ref="O563:T563" si="84">O565+O566</f>
        <v>0</v>
      </c>
      <c r="P563" s="624">
        <f t="shared" si="84"/>
        <v>0</v>
      </c>
      <c r="Q563" s="624">
        <f t="shared" si="84"/>
        <v>400000</v>
      </c>
      <c r="R563" s="624">
        <f t="shared" si="84"/>
        <v>400000</v>
      </c>
      <c r="S563" s="624">
        <f t="shared" si="84"/>
        <v>0</v>
      </c>
      <c r="T563" s="624">
        <f t="shared" si="84"/>
        <v>0</v>
      </c>
      <c r="U563" s="615"/>
      <c r="V563" s="615"/>
      <c r="W563" s="615"/>
      <c r="X563" s="615"/>
      <c r="Y563" s="620">
        <f t="shared" si="74"/>
        <v>0</v>
      </c>
    </row>
    <row r="564" spans="1:26" s="697" customFormat="1" ht="15.75" customHeight="1">
      <c r="A564" s="693"/>
      <c r="B564" s="694" t="s">
        <v>13</v>
      </c>
      <c r="C564" s="694"/>
      <c r="D564" s="695"/>
      <c r="E564" s="696"/>
      <c r="F564" s="696"/>
      <c r="G564" s="696"/>
      <c r="H564" s="696"/>
      <c r="I564" s="696"/>
      <c r="J564" s="696"/>
      <c r="K564" s="696"/>
      <c r="L564" s="696"/>
      <c r="M564" s="696"/>
      <c r="N564" s="696"/>
      <c r="O564" s="696"/>
      <c r="P564" s="696"/>
      <c r="Q564" s="696"/>
      <c r="R564" s="696"/>
      <c r="S564" s="696"/>
      <c r="T564" s="696"/>
      <c r="U564" s="695"/>
      <c r="V564" s="695"/>
      <c r="W564" s="695"/>
      <c r="X564" s="695"/>
      <c r="Y564" s="620">
        <f t="shared" si="74"/>
        <v>0</v>
      </c>
    </row>
    <row r="565" spans="1:26" s="697" customFormat="1">
      <c r="A565" s="693"/>
      <c r="B565" s="694" t="s">
        <v>803</v>
      </c>
      <c r="C565" s="694"/>
      <c r="D565" s="695"/>
      <c r="E565" s="696">
        <v>1100000</v>
      </c>
      <c r="F565" s="696">
        <v>245000</v>
      </c>
      <c r="G565" s="696">
        <v>100000</v>
      </c>
      <c r="H565" s="696">
        <v>100000</v>
      </c>
      <c r="I565" s="696">
        <f t="shared" ref="I565:J567" si="85">E565-G565</f>
        <v>1000000</v>
      </c>
      <c r="J565" s="696">
        <f t="shared" si="85"/>
        <v>145000</v>
      </c>
      <c r="K565" s="696"/>
      <c r="L565" s="696"/>
      <c r="M565" s="696">
        <v>1000000</v>
      </c>
      <c r="N565" s="696">
        <v>145000</v>
      </c>
      <c r="O565" s="696"/>
      <c r="P565" s="696"/>
      <c r="Q565" s="696">
        <f>R565</f>
        <v>145000</v>
      </c>
      <c r="R565" s="696">
        <v>145000</v>
      </c>
      <c r="S565" s="696"/>
      <c r="T565" s="696"/>
      <c r="U565" s="695"/>
      <c r="V565" s="695"/>
      <c r="W565" s="695"/>
      <c r="X565" s="695"/>
      <c r="Y565" s="620">
        <f t="shared" si="74"/>
        <v>0</v>
      </c>
    </row>
    <row r="566" spans="1:26" s="697" customFormat="1" ht="47.25">
      <c r="A566" s="693"/>
      <c r="B566" s="694" t="s">
        <v>807</v>
      </c>
      <c r="C566" s="694"/>
      <c r="D566" s="695"/>
      <c r="E566" s="696">
        <v>455000</v>
      </c>
      <c r="F566" s="696">
        <v>455000</v>
      </c>
      <c r="G566" s="696">
        <v>200000</v>
      </c>
      <c r="H566" s="696">
        <v>200000</v>
      </c>
      <c r="I566" s="696">
        <f t="shared" si="85"/>
        <v>255000</v>
      </c>
      <c r="J566" s="696">
        <f t="shared" si="85"/>
        <v>255000</v>
      </c>
      <c r="K566" s="696"/>
      <c r="L566" s="696"/>
      <c r="M566" s="696">
        <v>255000</v>
      </c>
      <c r="N566" s="696">
        <v>255000</v>
      </c>
      <c r="O566" s="696"/>
      <c r="P566" s="696"/>
      <c r="Q566" s="696">
        <f>R566</f>
        <v>255000</v>
      </c>
      <c r="R566" s="696">
        <v>255000</v>
      </c>
      <c r="S566" s="696"/>
      <c r="T566" s="696"/>
      <c r="U566" s="695"/>
      <c r="V566" s="695"/>
      <c r="W566" s="695"/>
      <c r="X566" s="695"/>
      <c r="Y566" s="620">
        <f t="shared" ref="Y566:Y606" si="86">Q566-R566</f>
        <v>0</v>
      </c>
    </row>
    <row r="567" spans="1:26" s="616" customFormat="1" ht="43.5" customHeight="1">
      <c r="A567" s="644">
        <v>3</v>
      </c>
      <c r="B567" s="645" t="s">
        <v>804</v>
      </c>
      <c r="C567" s="645"/>
      <c r="D567" s="615" t="s">
        <v>806</v>
      </c>
      <c r="E567" s="624">
        <v>60000</v>
      </c>
      <c r="F567" s="624">
        <v>60000</v>
      </c>
      <c r="G567" s="624">
        <f>500+8326+10000-2000</f>
        <v>16826</v>
      </c>
      <c r="H567" s="624">
        <f>G567</f>
        <v>16826</v>
      </c>
      <c r="I567" s="624">
        <f t="shared" si="85"/>
        <v>43174</v>
      </c>
      <c r="J567" s="624">
        <f t="shared" si="85"/>
        <v>43174</v>
      </c>
      <c r="K567" s="624"/>
      <c r="L567" s="624"/>
      <c r="M567" s="624">
        <f>N567</f>
        <v>43174</v>
      </c>
      <c r="N567" s="624">
        <f>J567-L567</f>
        <v>43174</v>
      </c>
      <c r="O567" s="624"/>
      <c r="P567" s="624"/>
      <c r="Q567" s="624">
        <f>R567</f>
        <v>15000</v>
      </c>
      <c r="R567" s="624">
        <v>15000</v>
      </c>
      <c r="S567" s="624"/>
      <c r="T567" s="624"/>
      <c r="U567" s="615" t="s">
        <v>985</v>
      </c>
      <c r="V567" s="615"/>
      <c r="W567" s="615"/>
      <c r="X567" s="615"/>
      <c r="Y567" s="620">
        <f t="shared" si="86"/>
        <v>0</v>
      </c>
    </row>
    <row r="568" spans="1:26" s="616" customFormat="1" ht="42.75" customHeight="1">
      <c r="A568" s="644">
        <v>4</v>
      </c>
      <c r="B568" s="645" t="s">
        <v>2935</v>
      </c>
      <c r="C568" s="645"/>
      <c r="D568" s="615" t="s">
        <v>987</v>
      </c>
      <c r="E568" s="624">
        <v>273016</v>
      </c>
      <c r="F568" s="624">
        <v>100116</v>
      </c>
      <c r="G568" s="624">
        <v>235900</v>
      </c>
      <c r="H568" s="624">
        <v>63000</v>
      </c>
      <c r="I568" s="624">
        <v>37116</v>
      </c>
      <c r="J568" s="624">
        <v>37116</v>
      </c>
      <c r="K568" s="624"/>
      <c r="L568" s="624"/>
      <c r="M568" s="624">
        <v>37116</v>
      </c>
      <c r="N568" s="624">
        <v>37116</v>
      </c>
      <c r="O568" s="624"/>
      <c r="P568" s="624"/>
      <c r="Q568" s="624">
        <v>10000</v>
      </c>
      <c r="R568" s="624">
        <v>10000</v>
      </c>
      <c r="S568" s="624"/>
      <c r="T568" s="624"/>
      <c r="U568" s="615"/>
      <c r="V568" s="615"/>
      <c r="W568" s="615"/>
      <c r="X568" s="615"/>
      <c r="Y568" s="620">
        <f t="shared" si="86"/>
        <v>0</v>
      </c>
    </row>
    <row r="569" spans="1:26" s="616" customFormat="1">
      <c r="A569" s="650"/>
      <c r="B569" s="645"/>
      <c r="C569" s="645"/>
      <c r="D569" s="615"/>
      <c r="E569" s="624"/>
      <c r="F569" s="624"/>
      <c r="G569" s="624"/>
      <c r="H569" s="624"/>
      <c r="I569" s="624"/>
      <c r="J569" s="624"/>
      <c r="K569" s="624"/>
      <c r="L569" s="624"/>
      <c r="M569" s="624"/>
      <c r="N569" s="624"/>
      <c r="O569" s="624"/>
      <c r="P569" s="624"/>
      <c r="Q569" s="624"/>
      <c r="R569" s="624"/>
      <c r="S569" s="624"/>
      <c r="T569" s="624"/>
      <c r="U569" s="615"/>
      <c r="V569" s="615"/>
      <c r="W569" s="615"/>
      <c r="X569" s="615"/>
      <c r="Y569" s="620">
        <f t="shared" si="86"/>
        <v>0</v>
      </c>
    </row>
    <row r="570" spans="1:26" s="616" customFormat="1">
      <c r="A570" s="650"/>
      <c r="B570" s="645"/>
      <c r="C570" s="645"/>
      <c r="D570" s="615"/>
      <c r="E570" s="624"/>
      <c r="F570" s="624"/>
      <c r="G570" s="624"/>
      <c r="H570" s="624"/>
      <c r="I570" s="624"/>
      <c r="J570" s="624"/>
      <c r="K570" s="624"/>
      <c r="L570" s="624"/>
      <c r="M570" s="624"/>
      <c r="N570" s="624"/>
      <c r="O570" s="624"/>
      <c r="P570" s="624"/>
      <c r="Q570" s="624"/>
      <c r="R570" s="624"/>
      <c r="S570" s="624"/>
      <c r="T570" s="624"/>
      <c r="U570" s="615"/>
      <c r="V570" s="615"/>
      <c r="W570" s="615"/>
      <c r="X570" s="615"/>
      <c r="Y570" s="620">
        <f t="shared" si="86"/>
        <v>0</v>
      </c>
    </row>
    <row r="571" spans="1:26" s="616" customFormat="1">
      <c r="A571" s="630" t="s">
        <v>808</v>
      </c>
      <c r="B571" s="629" t="s">
        <v>809</v>
      </c>
      <c r="C571" s="645"/>
      <c r="D571" s="615"/>
      <c r="E571" s="619">
        <f>E572+E576</f>
        <v>53000</v>
      </c>
      <c r="F571" s="619">
        <f t="shared" ref="F571:T571" si="87">F572+F576</f>
        <v>53000</v>
      </c>
      <c r="G571" s="619">
        <f t="shared" si="87"/>
        <v>700</v>
      </c>
      <c r="H571" s="619">
        <f t="shared" si="87"/>
        <v>700</v>
      </c>
      <c r="I571" s="619">
        <f t="shared" si="87"/>
        <v>78600</v>
      </c>
      <c r="J571" s="619">
        <f t="shared" si="87"/>
        <v>78600</v>
      </c>
      <c r="K571" s="619">
        <f t="shared" si="87"/>
        <v>0</v>
      </c>
      <c r="L571" s="619">
        <f t="shared" si="87"/>
        <v>0</v>
      </c>
      <c r="M571" s="619">
        <f t="shared" si="87"/>
        <v>68600</v>
      </c>
      <c r="N571" s="619">
        <f t="shared" si="87"/>
        <v>68600</v>
      </c>
      <c r="O571" s="619">
        <f t="shared" si="87"/>
        <v>0</v>
      </c>
      <c r="P571" s="619">
        <f t="shared" si="87"/>
        <v>0</v>
      </c>
      <c r="Q571" s="619">
        <f t="shared" si="87"/>
        <v>13000</v>
      </c>
      <c r="R571" s="619">
        <f t="shared" si="87"/>
        <v>13000</v>
      </c>
      <c r="S571" s="619">
        <f t="shared" si="87"/>
        <v>0</v>
      </c>
      <c r="T571" s="619">
        <f t="shared" si="87"/>
        <v>0</v>
      </c>
      <c r="U571" s="615"/>
      <c r="V571" s="615"/>
      <c r="W571" s="615"/>
      <c r="X571" s="615"/>
      <c r="Y571" s="620">
        <f t="shared" si="86"/>
        <v>0</v>
      </c>
      <c r="Z571" s="616">
        <v>700</v>
      </c>
    </row>
    <row r="572" spans="1:26" s="616" customFormat="1" ht="31.5">
      <c r="A572" s="630" t="s">
        <v>464</v>
      </c>
      <c r="B572" s="631" t="s">
        <v>456</v>
      </c>
      <c r="C572" s="645"/>
      <c r="D572" s="615"/>
      <c r="E572" s="619">
        <f>E575</f>
        <v>53000</v>
      </c>
      <c r="F572" s="619">
        <f t="shared" ref="F572:T572" si="88">F575</f>
        <v>53000</v>
      </c>
      <c r="G572" s="619">
        <f t="shared" si="88"/>
        <v>700</v>
      </c>
      <c r="H572" s="619">
        <f t="shared" si="88"/>
        <v>700</v>
      </c>
      <c r="I572" s="619">
        <f t="shared" si="88"/>
        <v>52300</v>
      </c>
      <c r="J572" s="619">
        <f t="shared" si="88"/>
        <v>52300</v>
      </c>
      <c r="K572" s="619">
        <f t="shared" si="88"/>
        <v>0</v>
      </c>
      <c r="L572" s="619">
        <f t="shared" si="88"/>
        <v>0</v>
      </c>
      <c r="M572" s="619">
        <f t="shared" si="88"/>
        <v>52300</v>
      </c>
      <c r="N572" s="619">
        <f t="shared" si="88"/>
        <v>52300</v>
      </c>
      <c r="O572" s="619">
        <f t="shared" si="88"/>
        <v>0</v>
      </c>
      <c r="P572" s="619">
        <f t="shared" si="88"/>
        <v>0</v>
      </c>
      <c r="Q572" s="619">
        <f t="shared" si="88"/>
        <v>10000</v>
      </c>
      <c r="R572" s="619">
        <f t="shared" si="88"/>
        <v>10000</v>
      </c>
      <c r="S572" s="619">
        <f t="shared" si="88"/>
        <v>0</v>
      </c>
      <c r="T572" s="619">
        <f t="shared" si="88"/>
        <v>0</v>
      </c>
      <c r="U572" s="615"/>
      <c r="V572" s="615"/>
      <c r="W572" s="615"/>
      <c r="X572" s="615"/>
      <c r="Y572" s="620">
        <f t="shared" si="86"/>
        <v>0</v>
      </c>
    </row>
    <row r="573" spans="1:26" s="616" customFormat="1" ht="31.5">
      <c r="A573" s="635" t="s">
        <v>24</v>
      </c>
      <c r="B573" s="636" t="s">
        <v>457</v>
      </c>
      <c r="C573" s="645"/>
      <c r="D573" s="615"/>
      <c r="E573" s="624"/>
      <c r="F573" s="624"/>
      <c r="G573" s="624"/>
      <c r="H573" s="624"/>
      <c r="I573" s="624"/>
      <c r="J573" s="624"/>
      <c r="K573" s="624"/>
      <c r="L573" s="624"/>
      <c r="M573" s="624"/>
      <c r="N573" s="624"/>
      <c r="O573" s="624"/>
      <c r="P573" s="624"/>
      <c r="Q573" s="624"/>
      <c r="R573" s="624"/>
      <c r="S573" s="624"/>
      <c r="T573" s="624"/>
      <c r="U573" s="615"/>
      <c r="V573" s="615"/>
      <c r="W573" s="615"/>
      <c r="X573" s="615"/>
      <c r="Y573" s="620">
        <f t="shared" si="86"/>
        <v>0</v>
      </c>
    </row>
    <row r="574" spans="1:26" s="616" customFormat="1" ht="47.25">
      <c r="A574" s="635"/>
      <c r="B574" s="642" t="s">
        <v>458</v>
      </c>
      <c r="C574" s="645"/>
      <c r="D574" s="615"/>
      <c r="E574" s="624"/>
      <c r="F574" s="624"/>
      <c r="G574" s="624"/>
      <c r="H574" s="624"/>
      <c r="I574" s="624"/>
      <c r="J574" s="624"/>
      <c r="K574" s="624"/>
      <c r="L574" s="624"/>
      <c r="M574" s="624"/>
      <c r="N574" s="624"/>
      <c r="O574" s="624"/>
      <c r="P574" s="624"/>
      <c r="Q574" s="624"/>
      <c r="R574" s="624"/>
      <c r="S574" s="624"/>
      <c r="T574" s="624"/>
      <c r="U574" s="615"/>
      <c r="V574" s="615"/>
      <c r="W574" s="615"/>
      <c r="X574" s="615"/>
      <c r="Y574" s="620">
        <f t="shared" si="86"/>
        <v>0</v>
      </c>
    </row>
    <row r="575" spans="1:26" s="616" customFormat="1" ht="59.25" customHeight="1">
      <c r="A575" s="650"/>
      <c r="B575" s="645" t="s">
        <v>810</v>
      </c>
      <c r="C575" s="645"/>
      <c r="D575" s="615"/>
      <c r="E575" s="624">
        <v>53000</v>
      </c>
      <c r="F575" s="624">
        <v>53000</v>
      </c>
      <c r="G575" s="624">
        <v>700</v>
      </c>
      <c r="H575" s="624">
        <v>700</v>
      </c>
      <c r="I575" s="624">
        <f>E575-G575</f>
        <v>52300</v>
      </c>
      <c r="J575" s="624">
        <f>F575-H575</f>
        <v>52300</v>
      </c>
      <c r="K575" s="624"/>
      <c r="L575" s="624"/>
      <c r="M575" s="624">
        <v>52300</v>
      </c>
      <c r="N575" s="624">
        <v>52300</v>
      </c>
      <c r="O575" s="624"/>
      <c r="P575" s="624"/>
      <c r="Q575" s="624">
        <f>R575</f>
        <v>10000</v>
      </c>
      <c r="R575" s="624">
        <v>10000</v>
      </c>
      <c r="S575" s="624"/>
      <c r="T575" s="624"/>
      <c r="U575" s="615"/>
      <c r="V575" s="615"/>
      <c r="W575" s="615"/>
      <c r="X575" s="615"/>
      <c r="Y575" s="620">
        <f t="shared" si="86"/>
        <v>0</v>
      </c>
    </row>
    <row r="576" spans="1:26" s="620" customFormat="1" ht="31.5">
      <c r="A576" s="630" t="s">
        <v>465</v>
      </c>
      <c r="B576" s="631" t="s">
        <v>466</v>
      </c>
      <c r="C576" s="631"/>
      <c r="D576" s="618"/>
      <c r="E576" s="619">
        <f t="shared" ref="E576:T576" si="89">SUM(E577:E581)</f>
        <v>0</v>
      </c>
      <c r="F576" s="619">
        <f t="shared" si="89"/>
        <v>0</v>
      </c>
      <c r="G576" s="619">
        <f t="shared" si="89"/>
        <v>0</v>
      </c>
      <c r="H576" s="619">
        <f t="shared" si="89"/>
        <v>0</v>
      </c>
      <c r="I576" s="619">
        <f t="shared" si="89"/>
        <v>26300</v>
      </c>
      <c r="J576" s="619">
        <f t="shared" si="89"/>
        <v>26300</v>
      </c>
      <c r="K576" s="619">
        <f t="shared" si="89"/>
        <v>0</v>
      </c>
      <c r="L576" s="619">
        <f t="shared" si="89"/>
        <v>0</v>
      </c>
      <c r="M576" s="619">
        <f t="shared" si="89"/>
        <v>16300</v>
      </c>
      <c r="N576" s="619">
        <f t="shared" si="89"/>
        <v>16300</v>
      </c>
      <c r="O576" s="619">
        <f t="shared" si="89"/>
        <v>0</v>
      </c>
      <c r="P576" s="619">
        <f t="shared" si="89"/>
        <v>0</v>
      </c>
      <c r="Q576" s="619">
        <f t="shared" si="89"/>
        <v>3000</v>
      </c>
      <c r="R576" s="619">
        <f t="shared" si="89"/>
        <v>3000</v>
      </c>
      <c r="S576" s="619">
        <f t="shared" si="89"/>
        <v>0</v>
      </c>
      <c r="T576" s="619">
        <f t="shared" si="89"/>
        <v>0</v>
      </c>
      <c r="U576" s="618"/>
      <c r="V576" s="618"/>
      <c r="W576" s="618"/>
      <c r="X576" s="618"/>
      <c r="Y576" s="620">
        <f t="shared" si="86"/>
        <v>0</v>
      </c>
    </row>
    <row r="577" spans="1:26" s="616" customFormat="1" ht="31.5">
      <c r="A577" s="635"/>
      <c r="B577" s="642" t="s">
        <v>467</v>
      </c>
      <c r="C577" s="645"/>
      <c r="D577" s="615"/>
      <c r="E577" s="624"/>
      <c r="F577" s="624"/>
      <c r="G577" s="624"/>
      <c r="H577" s="624"/>
      <c r="I577" s="624"/>
      <c r="J577" s="624"/>
      <c r="K577" s="624"/>
      <c r="L577" s="624"/>
      <c r="M577" s="624"/>
      <c r="N577" s="624"/>
      <c r="O577" s="624"/>
      <c r="P577" s="624"/>
      <c r="Q577" s="624"/>
      <c r="R577" s="624"/>
      <c r="S577" s="624"/>
      <c r="T577" s="624"/>
      <c r="U577" s="615"/>
      <c r="V577" s="615"/>
      <c r="W577" s="615"/>
      <c r="X577" s="615"/>
      <c r="Y577" s="620">
        <f t="shared" si="86"/>
        <v>0</v>
      </c>
    </row>
    <row r="578" spans="1:26" s="616" customFormat="1" ht="78" customHeight="1">
      <c r="A578" s="650"/>
      <c r="B578" s="645" t="s">
        <v>3009</v>
      </c>
      <c r="C578" s="645"/>
      <c r="D578" s="615"/>
      <c r="E578" s="624"/>
      <c r="F578" s="624"/>
      <c r="G578" s="624"/>
      <c r="H578" s="624"/>
      <c r="I578" s="624">
        <f>J578</f>
        <v>10000</v>
      </c>
      <c r="J578" s="624">
        <v>10000</v>
      </c>
      <c r="K578" s="624"/>
      <c r="L578" s="624"/>
      <c r="M578" s="624">
        <f>N578</f>
        <v>10000</v>
      </c>
      <c r="N578" s="624">
        <v>10000</v>
      </c>
      <c r="O578" s="624"/>
      <c r="P578" s="624"/>
      <c r="Q578" s="624">
        <v>2000</v>
      </c>
      <c r="R578" s="624">
        <v>2000</v>
      </c>
      <c r="S578" s="624"/>
      <c r="T578" s="624"/>
      <c r="U578" s="615" t="s">
        <v>1218</v>
      </c>
      <c r="V578" s="615"/>
      <c r="W578" s="615"/>
      <c r="X578" s="615"/>
      <c r="Y578" s="620">
        <f t="shared" si="86"/>
        <v>0</v>
      </c>
    </row>
    <row r="579" spans="1:26" s="616" customFormat="1" ht="72.75" customHeight="1">
      <c r="A579" s="650"/>
      <c r="B579" s="679" t="s">
        <v>3010</v>
      </c>
      <c r="C579" s="645"/>
      <c r="D579" s="615"/>
      <c r="E579" s="624"/>
      <c r="F579" s="624"/>
      <c r="G579" s="624"/>
      <c r="H579" s="624"/>
      <c r="I579" s="624">
        <v>6300</v>
      </c>
      <c r="J579" s="624">
        <v>6300</v>
      </c>
      <c r="K579" s="624"/>
      <c r="L579" s="624"/>
      <c r="M579" s="624">
        <f>I579</f>
        <v>6300</v>
      </c>
      <c r="N579" s="624">
        <f>M579</f>
        <v>6300</v>
      </c>
      <c r="O579" s="624"/>
      <c r="P579" s="624"/>
      <c r="Q579" s="624">
        <v>1000</v>
      </c>
      <c r="R579" s="624">
        <v>1000</v>
      </c>
      <c r="S579" s="624"/>
      <c r="T579" s="624"/>
      <c r="U579" s="615" t="s">
        <v>1219</v>
      </c>
      <c r="V579" s="615"/>
      <c r="W579" s="615"/>
      <c r="X579" s="615"/>
      <c r="Y579" s="620">
        <f t="shared" si="86"/>
        <v>0</v>
      </c>
    </row>
    <row r="580" spans="1:26" s="616" customFormat="1" ht="49.5" customHeight="1">
      <c r="A580" s="650"/>
      <c r="B580" s="690" t="s">
        <v>3011</v>
      </c>
      <c r="C580" s="645"/>
      <c r="D580" s="615"/>
      <c r="E580" s="624"/>
      <c r="F580" s="624"/>
      <c r="G580" s="624"/>
      <c r="H580" s="624"/>
      <c r="I580" s="624">
        <v>5000</v>
      </c>
      <c r="J580" s="624">
        <v>5000</v>
      </c>
      <c r="K580" s="624"/>
      <c r="L580" s="624"/>
      <c r="M580" s="624"/>
      <c r="N580" s="624"/>
      <c r="O580" s="624"/>
      <c r="P580" s="624"/>
      <c r="Q580" s="624"/>
      <c r="R580" s="624"/>
      <c r="S580" s="624"/>
      <c r="T580" s="624"/>
      <c r="U580" s="615"/>
      <c r="V580" s="615"/>
      <c r="W580" s="615"/>
      <c r="X580" s="615"/>
      <c r="Y580" s="620">
        <f t="shared" si="86"/>
        <v>0</v>
      </c>
    </row>
    <row r="581" spans="1:26" s="616" customFormat="1" ht="43.5" customHeight="1">
      <c r="A581" s="650"/>
      <c r="B581" s="690" t="s">
        <v>3012</v>
      </c>
      <c r="C581" s="645"/>
      <c r="D581" s="615"/>
      <c r="E581" s="624"/>
      <c r="F581" s="624"/>
      <c r="G581" s="624"/>
      <c r="H581" s="624"/>
      <c r="I581" s="624">
        <v>5000</v>
      </c>
      <c r="J581" s="624">
        <v>5000</v>
      </c>
      <c r="K581" s="624"/>
      <c r="L581" s="624"/>
      <c r="M581" s="624"/>
      <c r="N581" s="624"/>
      <c r="O581" s="624"/>
      <c r="P581" s="624"/>
      <c r="Q581" s="624"/>
      <c r="R581" s="624"/>
      <c r="S581" s="624"/>
      <c r="T581" s="624"/>
      <c r="U581" s="615"/>
      <c r="V581" s="615"/>
      <c r="W581" s="615"/>
      <c r="X581" s="615"/>
      <c r="Y581" s="620">
        <f t="shared" si="86"/>
        <v>0</v>
      </c>
    </row>
    <row r="582" spans="1:26" s="616" customFormat="1">
      <c r="A582" s="650"/>
      <c r="B582" s="645"/>
      <c r="C582" s="645"/>
      <c r="D582" s="615"/>
      <c r="E582" s="624"/>
      <c r="F582" s="624"/>
      <c r="G582" s="624"/>
      <c r="H582" s="624"/>
      <c r="I582" s="624"/>
      <c r="J582" s="624"/>
      <c r="K582" s="624"/>
      <c r="L582" s="624"/>
      <c r="M582" s="624"/>
      <c r="N582" s="624"/>
      <c r="O582" s="624"/>
      <c r="P582" s="624"/>
      <c r="Q582" s="624"/>
      <c r="R582" s="624"/>
      <c r="S582" s="624"/>
      <c r="T582" s="624"/>
      <c r="U582" s="615"/>
      <c r="V582" s="615"/>
      <c r="W582" s="615"/>
      <c r="X582" s="615"/>
      <c r="Y582" s="620">
        <f t="shared" si="86"/>
        <v>0</v>
      </c>
    </row>
    <row r="583" spans="1:26" s="616" customFormat="1" ht="27.75" customHeight="1">
      <c r="A583" s="630" t="s">
        <v>829</v>
      </c>
      <c r="B583" s="631" t="s">
        <v>811</v>
      </c>
      <c r="C583" s="645"/>
      <c r="D583" s="615"/>
      <c r="E583" s="619">
        <f t="shared" ref="E583:T583" si="90">E584+E588</f>
        <v>12600</v>
      </c>
      <c r="F583" s="619">
        <f t="shared" si="90"/>
        <v>12600</v>
      </c>
      <c r="G583" s="619">
        <f t="shared" si="90"/>
        <v>9160</v>
      </c>
      <c r="H583" s="619">
        <f t="shared" si="90"/>
        <v>9160</v>
      </c>
      <c r="I583" s="619">
        <f t="shared" si="90"/>
        <v>150000</v>
      </c>
      <c r="J583" s="619">
        <f t="shared" si="90"/>
        <v>150000</v>
      </c>
      <c r="K583" s="619">
        <f t="shared" si="90"/>
        <v>0</v>
      </c>
      <c r="L583" s="619">
        <f t="shared" si="90"/>
        <v>0</v>
      </c>
      <c r="M583" s="619">
        <f t="shared" si="90"/>
        <v>150000</v>
      </c>
      <c r="N583" s="619">
        <f t="shared" si="90"/>
        <v>150000</v>
      </c>
      <c r="O583" s="619">
        <f t="shared" si="90"/>
        <v>0</v>
      </c>
      <c r="P583" s="619">
        <f t="shared" si="90"/>
        <v>0</v>
      </c>
      <c r="Q583" s="619">
        <f t="shared" si="90"/>
        <v>27084</v>
      </c>
      <c r="R583" s="619">
        <f t="shared" si="90"/>
        <v>27084</v>
      </c>
      <c r="S583" s="619">
        <f t="shared" si="90"/>
        <v>0</v>
      </c>
      <c r="T583" s="619">
        <f t="shared" si="90"/>
        <v>0</v>
      </c>
      <c r="U583" s="615"/>
      <c r="V583" s="615"/>
      <c r="W583" s="615"/>
      <c r="X583" s="615"/>
      <c r="Y583" s="620">
        <f t="shared" si="86"/>
        <v>0</v>
      </c>
      <c r="Z583" s="616">
        <v>98999.9</v>
      </c>
    </row>
    <row r="584" spans="1:26" s="616" customFormat="1" ht="31.5">
      <c r="A584" s="630" t="s">
        <v>464</v>
      </c>
      <c r="B584" s="631" t="s">
        <v>456</v>
      </c>
      <c r="C584" s="645"/>
      <c r="D584" s="645"/>
      <c r="E584" s="619">
        <f>E587</f>
        <v>12600</v>
      </c>
      <c r="F584" s="619">
        <f t="shared" ref="F584:T584" si="91">F587</f>
        <v>12600</v>
      </c>
      <c r="G584" s="619">
        <f t="shared" si="91"/>
        <v>9160</v>
      </c>
      <c r="H584" s="619">
        <f t="shared" si="91"/>
        <v>9160</v>
      </c>
      <c r="I584" s="619">
        <f t="shared" si="91"/>
        <v>3084</v>
      </c>
      <c r="J584" s="619">
        <f t="shared" si="91"/>
        <v>3084</v>
      </c>
      <c r="K584" s="619">
        <f t="shared" si="91"/>
        <v>0</v>
      </c>
      <c r="L584" s="619">
        <f t="shared" si="91"/>
        <v>0</v>
      </c>
      <c r="M584" s="619">
        <f t="shared" si="91"/>
        <v>3084</v>
      </c>
      <c r="N584" s="619">
        <f t="shared" si="91"/>
        <v>3084</v>
      </c>
      <c r="O584" s="619">
        <f t="shared" si="91"/>
        <v>0</v>
      </c>
      <c r="P584" s="619">
        <f t="shared" si="91"/>
        <v>0</v>
      </c>
      <c r="Q584" s="619">
        <f t="shared" si="91"/>
        <v>3084</v>
      </c>
      <c r="R584" s="619">
        <f t="shared" si="91"/>
        <v>3084</v>
      </c>
      <c r="S584" s="619">
        <f t="shared" si="91"/>
        <v>0</v>
      </c>
      <c r="T584" s="619">
        <f t="shared" si="91"/>
        <v>0</v>
      </c>
      <c r="U584" s="615"/>
      <c r="V584" s="615"/>
      <c r="W584" s="615"/>
      <c r="X584" s="615"/>
      <c r="Y584" s="620">
        <f t="shared" si="86"/>
        <v>0</v>
      </c>
    </row>
    <row r="585" spans="1:26" s="616" customFormat="1" ht="31.5">
      <c r="A585" s="635" t="s">
        <v>24</v>
      </c>
      <c r="B585" s="636" t="s">
        <v>457</v>
      </c>
      <c r="C585" s="645"/>
      <c r="D585" s="645"/>
      <c r="E585" s="670"/>
      <c r="F585" s="670"/>
      <c r="G585" s="670"/>
      <c r="H585" s="670"/>
      <c r="I585" s="670"/>
      <c r="J585" s="670"/>
      <c r="K585" s="670"/>
      <c r="L585" s="670"/>
      <c r="M585" s="670"/>
      <c r="N585" s="670"/>
      <c r="O585" s="670"/>
      <c r="P585" s="670"/>
      <c r="Q585" s="670"/>
      <c r="R585" s="670"/>
      <c r="S585" s="670"/>
      <c r="T585" s="670"/>
      <c r="U585" s="615"/>
      <c r="V585" s="615"/>
      <c r="W585" s="615"/>
      <c r="X585" s="615"/>
      <c r="Y585" s="620">
        <f t="shared" si="86"/>
        <v>0</v>
      </c>
    </row>
    <row r="586" spans="1:26" s="616" customFormat="1" ht="47.25">
      <c r="A586" s="635"/>
      <c r="B586" s="642" t="s">
        <v>458</v>
      </c>
      <c r="C586" s="645"/>
      <c r="D586" s="645"/>
      <c r="E586" s="670"/>
      <c r="F586" s="670"/>
      <c r="G586" s="670"/>
      <c r="H586" s="670"/>
      <c r="I586" s="670"/>
      <c r="J586" s="670"/>
      <c r="K586" s="670"/>
      <c r="L586" s="670"/>
      <c r="M586" s="670"/>
      <c r="N586" s="670"/>
      <c r="O586" s="670"/>
      <c r="P586" s="670"/>
      <c r="Q586" s="670"/>
      <c r="R586" s="670"/>
      <c r="S586" s="670"/>
      <c r="T586" s="670"/>
      <c r="U586" s="615"/>
      <c r="V586" s="615"/>
      <c r="W586" s="615"/>
      <c r="X586" s="615"/>
      <c r="Y586" s="620">
        <f t="shared" si="86"/>
        <v>0</v>
      </c>
    </row>
    <row r="587" spans="1:26" s="616" customFormat="1" ht="45" customHeight="1">
      <c r="A587" s="650"/>
      <c r="B587" s="645" t="s">
        <v>813</v>
      </c>
      <c r="C587" s="645"/>
      <c r="D587" s="615" t="s">
        <v>814</v>
      </c>
      <c r="E587" s="624">
        <v>12600</v>
      </c>
      <c r="F587" s="624">
        <v>12600</v>
      </c>
      <c r="G587" s="624">
        <f>H587</f>
        <v>9160</v>
      </c>
      <c r="H587" s="624">
        <v>9160</v>
      </c>
      <c r="I587" s="624">
        <v>3084</v>
      </c>
      <c r="J587" s="624">
        <v>3084</v>
      </c>
      <c r="K587" s="624"/>
      <c r="L587" s="624"/>
      <c r="M587" s="624">
        <v>3084</v>
      </c>
      <c r="N587" s="624">
        <v>3084</v>
      </c>
      <c r="O587" s="624"/>
      <c r="P587" s="624"/>
      <c r="Q587" s="624">
        <v>3084</v>
      </c>
      <c r="R587" s="624">
        <v>3084</v>
      </c>
      <c r="S587" s="624"/>
      <c r="T587" s="624"/>
      <c r="U587" s="615"/>
      <c r="V587" s="615"/>
      <c r="W587" s="615"/>
      <c r="X587" s="615"/>
      <c r="Y587" s="620">
        <f t="shared" si="86"/>
        <v>0</v>
      </c>
    </row>
    <row r="588" spans="1:26" s="616" customFormat="1" ht="31.5">
      <c r="A588" s="630" t="s">
        <v>465</v>
      </c>
      <c r="B588" s="631" t="s">
        <v>466</v>
      </c>
      <c r="C588" s="645"/>
      <c r="D588" s="615"/>
      <c r="E588" s="619">
        <f t="shared" ref="E588:T588" si="92">SUM(E589:E605)</f>
        <v>0</v>
      </c>
      <c r="F588" s="619">
        <f t="shared" si="92"/>
        <v>0</v>
      </c>
      <c r="G588" s="619">
        <f t="shared" si="92"/>
        <v>0</v>
      </c>
      <c r="H588" s="619">
        <f t="shared" si="92"/>
        <v>0</v>
      </c>
      <c r="I588" s="619">
        <f t="shared" si="92"/>
        <v>146916</v>
      </c>
      <c r="J588" s="619">
        <f t="shared" si="92"/>
        <v>146916</v>
      </c>
      <c r="K588" s="619">
        <f t="shared" si="92"/>
        <v>0</v>
      </c>
      <c r="L588" s="619">
        <f t="shared" si="92"/>
        <v>0</v>
      </c>
      <c r="M588" s="619">
        <f t="shared" si="92"/>
        <v>146916</v>
      </c>
      <c r="N588" s="619">
        <f t="shared" si="92"/>
        <v>146916</v>
      </c>
      <c r="O588" s="619">
        <f t="shared" si="92"/>
        <v>0</v>
      </c>
      <c r="P588" s="619">
        <f t="shared" si="92"/>
        <v>0</v>
      </c>
      <c r="Q588" s="619">
        <f t="shared" si="92"/>
        <v>24000</v>
      </c>
      <c r="R588" s="619">
        <f t="shared" si="92"/>
        <v>24000</v>
      </c>
      <c r="S588" s="619">
        <f t="shared" si="92"/>
        <v>0</v>
      </c>
      <c r="T588" s="619">
        <f t="shared" si="92"/>
        <v>0</v>
      </c>
      <c r="U588" s="615"/>
      <c r="V588" s="615"/>
      <c r="W588" s="615"/>
      <c r="X588" s="615"/>
      <c r="Y588" s="620">
        <f t="shared" si="86"/>
        <v>0</v>
      </c>
    </row>
    <row r="589" spans="1:26" s="616" customFormat="1" ht="31.5">
      <c r="A589" s="635"/>
      <c r="B589" s="642" t="s">
        <v>467</v>
      </c>
      <c r="C589" s="645"/>
      <c r="D589" s="615"/>
      <c r="E589" s="624"/>
      <c r="F589" s="624"/>
      <c r="G589" s="624"/>
      <c r="H589" s="624"/>
      <c r="I589" s="624"/>
      <c r="J589" s="624"/>
      <c r="K589" s="624"/>
      <c r="L589" s="624"/>
      <c r="M589" s="624"/>
      <c r="N589" s="624"/>
      <c r="O589" s="624"/>
      <c r="P589" s="624"/>
      <c r="Q589" s="624"/>
      <c r="R589" s="624"/>
      <c r="S589" s="624"/>
      <c r="T589" s="624"/>
      <c r="U589" s="615"/>
      <c r="V589" s="615"/>
      <c r="W589" s="615"/>
      <c r="X589" s="615"/>
      <c r="Y589" s="620">
        <f t="shared" si="86"/>
        <v>0</v>
      </c>
    </row>
    <row r="590" spans="1:26" s="616" customFormat="1" ht="38.25" customHeight="1">
      <c r="A590" s="650"/>
      <c r="B590" s="645" t="s">
        <v>2872</v>
      </c>
      <c r="C590" s="645"/>
      <c r="D590" s="615"/>
      <c r="E590" s="624"/>
      <c r="F590" s="624"/>
      <c r="G590" s="624"/>
      <c r="H590" s="624"/>
      <c r="I590" s="624">
        <v>2000</v>
      </c>
      <c r="J590" s="624">
        <v>2000</v>
      </c>
      <c r="K590" s="624"/>
      <c r="L590" s="624"/>
      <c r="M590" s="624">
        <v>2000</v>
      </c>
      <c r="N590" s="624">
        <v>2000</v>
      </c>
      <c r="O590" s="624"/>
      <c r="P590" s="624"/>
      <c r="Q590" s="624">
        <f>R590</f>
        <v>2000</v>
      </c>
      <c r="R590" s="624">
        <v>2000</v>
      </c>
      <c r="S590" s="624"/>
      <c r="T590" s="624"/>
      <c r="U590" s="615" t="s">
        <v>785</v>
      </c>
      <c r="V590" s="615"/>
      <c r="W590" s="615"/>
      <c r="X590" s="615"/>
      <c r="Y590" s="620">
        <f t="shared" si="86"/>
        <v>0</v>
      </c>
    </row>
    <row r="591" spans="1:26" s="616" customFormat="1" ht="45.75" customHeight="1">
      <c r="A591" s="650"/>
      <c r="B591" s="645" t="s">
        <v>723</v>
      </c>
      <c r="C591" s="645"/>
      <c r="D591" s="615"/>
      <c r="E591" s="624"/>
      <c r="F591" s="624"/>
      <c r="G591" s="624"/>
      <c r="H591" s="624"/>
      <c r="I591" s="624">
        <v>2000</v>
      </c>
      <c r="J591" s="624">
        <v>2000</v>
      </c>
      <c r="K591" s="624"/>
      <c r="L591" s="624"/>
      <c r="M591" s="624">
        <v>2000</v>
      </c>
      <c r="N591" s="624">
        <v>2000</v>
      </c>
      <c r="O591" s="624"/>
      <c r="P591" s="624"/>
      <c r="Q591" s="624">
        <f>R591</f>
        <v>2000</v>
      </c>
      <c r="R591" s="624">
        <v>2000</v>
      </c>
      <c r="S591" s="624"/>
      <c r="T591" s="624"/>
      <c r="U591" s="615" t="s">
        <v>785</v>
      </c>
      <c r="V591" s="615"/>
      <c r="W591" s="615"/>
      <c r="X591" s="615"/>
      <c r="Y591" s="620">
        <f t="shared" si="86"/>
        <v>0</v>
      </c>
    </row>
    <row r="592" spans="1:26" s="616" customFormat="1" ht="32.25" customHeight="1">
      <c r="A592" s="650"/>
      <c r="B592" s="645" t="s">
        <v>717</v>
      </c>
      <c r="C592" s="645"/>
      <c r="D592" s="615"/>
      <c r="E592" s="624"/>
      <c r="F592" s="624"/>
      <c r="G592" s="624"/>
      <c r="H592" s="624"/>
      <c r="I592" s="624">
        <f t="shared" ref="I592:I602" si="93">J592</f>
        <v>5000</v>
      </c>
      <c r="J592" s="624">
        <v>5000</v>
      </c>
      <c r="K592" s="624"/>
      <c r="L592" s="624"/>
      <c r="M592" s="624">
        <f t="shared" ref="M592:M602" si="94">N592</f>
        <v>5000</v>
      </c>
      <c r="N592" s="624">
        <v>5000</v>
      </c>
      <c r="O592" s="624"/>
      <c r="P592" s="624"/>
      <c r="Q592" s="624">
        <f>R592</f>
        <v>5000</v>
      </c>
      <c r="R592" s="624">
        <v>5000</v>
      </c>
      <c r="S592" s="624"/>
      <c r="T592" s="624"/>
      <c r="U592" s="615"/>
      <c r="V592" s="615"/>
      <c r="W592" s="615"/>
      <c r="X592" s="615"/>
      <c r="Y592" s="620">
        <f t="shared" si="86"/>
        <v>0</v>
      </c>
    </row>
    <row r="593" spans="1:25" s="616" customFormat="1" ht="32.25" customHeight="1">
      <c r="A593" s="650"/>
      <c r="B593" s="645" t="s">
        <v>718</v>
      </c>
      <c r="C593" s="645"/>
      <c r="D593" s="615"/>
      <c r="E593" s="624"/>
      <c r="F593" s="624"/>
      <c r="G593" s="624"/>
      <c r="H593" s="624"/>
      <c r="I593" s="624">
        <f t="shared" si="93"/>
        <v>5000</v>
      </c>
      <c r="J593" s="624">
        <v>5000</v>
      </c>
      <c r="K593" s="624"/>
      <c r="L593" s="624"/>
      <c r="M593" s="624">
        <f t="shared" si="94"/>
        <v>5000</v>
      </c>
      <c r="N593" s="624">
        <v>5000</v>
      </c>
      <c r="O593" s="624"/>
      <c r="P593" s="624"/>
      <c r="Q593" s="624">
        <f>R593</f>
        <v>5000</v>
      </c>
      <c r="R593" s="624">
        <v>5000</v>
      </c>
      <c r="S593" s="624"/>
      <c r="T593" s="624"/>
      <c r="U593" s="615"/>
      <c r="V593" s="615"/>
      <c r="W593" s="615"/>
      <c r="X593" s="615"/>
      <c r="Y593" s="620">
        <f t="shared" si="86"/>
        <v>0</v>
      </c>
    </row>
    <row r="594" spans="1:25" s="616" customFormat="1" ht="32.25" customHeight="1">
      <c r="A594" s="650"/>
      <c r="B594" s="645" t="s">
        <v>719</v>
      </c>
      <c r="C594" s="645"/>
      <c r="D594" s="615"/>
      <c r="E594" s="624"/>
      <c r="F594" s="624"/>
      <c r="G594" s="624"/>
      <c r="H594" s="624"/>
      <c r="I594" s="624">
        <f t="shared" si="93"/>
        <v>5000</v>
      </c>
      <c r="J594" s="624">
        <v>5000</v>
      </c>
      <c r="K594" s="624"/>
      <c r="L594" s="624"/>
      <c r="M594" s="624">
        <f t="shared" si="94"/>
        <v>5000</v>
      </c>
      <c r="N594" s="624">
        <v>5000</v>
      </c>
      <c r="O594" s="624"/>
      <c r="P594" s="624"/>
      <c r="Q594" s="624"/>
      <c r="R594" s="624"/>
      <c r="S594" s="624"/>
      <c r="T594" s="624"/>
      <c r="U594" s="615"/>
      <c r="V594" s="615"/>
      <c r="W594" s="615"/>
      <c r="X594" s="615"/>
      <c r="Y594" s="620">
        <f t="shared" si="86"/>
        <v>0</v>
      </c>
    </row>
    <row r="595" spans="1:25" s="616" customFormat="1" ht="32.25" customHeight="1">
      <c r="A595" s="650"/>
      <c r="B595" s="645" t="s">
        <v>721</v>
      </c>
      <c r="C595" s="645"/>
      <c r="D595" s="615"/>
      <c r="E595" s="624"/>
      <c r="F595" s="624"/>
      <c r="G595" s="624"/>
      <c r="H595" s="624"/>
      <c r="I595" s="624">
        <f t="shared" si="93"/>
        <v>5000</v>
      </c>
      <c r="J595" s="624">
        <v>5000</v>
      </c>
      <c r="K595" s="624"/>
      <c r="L595" s="624"/>
      <c r="M595" s="624">
        <f t="shared" si="94"/>
        <v>5000</v>
      </c>
      <c r="N595" s="624">
        <v>5000</v>
      </c>
      <c r="O595" s="624"/>
      <c r="P595" s="624"/>
      <c r="Q595" s="624"/>
      <c r="R595" s="624"/>
      <c r="S595" s="624"/>
      <c r="T595" s="624"/>
      <c r="U595" s="615"/>
      <c r="V595" s="615"/>
      <c r="W595" s="615"/>
      <c r="X595" s="615"/>
      <c r="Y595" s="620">
        <f t="shared" si="86"/>
        <v>0</v>
      </c>
    </row>
    <row r="596" spans="1:25" s="616" customFormat="1" ht="40.5" customHeight="1">
      <c r="A596" s="650"/>
      <c r="B596" s="645" t="s">
        <v>722</v>
      </c>
      <c r="C596" s="645"/>
      <c r="D596" s="615"/>
      <c r="E596" s="624"/>
      <c r="F596" s="624"/>
      <c r="G596" s="624"/>
      <c r="H596" s="624"/>
      <c r="I596" s="624">
        <f t="shared" si="93"/>
        <v>1900</v>
      </c>
      <c r="J596" s="624">
        <v>1900</v>
      </c>
      <c r="K596" s="624"/>
      <c r="L596" s="624"/>
      <c r="M596" s="624">
        <f t="shared" si="94"/>
        <v>1900</v>
      </c>
      <c r="N596" s="624">
        <v>1900</v>
      </c>
      <c r="O596" s="624"/>
      <c r="P596" s="624"/>
      <c r="Q596" s="624"/>
      <c r="R596" s="624"/>
      <c r="S596" s="624"/>
      <c r="T596" s="624"/>
      <c r="U596" s="615"/>
      <c r="V596" s="615"/>
      <c r="W596" s="615"/>
      <c r="X596" s="615"/>
      <c r="Y596" s="620">
        <f t="shared" si="86"/>
        <v>0</v>
      </c>
    </row>
    <row r="597" spans="1:25" s="616" customFormat="1" ht="48.75" customHeight="1">
      <c r="A597" s="650"/>
      <c r="B597" s="645" t="s">
        <v>724</v>
      </c>
      <c r="C597" s="645"/>
      <c r="D597" s="615"/>
      <c r="E597" s="624"/>
      <c r="F597" s="624"/>
      <c r="G597" s="624"/>
      <c r="H597" s="624"/>
      <c r="I597" s="624">
        <f t="shared" si="93"/>
        <v>5700</v>
      </c>
      <c r="J597" s="624">
        <v>5700</v>
      </c>
      <c r="K597" s="624"/>
      <c r="L597" s="624"/>
      <c r="M597" s="624">
        <f t="shared" si="94"/>
        <v>5700</v>
      </c>
      <c r="N597" s="624">
        <v>5700</v>
      </c>
      <c r="O597" s="624"/>
      <c r="P597" s="624"/>
      <c r="Q597" s="624"/>
      <c r="R597" s="624"/>
      <c r="S597" s="624"/>
      <c r="T597" s="624"/>
      <c r="U597" s="615"/>
      <c r="V597" s="615"/>
      <c r="W597" s="615"/>
      <c r="X597" s="615"/>
      <c r="Y597" s="620">
        <f t="shared" si="86"/>
        <v>0</v>
      </c>
    </row>
    <row r="598" spans="1:25" s="616" customFormat="1" ht="57" customHeight="1">
      <c r="A598" s="650"/>
      <c r="B598" s="645" t="s">
        <v>725</v>
      </c>
      <c r="C598" s="645"/>
      <c r="D598" s="615"/>
      <c r="E598" s="624"/>
      <c r="F598" s="624"/>
      <c r="G598" s="624"/>
      <c r="H598" s="624"/>
      <c r="I598" s="624">
        <f t="shared" si="93"/>
        <v>7600</v>
      </c>
      <c r="J598" s="624">
        <v>7600</v>
      </c>
      <c r="K598" s="624"/>
      <c r="L598" s="624"/>
      <c r="M598" s="624">
        <f t="shared" si="94"/>
        <v>7600</v>
      </c>
      <c r="N598" s="624">
        <v>7600</v>
      </c>
      <c r="O598" s="624"/>
      <c r="P598" s="624"/>
      <c r="Q598" s="624"/>
      <c r="R598" s="624"/>
      <c r="S598" s="624"/>
      <c r="T598" s="624"/>
      <c r="U598" s="615"/>
      <c r="V598" s="615"/>
      <c r="W598" s="615"/>
      <c r="X598" s="615"/>
      <c r="Y598" s="620">
        <f t="shared" si="86"/>
        <v>0</v>
      </c>
    </row>
    <row r="599" spans="1:25" s="616" customFormat="1" ht="57" customHeight="1">
      <c r="A599" s="650"/>
      <c r="B599" s="645" t="s">
        <v>726</v>
      </c>
      <c r="C599" s="645"/>
      <c r="D599" s="615"/>
      <c r="E599" s="624"/>
      <c r="F599" s="624"/>
      <c r="G599" s="624"/>
      <c r="H599" s="624"/>
      <c r="I599" s="624">
        <f t="shared" si="93"/>
        <v>5700</v>
      </c>
      <c r="J599" s="624">
        <v>5700</v>
      </c>
      <c r="K599" s="624"/>
      <c r="L599" s="624"/>
      <c r="M599" s="624">
        <f t="shared" si="94"/>
        <v>5700</v>
      </c>
      <c r="N599" s="624">
        <v>5700</v>
      </c>
      <c r="O599" s="624"/>
      <c r="P599" s="624"/>
      <c r="Q599" s="624"/>
      <c r="R599" s="624"/>
      <c r="S599" s="624"/>
      <c r="T599" s="624"/>
      <c r="U599" s="615"/>
      <c r="V599" s="615"/>
      <c r="W599" s="615"/>
      <c r="X599" s="615"/>
      <c r="Y599" s="620">
        <f t="shared" si="86"/>
        <v>0</v>
      </c>
    </row>
    <row r="600" spans="1:25" s="616" customFormat="1" ht="42.75" customHeight="1">
      <c r="A600" s="650"/>
      <c r="B600" s="645" t="s">
        <v>727</v>
      </c>
      <c r="C600" s="645"/>
      <c r="D600" s="615"/>
      <c r="E600" s="624"/>
      <c r="F600" s="624"/>
      <c r="G600" s="624"/>
      <c r="H600" s="624"/>
      <c r="I600" s="624">
        <f t="shared" si="93"/>
        <v>1900</v>
      </c>
      <c r="J600" s="624">
        <v>1900</v>
      </c>
      <c r="K600" s="624"/>
      <c r="L600" s="624"/>
      <c r="M600" s="624">
        <f t="shared" si="94"/>
        <v>1900</v>
      </c>
      <c r="N600" s="624">
        <v>1900</v>
      </c>
      <c r="O600" s="624"/>
      <c r="P600" s="624"/>
      <c r="Q600" s="624"/>
      <c r="R600" s="624"/>
      <c r="S600" s="624"/>
      <c r="T600" s="624"/>
      <c r="U600" s="615"/>
      <c r="V600" s="615"/>
      <c r="W600" s="615"/>
      <c r="X600" s="615"/>
      <c r="Y600" s="620">
        <f t="shared" si="86"/>
        <v>0</v>
      </c>
    </row>
    <row r="601" spans="1:25" s="616" customFormat="1" ht="55.5" customHeight="1">
      <c r="A601" s="650"/>
      <c r="B601" s="645" t="s">
        <v>728</v>
      </c>
      <c r="C601" s="645"/>
      <c r="D601" s="615"/>
      <c r="E601" s="624"/>
      <c r="F601" s="624"/>
      <c r="G601" s="624"/>
      <c r="H601" s="624"/>
      <c r="I601" s="624">
        <f t="shared" si="93"/>
        <v>7600</v>
      </c>
      <c r="J601" s="624">
        <v>7600</v>
      </c>
      <c r="K601" s="624"/>
      <c r="L601" s="624"/>
      <c r="M601" s="624">
        <f t="shared" si="94"/>
        <v>7600</v>
      </c>
      <c r="N601" s="624">
        <v>7600</v>
      </c>
      <c r="O601" s="624"/>
      <c r="P601" s="624"/>
      <c r="Q601" s="624"/>
      <c r="R601" s="624"/>
      <c r="S601" s="624"/>
      <c r="T601" s="624"/>
      <c r="U601" s="615"/>
      <c r="V601" s="615"/>
      <c r="W601" s="615"/>
      <c r="X601" s="615"/>
      <c r="Y601" s="620">
        <f t="shared" si="86"/>
        <v>0</v>
      </c>
    </row>
    <row r="602" spans="1:25" s="616" customFormat="1" ht="43.5" customHeight="1">
      <c r="A602" s="650"/>
      <c r="B602" s="645" t="s">
        <v>729</v>
      </c>
      <c r="C602" s="645"/>
      <c r="D602" s="615"/>
      <c r="E602" s="624"/>
      <c r="F602" s="624"/>
      <c r="G602" s="624"/>
      <c r="H602" s="624"/>
      <c r="I602" s="624">
        <f t="shared" si="93"/>
        <v>3800</v>
      </c>
      <c r="J602" s="624">
        <v>3800</v>
      </c>
      <c r="K602" s="624"/>
      <c r="L602" s="624"/>
      <c r="M602" s="624">
        <f t="shared" si="94"/>
        <v>3800</v>
      </c>
      <c r="N602" s="624">
        <v>3800</v>
      </c>
      <c r="O602" s="624"/>
      <c r="P602" s="624"/>
      <c r="Q602" s="624"/>
      <c r="R602" s="624"/>
      <c r="S602" s="624"/>
      <c r="T602" s="624"/>
      <c r="U602" s="615"/>
      <c r="V602" s="615"/>
      <c r="W602" s="615"/>
      <c r="X602" s="615"/>
      <c r="Y602" s="620">
        <f t="shared" si="86"/>
        <v>0</v>
      </c>
    </row>
    <row r="603" spans="1:25" s="616" customFormat="1" ht="43.5" customHeight="1">
      <c r="A603" s="650"/>
      <c r="B603" s="645" t="s">
        <v>812</v>
      </c>
      <c r="C603" s="645"/>
      <c r="D603" s="615"/>
      <c r="E603" s="624"/>
      <c r="F603" s="624"/>
      <c r="G603" s="624"/>
      <c r="H603" s="624"/>
      <c r="I603" s="624">
        <v>14900</v>
      </c>
      <c r="J603" s="624">
        <v>14900</v>
      </c>
      <c r="K603" s="624"/>
      <c r="L603" s="624"/>
      <c r="M603" s="624">
        <v>14900</v>
      </c>
      <c r="N603" s="624">
        <v>14900</v>
      </c>
      <c r="O603" s="624"/>
      <c r="P603" s="624"/>
      <c r="Q603" s="624"/>
      <c r="R603" s="624"/>
      <c r="S603" s="624"/>
      <c r="T603" s="624"/>
      <c r="U603" s="615" t="s">
        <v>815</v>
      </c>
      <c r="V603" s="615"/>
      <c r="W603" s="615"/>
      <c r="X603" s="615"/>
      <c r="Y603" s="620">
        <f t="shared" si="86"/>
        <v>0</v>
      </c>
    </row>
    <row r="604" spans="1:25" s="616" customFormat="1" ht="50.25" customHeight="1">
      <c r="A604" s="650"/>
      <c r="B604" s="645" t="s">
        <v>816</v>
      </c>
      <c r="C604" s="645"/>
      <c r="D604" s="615"/>
      <c r="E604" s="624"/>
      <c r="F604" s="624"/>
      <c r="G604" s="624"/>
      <c r="H604" s="624"/>
      <c r="I604" s="624">
        <v>7000</v>
      </c>
      <c r="J604" s="624">
        <v>7000</v>
      </c>
      <c r="K604" s="624"/>
      <c r="L604" s="624"/>
      <c r="M604" s="624">
        <v>7000</v>
      </c>
      <c r="N604" s="624">
        <v>7000</v>
      </c>
      <c r="O604" s="624"/>
      <c r="P604" s="624"/>
      <c r="Q604" s="624"/>
      <c r="R604" s="624"/>
      <c r="S604" s="624"/>
      <c r="T604" s="624"/>
      <c r="U604" s="615" t="s">
        <v>817</v>
      </c>
      <c r="V604" s="615"/>
      <c r="W604" s="615"/>
      <c r="X604" s="615"/>
      <c r="Y604" s="620">
        <f t="shared" si="86"/>
        <v>0</v>
      </c>
    </row>
    <row r="605" spans="1:25" s="616" customFormat="1" ht="80.25" customHeight="1">
      <c r="A605" s="650"/>
      <c r="B605" s="645" t="s">
        <v>1220</v>
      </c>
      <c r="C605" s="645"/>
      <c r="D605" s="615"/>
      <c r="E605" s="624"/>
      <c r="F605" s="624"/>
      <c r="G605" s="624"/>
      <c r="H605" s="624"/>
      <c r="I605" s="624">
        <v>66816</v>
      </c>
      <c r="J605" s="624">
        <v>66816</v>
      </c>
      <c r="K605" s="624"/>
      <c r="L605" s="624"/>
      <c r="M605" s="624">
        <v>66816</v>
      </c>
      <c r="N605" s="624">
        <v>66816</v>
      </c>
      <c r="O605" s="624"/>
      <c r="P605" s="624"/>
      <c r="Q605" s="624">
        <v>10000</v>
      </c>
      <c r="R605" s="624">
        <v>10000</v>
      </c>
      <c r="S605" s="624"/>
      <c r="T605" s="624"/>
      <c r="U605" s="615"/>
      <c r="V605" s="615"/>
      <c r="W605" s="615"/>
      <c r="X605" s="615"/>
      <c r="Y605" s="620">
        <f t="shared" si="86"/>
        <v>0</v>
      </c>
    </row>
    <row r="606" spans="1:25" hidden="1">
      <c r="A606" s="698"/>
      <c r="B606" s="645"/>
      <c r="C606" s="645"/>
      <c r="D606" s="647"/>
      <c r="E606" s="648"/>
      <c r="F606" s="648"/>
      <c r="G606" s="639"/>
      <c r="H606" s="639"/>
      <c r="I606" s="639"/>
      <c r="J606" s="639"/>
      <c r="K606" s="639"/>
      <c r="L606" s="639"/>
      <c r="M606" s="639"/>
      <c r="N606" s="639"/>
      <c r="O606" s="639"/>
      <c r="P606" s="639"/>
      <c r="Q606" s="639"/>
      <c r="R606" s="639"/>
      <c r="S606" s="639"/>
      <c r="T606" s="639"/>
      <c r="U606" s="648"/>
      <c r="V606" s="648"/>
      <c r="W606" s="648"/>
      <c r="X606" s="648"/>
      <c r="Y606" s="620">
        <f t="shared" si="86"/>
        <v>0</v>
      </c>
    </row>
    <row r="607" spans="1:25">
      <c r="A607" s="649"/>
      <c r="B607" s="649"/>
      <c r="C607" s="649"/>
      <c r="D607" s="649"/>
      <c r="E607" s="649"/>
      <c r="F607" s="649"/>
      <c r="G607" s="699"/>
      <c r="H607" s="699"/>
      <c r="I607" s="699"/>
      <c r="J607" s="699"/>
      <c r="K607" s="699"/>
      <c r="L607" s="699"/>
      <c r="M607" s="699"/>
      <c r="N607" s="699"/>
      <c r="O607" s="699"/>
      <c r="P607" s="699"/>
      <c r="Q607" s="699"/>
      <c r="R607" s="699"/>
      <c r="S607" s="699"/>
      <c r="T607" s="699"/>
      <c r="U607" s="699"/>
      <c r="V607" s="649"/>
      <c r="W607" s="649"/>
      <c r="X607" s="649"/>
    </row>
    <row r="608" spans="1:25" hidden="1">
      <c r="A608" s="649"/>
      <c r="B608" s="605" t="s">
        <v>135</v>
      </c>
      <c r="C608" s="649"/>
      <c r="D608" s="649"/>
      <c r="E608" s="649"/>
      <c r="F608" s="649"/>
      <c r="G608" s="699"/>
      <c r="H608" s="699"/>
      <c r="I608" s="699"/>
      <c r="J608" s="699"/>
      <c r="K608" s="699"/>
      <c r="L608" s="699"/>
      <c r="M608" s="699"/>
      <c r="N608" s="699"/>
      <c r="O608" s="699"/>
      <c r="P608" s="699"/>
      <c r="Q608" s="699"/>
      <c r="R608" s="699"/>
      <c r="S608" s="699"/>
      <c r="T608" s="699"/>
      <c r="U608" s="699"/>
      <c r="V608" s="649"/>
      <c r="W608" s="649"/>
      <c r="X608" s="649"/>
    </row>
    <row r="609" spans="1:24" hidden="1">
      <c r="A609" s="649"/>
      <c r="B609" s="700" t="s">
        <v>358</v>
      </c>
      <c r="C609" s="649"/>
      <c r="D609" s="649"/>
      <c r="E609" s="649"/>
      <c r="F609" s="649"/>
      <c r="G609" s="699"/>
      <c r="H609" s="699"/>
      <c r="I609" s="699"/>
      <c r="J609" s="699"/>
      <c r="K609" s="699"/>
      <c r="L609" s="699"/>
      <c r="M609" s="699"/>
      <c r="N609" s="699"/>
      <c r="O609" s="699"/>
      <c r="P609" s="699"/>
      <c r="Q609" s="699"/>
      <c r="R609" s="699"/>
      <c r="S609" s="699"/>
      <c r="T609" s="699"/>
      <c r="U609" s="699"/>
      <c r="V609" s="649"/>
      <c r="W609" s="649"/>
      <c r="X609" s="649"/>
    </row>
    <row r="610" spans="1:24" hidden="1">
      <c r="A610" s="649"/>
      <c r="B610" s="701" t="s">
        <v>362</v>
      </c>
      <c r="C610" s="649"/>
      <c r="D610" s="649"/>
      <c r="E610" s="649"/>
      <c r="F610" s="649"/>
      <c r="G610" s="699"/>
      <c r="H610" s="699"/>
      <c r="I610" s="699"/>
      <c r="J610" s="699"/>
      <c r="K610" s="699"/>
      <c r="L610" s="699"/>
      <c r="M610" s="699"/>
      <c r="N610" s="699"/>
      <c r="O610" s="699"/>
      <c r="P610" s="699"/>
      <c r="Q610" s="699"/>
      <c r="R610" s="699"/>
      <c r="S610" s="699"/>
      <c r="T610" s="699"/>
      <c r="U610" s="699"/>
      <c r="V610" s="649"/>
      <c r="W610" s="649"/>
      <c r="X610" s="649"/>
    </row>
    <row r="611" spans="1:24" hidden="1">
      <c r="A611" s="649"/>
      <c r="B611" s="700" t="s">
        <v>391</v>
      </c>
      <c r="C611" s="649"/>
      <c r="D611" s="649"/>
      <c r="E611" s="649"/>
      <c r="F611" s="649"/>
      <c r="G611" s="699"/>
      <c r="H611" s="699"/>
      <c r="I611" s="699"/>
      <c r="J611" s="699"/>
      <c r="K611" s="699"/>
      <c r="L611" s="699"/>
      <c r="M611" s="699"/>
      <c r="N611" s="699"/>
      <c r="O611" s="699"/>
      <c r="P611" s="699"/>
      <c r="Q611" s="699"/>
      <c r="R611" s="699"/>
      <c r="S611" s="699"/>
      <c r="T611" s="699"/>
      <c r="U611" s="699"/>
      <c r="V611" s="649"/>
      <c r="W611" s="649"/>
      <c r="X611" s="649"/>
    </row>
    <row r="612" spans="1:24" hidden="1">
      <c r="A612" s="649"/>
      <c r="B612" s="649"/>
      <c r="C612" s="649"/>
      <c r="D612" s="649"/>
      <c r="E612" s="649"/>
      <c r="F612" s="649"/>
      <c r="G612" s="699"/>
      <c r="H612" s="699"/>
      <c r="I612" s="699"/>
      <c r="J612" s="699"/>
      <c r="K612" s="699"/>
      <c r="L612" s="699"/>
      <c r="M612" s="699"/>
      <c r="N612" s="699"/>
      <c r="O612" s="699"/>
      <c r="P612" s="699"/>
      <c r="Q612" s="699"/>
      <c r="R612" s="699"/>
      <c r="S612" s="699"/>
      <c r="T612" s="699"/>
      <c r="U612" s="699"/>
      <c r="V612" s="649"/>
      <c r="W612" s="649"/>
      <c r="X612" s="649"/>
    </row>
    <row r="613" spans="1:24">
      <c r="A613" s="649"/>
      <c r="B613" s="649"/>
      <c r="C613" s="649"/>
      <c r="D613" s="649"/>
      <c r="E613" s="649"/>
      <c r="F613" s="649"/>
      <c r="G613" s="699"/>
      <c r="H613" s="699"/>
      <c r="I613" s="699"/>
      <c r="J613" s="699"/>
      <c r="K613" s="699"/>
      <c r="L613" s="699"/>
      <c r="M613" s="699"/>
      <c r="N613" s="699"/>
      <c r="O613" s="699"/>
      <c r="P613" s="699"/>
      <c r="Q613" s="699"/>
      <c r="R613" s="699"/>
      <c r="S613" s="699"/>
      <c r="T613" s="699"/>
      <c r="U613" s="699"/>
      <c r="V613" s="649"/>
      <c r="W613" s="649"/>
      <c r="X613" s="649"/>
    </row>
    <row r="614" spans="1:24">
      <c r="A614" s="649"/>
      <c r="B614" s="649"/>
      <c r="C614" s="649"/>
      <c r="D614" s="649"/>
      <c r="E614" s="649"/>
      <c r="F614" s="649"/>
      <c r="G614" s="699"/>
      <c r="H614" s="699"/>
      <c r="I614" s="699"/>
      <c r="J614" s="699"/>
      <c r="K614" s="699"/>
      <c r="L614" s="699"/>
      <c r="M614" s="699"/>
      <c r="N614" s="699"/>
      <c r="O614" s="699"/>
      <c r="P614" s="699"/>
      <c r="Q614" s="699"/>
      <c r="R614" s="699"/>
      <c r="S614" s="699"/>
      <c r="T614" s="699"/>
      <c r="U614" s="699"/>
      <c r="V614" s="649"/>
      <c r="W614" s="649"/>
      <c r="X614" s="649"/>
    </row>
    <row r="615" spans="1:24">
      <c r="A615" s="649"/>
      <c r="B615" s="649"/>
      <c r="C615" s="649"/>
      <c r="D615" s="649"/>
      <c r="E615" s="649"/>
      <c r="F615" s="649"/>
      <c r="G615" s="699"/>
      <c r="H615" s="699"/>
      <c r="I615" s="699"/>
      <c r="J615" s="699"/>
      <c r="K615" s="699"/>
      <c r="L615" s="699"/>
      <c r="M615" s="699"/>
      <c r="N615" s="699"/>
      <c r="O615" s="699"/>
      <c r="P615" s="699"/>
      <c r="Q615" s="699"/>
      <c r="R615" s="699"/>
      <c r="S615" s="699"/>
      <c r="T615" s="699"/>
      <c r="U615" s="699"/>
      <c r="V615" s="649"/>
      <c r="W615" s="649"/>
      <c r="X615" s="649"/>
    </row>
    <row r="616" spans="1:24">
      <c r="A616" s="649"/>
      <c r="B616" s="649"/>
      <c r="C616" s="649"/>
      <c r="D616" s="649"/>
      <c r="E616" s="649"/>
      <c r="F616" s="649"/>
      <c r="G616" s="699"/>
      <c r="H616" s="699"/>
      <c r="I616" s="699"/>
      <c r="J616" s="699"/>
      <c r="K616" s="699"/>
      <c r="L616" s="699"/>
      <c r="M616" s="699"/>
      <c r="N616" s="699"/>
      <c r="O616" s="699"/>
      <c r="P616" s="699"/>
      <c r="Q616" s="699"/>
      <c r="R616" s="699"/>
      <c r="S616" s="699"/>
      <c r="T616" s="699"/>
      <c r="U616" s="699"/>
      <c r="V616" s="649"/>
      <c r="W616" s="649"/>
      <c r="X616" s="649"/>
    </row>
    <row r="617" spans="1:24">
      <c r="A617" s="649"/>
      <c r="B617" s="649"/>
      <c r="C617" s="649"/>
      <c r="D617" s="649"/>
      <c r="E617" s="649"/>
      <c r="F617" s="649"/>
      <c r="G617" s="699"/>
      <c r="H617" s="699"/>
      <c r="I617" s="699"/>
      <c r="J617" s="699"/>
      <c r="K617" s="699"/>
      <c r="L617" s="699"/>
      <c r="M617" s="699"/>
      <c r="N617" s="699"/>
      <c r="O617" s="699"/>
      <c r="P617" s="699"/>
      <c r="Q617" s="699"/>
      <c r="R617" s="699"/>
      <c r="S617" s="699"/>
      <c r="T617" s="699"/>
      <c r="U617" s="699"/>
      <c r="V617" s="649"/>
      <c r="W617" s="649"/>
      <c r="X617" s="649"/>
    </row>
    <row r="618" spans="1:24">
      <c r="A618" s="649"/>
      <c r="B618" s="649"/>
      <c r="C618" s="649"/>
      <c r="D618" s="649"/>
      <c r="E618" s="649"/>
      <c r="F618" s="649"/>
      <c r="G618" s="699"/>
      <c r="H618" s="699"/>
      <c r="I618" s="699"/>
      <c r="J618" s="699"/>
      <c r="K618" s="699"/>
      <c r="L618" s="699"/>
      <c r="M618" s="699"/>
      <c r="N618" s="699"/>
      <c r="O618" s="699"/>
      <c r="P618" s="699"/>
      <c r="Q618" s="699"/>
      <c r="R618" s="699"/>
      <c r="S618" s="699"/>
      <c r="T618" s="699"/>
      <c r="U618" s="699"/>
      <c r="V618" s="649"/>
      <c r="W618" s="649"/>
      <c r="X618" s="649"/>
    </row>
    <row r="619" spans="1:24">
      <c r="A619" s="649"/>
      <c r="B619" s="649"/>
      <c r="C619" s="649"/>
      <c r="D619" s="649"/>
      <c r="E619" s="649"/>
      <c r="F619" s="649"/>
      <c r="G619" s="699"/>
      <c r="H619" s="699"/>
      <c r="I619" s="699"/>
      <c r="J619" s="699"/>
      <c r="K619" s="699"/>
      <c r="L619" s="699"/>
      <c r="M619" s="699"/>
      <c r="N619" s="699"/>
      <c r="O619" s="699"/>
      <c r="P619" s="699"/>
      <c r="Q619" s="699"/>
      <c r="R619" s="699"/>
      <c r="S619" s="699"/>
      <c r="T619" s="699"/>
      <c r="U619" s="699"/>
      <c r="V619" s="649"/>
      <c r="W619" s="649"/>
      <c r="X619" s="649"/>
    </row>
    <row r="620" spans="1:24">
      <c r="A620" s="649"/>
      <c r="B620" s="649"/>
      <c r="C620" s="649"/>
      <c r="D620" s="649"/>
      <c r="E620" s="649"/>
      <c r="F620" s="649"/>
      <c r="G620" s="699"/>
      <c r="H620" s="699"/>
      <c r="I620" s="699"/>
      <c r="J620" s="699"/>
      <c r="K620" s="699"/>
      <c r="L620" s="699"/>
      <c r="M620" s="699"/>
      <c r="N620" s="699"/>
      <c r="O620" s="699"/>
      <c r="P620" s="699"/>
      <c r="Q620" s="699"/>
      <c r="R620" s="699"/>
      <c r="S620" s="699"/>
      <c r="T620" s="699"/>
      <c r="U620" s="699"/>
      <c r="V620" s="649"/>
      <c r="W620" s="649"/>
      <c r="X620" s="649"/>
    </row>
    <row r="621" spans="1:24">
      <c r="A621" s="649"/>
      <c r="B621" s="649"/>
      <c r="C621" s="649"/>
      <c r="D621" s="649"/>
      <c r="E621" s="649"/>
      <c r="F621" s="649"/>
      <c r="G621" s="649"/>
      <c r="H621" s="649"/>
      <c r="I621" s="649"/>
      <c r="J621" s="649"/>
      <c r="K621" s="649"/>
      <c r="L621" s="649"/>
      <c r="M621" s="649"/>
      <c r="N621" s="649"/>
      <c r="O621" s="649"/>
      <c r="P621" s="649"/>
      <c r="Q621" s="649"/>
      <c r="R621" s="649"/>
      <c r="S621" s="649"/>
      <c r="T621" s="649"/>
      <c r="U621" s="649"/>
      <c r="V621" s="649"/>
      <c r="W621" s="649"/>
      <c r="X621" s="649"/>
    </row>
    <row r="622" spans="1:24">
      <c r="A622" s="649"/>
      <c r="B622" s="649"/>
      <c r="C622" s="649"/>
      <c r="D622" s="649"/>
      <c r="E622" s="649"/>
      <c r="F622" s="649"/>
      <c r="G622" s="649"/>
      <c r="H622" s="649"/>
      <c r="I622" s="649"/>
      <c r="J622" s="649"/>
      <c r="K622" s="649"/>
      <c r="L622" s="649"/>
      <c r="M622" s="649"/>
      <c r="N622" s="649"/>
      <c r="O622" s="649"/>
      <c r="P622" s="649"/>
      <c r="Q622" s="649"/>
      <c r="R622" s="649"/>
      <c r="S622" s="649"/>
      <c r="T622" s="649"/>
      <c r="U622" s="649"/>
      <c r="V622" s="649"/>
      <c r="W622" s="649"/>
      <c r="X622" s="649"/>
    </row>
    <row r="623" spans="1:24">
      <c r="A623" s="649"/>
      <c r="B623" s="649"/>
      <c r="C623" s="649"/>
      <c r="D623" s="649"/>
      <c r="E623" s="649"/>
      <c r="F623" s="649"/>
      <c r="G623" s="649"/>
      <c r="H623" s="649"/>
      <c r="I623" s="649"/>
      <c r="J623" s="649"/>
      <c r="K623" s="649"/>
      <c r="L623" s="649"/>
      <c r="M623" s="649"/>
      <c r="N623" s="649"/>
      <c r="O623" s="649"/>
      <c r="P623" s="649"/>
      <c r="Q623" s="649"/>
      <c r="R623" s="649"/>
      <c r="S623" s="649"/>
      <c r="T623" s="649"/>
      <c r="U623" s="649"/>
      <c r="V623" s="649"/>
      <c r="W623" s="649"/>
      <c r="X623" s="649"/>
    </row>
    <row r="624" spans="1:24">
      <c r="A624" s="649"/>
      <c r="B624" s="649"/>
      <c r="C624" s="649"/>
      <c r="D624" s="649"/>
      <c r="E624" s="649"/>
      <c r="F624" s="649"/>
      <c r="G624" s="649"/>
      <c r="H624" s="649"/>
      <c r="I624" s="649"/>
      <c r="J624" s="649"/>
      <c r="K624" s="649"/>
      <c r="L624" s="649"/>
      <c r="M624" s="649"/>
      <c r="N624" s="649"/>
      <c r="O624" s="649"/>
      <c r="P624" s="649"/>
      <c r="Q624" s="649"/>
      <c r="R624" s="649"/>
      <c r="S624" s="649"/>
      <c r="T624" s="649"/>
      <c r="U624" s="649"/>
      <c r="V624" s="649"/>
      <c r="W624" s="649"/>
      <c r="X624" s="649"/>
    </row>
    <row r="625" spans="1:24">
      <c r="A625" s="649"/>
      <c r="B625" s="649"/>
      <c r="C625" s="649"/>
      <c r="D625" s="649"/>
      <c r="E625" s="649"/>
      <c r="F625" s="649"/>
      <c r="G625" s="649"/>
      <c r="H625" s="649"/>
      <c r="I625" s="649"/>
      <c r="J625" s="649"/>
      <c r="K625" s="649"/>
      <c r="L625" s="649"/>
      <c r="M625" s="649"/>
      <c r="N625" s="649"/>
      <c r="O625" s="649"/>
      <c r="P625" s="649"/>
      <c r="Q625" s="649"/>
      <c r="R625" s="649"/>
      <c r="S625" s="649"/>
      <c r="T625" s="649"/>
      <c r="U625" s="649"/>
      <c r="V625" s="649"/>
      <c r="W625" s="649"/>
      <c r="X625" s="649"/>
    </row>
    <row r="626" spans="1:24">
      <c r="A626" s="649"/>
      <c r="B626" s="649"/>
      <c r="C626" s="649"/>
      <c r="D626" s="649"/>
      <c r="E626" s="649"/>
      <c r="F626" s="649"/>
      <c r="G626" s="649"/>
      <c r="H626" s="649"/>
      <c r="I626" s="649"/>
      <c r="J626" s="649"/>
      <c r="K626" s="649"/>
      <c r="L626" s="649"/>
      <c r="M626" s="649"/>
      <c r="N626" s="649"/>
      <c r="O626" s="649"/>
      <c r="P626" s="649"/>
      <c r="Q626" s="649"/>
      <c r="R626" s="649"/>
      <c r="S626" s="649"/>
      <c r="T626" s="649"/>
      <c r="U626" s="649"/>
      <c r="V626" s="649"/>
      <c r="W626" s="649"/>
      <c r="X626" s="649"/>
    </row>
    <row r="627" spans="1:24">
      <c r="A627" s="649"/>
      <c r="B627" s="649"/>
      <c r="C627" s="649"/>
      <c r="D627" s="649"/>
      <c r="E627" s="649"/>
      <c r="F627" s="649"/>
      <c r="G627" s="649"/>
      <c r="H627" s="649"/>
      <c r="I627" s="649"/>
      <c r="J627" s="649"/>
      <c r="K627" s="649"/>
      <c r="L627" s="649"/>
      <c r="M627" s="649"/>
      <c r="N627" s="649"/>
      <c r="O627" s="649"/>
      <c r="P627" s="649"/>
      <c r="Q627" s="649"/>
      <c r="R627" s="649"/>
      <c r="S627" s="649"/>
      <c r="T627" s="649"/>
      <c r="U627" s="649"/>
      <c r="V627" s="649"/>
      <c r="W627" s="649"/>
      <c r="X627" s="649"/>
    </row>
    <row r="628" spans="1:24">
      <c r="A628" s="649"/>
      <c r="B628" s="649"/>
      <c r="C628" s="649"/>
      <c r="D628" s="649"/>
      <c r="E628" s="649"/>
      <c r="F628" s="649"/>
      <c r="G628" s="649"/>
      <c r="H628" s="649"/>
      <c r="I628" s="649"/>
      <c r="J628" s="649"/>
      <c r="K628" s="649"/>
      <c r="L628" s="649"/>
      <c r="M628" s="649"/>
      <c r="N628" s="649"/>
      <c r="O628" s="649"/>
      <c r="P628" s="649"/>
      <c r="Q628" s="649"/>
      <c r="R628" s="649"/>
      <c r="S628" s="649"/>
      <c r="T628" s="649"/>
      <c r="U628" s="649"/>
      <c r="V628" s="649"/>
      <c r="W628" s="649"/>
      <c r="X628" s="649"/>
    </row>
    <row r="629" spans="1:24">
      <c r="A629" s="649"/>
      <c r="B629" s="649"/>
      <c r="C629" s="649"/>
      <c r="D629" s="649"/>
      <c r="E629" s="649"/>
      <c r="F629" s="649"/>
      <c r="G629" s="649"/>
      <c r="H629" s="649"/>
      <c r="I629" s="649"/>
      <c r="J629" s="649"/>
      <c r="K629" s="649"/>
      <c r="L629" s="649"/>
      <c r="M629" s="649"/>
      <c r="N629" s="649"/>
      <c r="O629" s="649"/>
      <c r="P629" s="649"/>
      <c r="Q629" s="649"/>
      <c r="R629" s="649"/>
      <c r="S629" s="649"/>
      <c r="T629" s="649"/>
      <c r="U629" s="649"/>
      <c r="V629" s="649"/>
      <c r="W629" s="649"/>
      <c r="X629" s="649"/>
    </row>
    <row r="630" spans="1:24">
      <c r="A630" s="649"/>
      <c r="B630" s="649"/>
      <c r="C630" s="649"/>
      <c r="D630" s="649"/>
      <c r="E630" s="649"/>
      <c r="F630" s="649"/>
      <c r="G630" s="649"/>
      <c r="H630" s="649"/>
      <c r="I630" s="649"/>
      <c r="J630" s="649"/>
      <c r="K630" s="649"/>
      <c r="L630" s="649"/>
      <c r="M630" s="649"/>
      <c r="N630" s="649"/>
      <c r="O630" s="649"/>
      <c r="P630" s="649"/>
      <c r="Q630" s="649"/>
      <c r="R630" s="649"/>
      <c r="S630" s="649"/>
      <c r="T630" s="649"/>
      <c r="U630" s="649"/>
      <c r="V630" s="649"/>
      <c r="W630" s="649"/>
      <c r="X630" s="649"/>
    </row>
    <row r="631" spans="1:24">
      <c r="A631" s="649"/>
      <c r="B631" s="649"/>
      <c r="C631" s="649"/>
      <c r="D631" s="649"/>
      <c r="E631" s="649"/>
      <c r="F631" s="649"/>
      <c r="G631" s="649"/>
      <c r="H631" s="649"/>
      <c r="I631" s="649"/>
      <c r="J631" s="649"/>
      <c r="K631" s="649"/>
      <c r="L631" s="649"/>
      <c r="M631" s="649"/>
      <c r="N631" s="649"/>
      <c r="O631" s="649"/>
      <c r="P631" s="649"/>
      <c r="Q631" s="649"/>
      <c r="R631" s="649"/>
      <c r="S631" s="649"/>
      <c r="T631" s="649"/>
      <c r="U631" s="649"/>
      <c r="V631" s="649"/>
      <c r="W631" s="649"/>
      <c r="X631" s="649"/>
    </row>
    <row r="632" spans="1:24">
      <c r="A632" s="649"/>
      <c r="B632" s="649"/>
      <c r="C632" s="649"/>
      <c r="D632" s="649"/>
      <c r="E632" s="649"/>
      <c r="F632" s="649"/>
      <c r="G632" s="649"/>
      <c r="H632" s="649"/>
      <c r="I632" s="649"/>
      <c r="J632" s="649"/>
      <c r="K632" s="649"/>
      <c r="L632" s="649"/>
      <c r="M632" s="649"/>
      <c r="N632" s="649"/>
      <c r="O632" s="649"/>
      <c r="P632" s="649"/>
      <c r="Q632" s="649"/>
      <c r="R632" s="649"/>
      <c r="S632" s="649"/>
      <c r="T632" s="649"/>
      <c r="U632" s="649"/>
      <c r="V632" s="649"/>
      <c r="W632" s="649"/>
      <c r="X632" s="649"/>
    </row>
    <row r="633" spans="1:24">
      <c r="A633" s="649"/>
      <c r="B633" s="649"/>
      <c r="C633" s="649"/>
      <c r="D633" s="649"/>
      <c r="E633" s="649"/>
      <c r="F633" s="649"/>
      <c r="G633" s="649"/>
      <c r="H633" s="649"/>
      <c r="I633" s="649"/>
      <c r="J633" s="649"/>
      <c r="K633" s="649"/>
      <c r="L633" s="649"/>
      <c r="M633" s="649"/>
      <c r="N633" s="649"/>
      <c r="O633" s="649"/>
      <c r="P633" s="649"/>
      <c r="Q633" s="649"/>
      <c r="R633" s="649"/>
      <c r="S633" s="649"/>
      <c r="T633" s="649"/>
      <c r="U633" s="649"/>
      <c r="V633" s="649"/>
      <c r="W633" s="649"/>
      <c r="X633" s="649"/>
    </row>
    <row r="634" spans="1:24">
      <c r="A634" s="649"/>
      <c r="B634" s="649"/>
      <c r="C634" s="649"/>
      <c r="D634" s="649"/>
      <c r="E634" s="649"/>
      <c r="F634" s="649"/>
      <c r="G634" s="649"/>
      <c r="H634" s="649"/>
      <c r="I634" s="649"/>
      <c r="J634" s="649"/>
      <c r="K634" s="649"/>
      <c r="L634" s="649"/>
      <c r="M634" s="649"/>
      <c r="N634" s="649"/>
      <c r="O634" s="649"/>
      <c r="P634" s="649"/>
      <c r="Q634" s="649"/>
      <c r="R634" s="649"/>
      <c r="S634" s="649"/>
      <c r="T634" s="649"/>
      <c r="U634" s="649"/>
      <c r="V634" s="649"/>
      <c r="W634" s="649"/>
      <c r="X634" s="649"/>
    </row>
    <row r="635" spans="1:24">
      <c r="A635" s="649"/>
      <c r="B635" s="649"/>
      <c r="C635" s="649"/>
      <c r="D635" s="649"/>
      <c r="E635" s="649"/>
      <c r="F635" s="649"/>
      <c r="G635" s="649"/>
      <c r="H635" s="649"/>
      <c r="I635" s="649"/>
      <c r="J635" s="649"/>
      <c r="K635" s="649"/>
      <c r="L635" s="649"/>
      <c r="M635" s="649"/>
      <c r="N635" s="649"/>
      <c r="O635" s="649"/>
      <c r="P635" s="649"/>
      <c r="Q635" s="649"/>
      <c r="R635" s="649"/>
      <c r="S635" s="649"/>
      <c r="T635" s="649"/>
      <c r="U635" s="649"/>
      <c r="V635" s="649"/>
      <c r="W635" s="649"/>
      <c r="X635" s="649"/>
    </row>
    <row r="636" spans="1:24">
      <c r="A636" s="649"/>
      <c r="B636" s="649"/>
      <c r="C636" s="649"/>
      <c r="D636" s="649"/>
      <c r="E636" s="649"/>
      <c r="F636" s="649"/>
      <c r="G636" s="649"/>
      <c r="H636" s="649"/>
      <c r="I636" s="649"/>
      <c r="J636" s="649"/>
      <c r="K636" s="649"/>
      <c r="L636" s="649"/>
      <c r="M636" s="649"/>
      <c r="N636" s="649"/>
      <c r="O636" s="649"/>
      <c r="P636" s="649"/>
      <c r="Q636" s="649"/>
      <c r="R636" s="649"/>
      <c r="S636" s="649"/>
      <c r="T636" s="649"/>
      <c r="U636" s="649"/>
      <c r="V636" s="649"/>
      <c r="W636" s="649"/>
      <c r="X636" s="649"/>
    </row>
    <row r="637" spans="1:24">
      <c r="A637" s="649"/>
      <c r="B637" s="649"/>
      <c r="C637" s="649"/>
      <c r="D637" s="649"/>
      <c r="E637" s="649"/>
      <c r="F637" s="649"/>
      <c r="G637" s="649"/>
      <c r="H637" s="649"/>
      <c r="I637" s="649"/>
      <c r="J637" s="649"/>
      <c r="K637" s="649"/>
      <c r="L637" s="649"/>
      <c r="M637" s="649"/>
      <c r="N637" s="649"/>
      <c r="O637" s="649"/>
      <c r="P637" s="649"/>
      <c r="Q637" s="649"/>
      <c r="R637" s="649"/>
      <c r="S637" s="649"/>
      <c r="T637" s="649"/>
      <c r="U637" s="649"/>
      <c r="V637" s="649"/>
      <c r="W637" s="649"/>
      <c r="X637" s="649"/>
    </row>
    <row r="638" spans="1:24">
      <c r="A638" s="649"/>
      <c r="B638" s="649"/>
      <c r="C638" s="649"/>
      <c r="D638" s="649"/>
      <c r="E638" s="649"/>
      <c r="F638" s="649"/>
      <c r="G638" s="649"/>
      <c r="H638" s="649"/>
      <c r="I638" s="649"/>
      <c r="J638" s="649"/>
      <c r="K638" s="649"/>
      <c r="L638" s="649"/>
      <c r="M638" s="649"/>
      <c r="N638" s="649"/>
      <c r="O638" s="649"/>
      <c r="P638" s="649"/>
      <c r="Q638" s="649"/>
      <c r="R638" s="649"/>
      <c r="S638" s="649"/>
      <c r="T638" s="649"/>
      <c r="U638" s="649"/>
      <c r="V638" s="649"/>
      <c r="W638" s="649"/>
      <c r="X638" s="649"/>
    </row>
    <row r="639" spans="1:24">
      <c r="A639" s="649"/>
      <c r="B639" s="649"/>
      <c r="C639" s="649"/>
      <c r="D639" s="649"/>
      <c r="E639" s="649"/>
      <c r="F639" s="649"/>
      <c r="G639" s="649"/>
      <c r="H639" s="649"/>
      <c r="I639" s="649"/>
      <c r="J639" s="649"/>
      <c r="K639" s="649"/>
      <c r="L639" s="649"/>
      <c r="M639" s="649"/>
      <c r="N639" s="649"/>
      <c r="O639" s="649"/>
      <c r="P639" s="649"/>
      <c r="Q639" s="649"/>
      <c r="R639" s="649"/>
      <c r="S639" s="649"/>
      <c r="T639" s="649"/>
      <c r="U639" s="649"/>
      <c r="V639" s="649"/>
      <c r="W639" s="649"/>
      <c r="X639" s="649"/>
    </row>
    <row r="640" spans="1:24">
      <c r="A640" s="649"/>
      <c r="B640" s="649"/>
      <c r="C640" s="649"/>
      <c r="D640" s="649"/>
      <c r="E640" s="649"/>
      <c r="F640" s="649"/>
      <c r="G640" s="649"/>
      <c r="H640" s="649"/>
      <c r="I640" s="649"/>
      <c r="J640" s="649"/>
      <c r="K640" s="649"/>
      <c r="L640" s="649"/>
      <c r="M640" s="649"/>
      <c r="N640" s="649"/>
      <c r="O640" s="649"/>
      <c r="P640" s="649"/>
      <c r="Q640" s="649"/>
      <c r="R640" s="649"/>
      <c r="S640" s="649"/>
      <c r="T640" s="649"/>
      <c r="U640" s="649"/>
      <c r="V640" s="649"/>
      <c r="W640" s="649"/>
      <c r="X640" s="649"/>
    </row>
    <row r="641" spans="1:24">
      <c r="A641" s="649"/>
      <c r="B641" s="649"/>
      <c r="C641" s="649"/>
      <c r="D641" s="649"/>
      <c r="E641" s="649"/>
      <c r="F641" s="649"/>
      <c r="G641" s="649"/>
      <c r="H641" s="649"/>
      <c r="I641" s="649"/>
      <c r="J641" s="649"/>
      <c r="K641" s="649"/>
      <c r="L641" s="649"/>
      <c r="M641" s="649"/>
      <c r="N641" s="649"/>
      <c r="O641" s="649"/>
      <c r="P641" s="649"/>
      <c r="Q641" s="649"/>
      <c r="R641" s="649"/>
      <c r="S641" s="649"/>
      <c r="T641" s="649"/>
      <c r="U641" s="649"/>
      <c r="V641" s="649"/>
      <c r="W641" s="649"/>
      <c r="X641" s="649"/>
    </row>
    <row r="642" spans="1:24">
      <c r="A642" s="649"/>
      <c r="B642" s="649"/>
      <c r="C642" s="649"/>
      <c r="D642" s="649"/>
      <c r="E642" s="649"/>
      <c r="F642" s="649"/>
      <c r="G642" s="649"/>
      <c r="H642" s="649"/>
      <c r="I642" s="649"/>
      <c r="J642" s="649"/>
      <c r="K642" s="649"/>
      <c r="L642" s="649"/>
      <c r="M642" s="649"/>
      <c r="N642" s="649"/>
      <c r="O642" s="649"/>
      <c r="P642" s="649"/>
      <c r="Q642" s="649"/>
      <c r="R642" s="649"/>
      <c r="S642" s="649"/>
      <c r="T642" s="649"/>
      <c r="U642" s="649"/>
      <c r="V642" s="649"/>
      <c r="W642" s="649"/>
      <c r="X642" s="649"/>
    </row>
    <row r="643" spans="1:24">
      <c r="A643" s="649"/>
      <c r="B643" s="649"/>
      <c r="C643" s="649"/>
      <c r="D643" s="649"/>
      <c r="E643" s="649"/>
      <c r="F643" s="649"/>
      <c r="G643" s="649"/>
      <c r="H643" s="649"/>
      <c r="I643" s="649"/>
      <c r="J643" s="649"/>
      <c r="K643" s="649"/>
      <c r="L643" s="649"/>
      <c r="M643" s="649"/>
      <c r="N643" s="649"/>
      <c r="O643" s="649"/>
      <c r="P643" s="649"/>
      <c r="Q643" s="649"/>
      <c r="R643" s="649"/>
      <c r="S643" s="649"/>
      <c r="T643" s="649"/>
      <c r="U643" s="649"/>
      <c r="V643" s="649"/>
      <c r="W643" s="649"/>
      <c r="X643" s="649"/>
    </row>
    <row r="644" spans="1:24">
      <c r="A644" s="649"/>
      <c r="B644" s="649"/>
      <c r="C644" s="649"/>
      <c r="D644" s="649"/>
      <c r="E644" s="649"/>
      <c r="F644" s="649"/>
      <c r="G644" s="649"/>
      <c r="H644" s="649"/>
      <c r="I644" s="649"/>
      <c r="J644" s="649"/>
      <c r="K644" s="649"/>
      <c r="L644" s="649"/>
      <c r="M644" s="649"/>
      <c r="N644" s="649"/>
      <c r="O644" s="649"/>
      <c r="P644" s="649"/>
      <c r="Q644" s="649"/>
      <c r="R644" s="649"/>
      <c r="S644" s="649"/>
      <c r="T644" s="649"/>
      <c r="U644" s="649"/>
      <c r="V644" s="649"/>
      <c r="W644" s="649"/>
      <c r="X644" s="649"/>
    </row>
    <row r="645" spans="1:24">
      <c r="A645" s="649"/>
      <c r="B645" s="649"/>
      <c r="C645" s="649"/>
      <c r="D645" s="649"/>
      <c r="E645" s="649"/>
      <c r="F645" s="649"/>
      <c r="G645" s="649"/>
      <c r="H645" s="649"/>
      <c r="I645" s="649"/>
      <c r="J645" s="649"/>
      <c r="K645" s="649"/>
      <c r="L645" s="649"/>
      <c r="M645" s="649"/>
      <c r="N645" s="649"/>
      <c r="O645" s="649"/>
      <c r="P645" s="649"/>
      <c r="Q645" s="649"/>
      <c r="R645" s="649"/>
      <c r="S645" s="649"/>
      <c r="T645" s="649"/>
      <c r="U645" s="649"/>
      <c r="V645" s="649"/>
      <c r="W645" s="649"/>
      <c r="X645" s="649"/>
    </row>
    <row r="646" spans="1:24">
      <c r="A646" s="649"/>
      <c r="B646" s="649"/>
      <c r="C646" s="649"/>
      <c r="D646" s="649"/>
      <c r="E646" s="649"/>
      <c r="F646" s="649"/>
      <c r="G646" s="649"/>
      <c r="H646" s="649"/>
      <c r="I646" s="649"/>
      <c r="J646" s="649"/>
      <c r="K646" s="649"/>
      <c r="L646" s="649"/>
      <c r="M646" s="649"/>
      <c r="N646" s="649"/>
      <c r="O646" s="649"/>
      <c r="P646" s="649"/>
      <c r="Q646" s="649"/>
      <c r="R646" s="649"/>
      <c r="S646" s="649"/>
      <c r="T646" s="649"/>
      <c r="U646" s="649"/>
      <c r="V646" s="649"/>
      <c r="W646" s="649"/>
      <c r="X646" s="649"/>
    </row>
    <row r="647" spans="1:24">
      <c r="A647" s="649"/>
      <c r="B647" s="649"/>
      <c r="C647" s="649"/>
      <c r="D647" s="649"/>
      <c r="E647" s="649"/>
      <c r="F647" s="649"/>
      <c r="G647" s="649"/>
      <c r="H647" s="649"/>
      <c r="I647" s="649"/>
      <c r="J647" s="649"/>
      <c r="K647" s="649"/>
      <c r="L647" s="649"/>
      <c r="M647" s="649"/>
      <c r="N647" s="649"/>
      <c r="O647" s="649"/>
      <c r="P647" s="649"/>
      <c r="Q647" s="649"/>
      <c r="R647" s="649"/>
      <c r="S647" s="649"/>
      <c r="T647" s="649"/>
      <c r="U647" s="649"/>
      <c r="V647" s="649"/>
      <c r="W647" s="649"/>
      <c r="X647" s="649"/>
    </row>
    <row r="648" spans="1:24">
      <c r="A648" s="649"/>
      <c r="B648" s="649"/>
      <c r="C648" s="649"/>
      <c r="D648" s="649"/>
      <c r="E648" s="649"/>
      <c r="F648" s="649"/>
      <c r="G648" s="649"/>
      <c r="H648" s="649"/>
      <c r="I648" s="649"/>
      <c r="J648" s="649"/>
      <c r="K648" s="649"/>
      <c r="L648" s="649"/>
      <c r="M648" s="649"/>
      <c r="N648" s="649"/>
      <c r="O648" s="649"/>
      <c r="P648" s="649"/>
      <c r="Q648" s="649"/>
      <c r="R648" s="649"/>
      <c r="S648" s="649"/>
      <c r="T648" s="649"/>
      <c r="U648" s="649"/>
      <c r="V648" s="649"/>
      <c r="W648" s="649"/>
      <c r="X648" s="649"/>
    </row>
    <row r="649" spans="1:24">
      <c r="A649" s="649"/>
      <c r="B649" s="649"/>
      <c r="C649" s="649"/>
      <c r="D649" s="649"/>
      <c r="E649" s="649"/>
      <c r="F649" s="649"/>
      <c r="G649" s="649"/>
      <c r="H649" s="649"/>
      <c r="I649" s="649"/>
      <c r="J649" s="649"/>
      <c r="K649" s="649"/>
      <c r="L649" s="649"/>
      <c r="M649" s="649"/>
      <c r="N649" s="649"/>
      <c r="O649" s="649"/>
      <c r="P649" s="649"/>
      <c r="Q649" s="649"/>
      <c r="R649" s="649"/>
      <c r="S649" s="649"/>
      <c r="T649" s="649"/>
      <c r="U649" s="649"/>
      <c r="V649" s="649"/>
      <c r="W649" s="649"/>
      <c r="X649" s="649"/>
    </row>
    <row r="650" spans="1:24">
      <c r="A650" s="649"/>
      <c r="B650" s="649"/>
      <c r="C650" s="649"/>
      <c r="D650" s="649"/>
      <c r="E650" s="649"/>
      <c r="F650" s="649"/>
      <c r="G650" s="649"/>
      <c r="H650" s="649"/>
      <c r="I650" s="649"/>
      <c r="J650" s="649"/>
      <c r="K650" s="649"/>
      <c r="L650" s="649"/>
      <c r="M650" s="649"/>
      <c r="N650" s="649"/>
      <c r="O650" s="649"/>
      <c r="P650" s="649"/>
      <c r="Q650" s="649"/>
      <c r="R650" s="649"/>
      <c r="S650" s="649"/>
      <c r="T650" s="649"/>
      <c r="U650" s="649"/>
      <c r="V650" s="649"/>
      <c r="W650" s="649"/>
      <c r="X650" s="649"/>
    </row>
    <row r="651" spans="1:24">
      <c r="A651" s="649"/>
      <c r="B651" s="649"/>
      <c r="C651" s="649"/>
      <c r="D651" s="649"/>
      <c r="E651" s="649"/>
      <c r="F651" s="649"/>
      <c r="G651" s="649"/>
      <c r="H651" s="649"/>
      <c r="I651" s="649"/>
      <c r="J651" s="649"/>
      <c r="K651" s="649"/>
      <c r="L651" s="649"/>
      <c r="M651" s="649"/>
      <c r="N651" s="649"/>
      <c r="O651" s="649"/>
      <c r="P651" s="649"/>
      <c r="Q651" s="649"/>
      <c r="R651" s="649"/>
      <c r="S651" s="649"/>
      <c r="T651" s="649"/>
      <c r="U651" s="649"/>
      <c r="V651" s="649"/>
      <c r="W651" s="649"/>
      <c r="X651" s="649"/>
    </row>
    <row r="652" spans="1:24">
      <c r="A652" s="649"/>
      <c r="B652" s="649"/>
      <c r="C652" s="649"/>
      <c r="D652" s="649"/>
      <c r="E652" s="649"/>
      <c r="F652" s="649"/>
      <c r="G652" s="649"/>
      <c r="H652" s="649"/>
      <c r="I652" s="649"/>
      <c r="J652" s="649"/>
      <c r="K652" s="649"/>
      <c r="L652" s="649"/>
      <c r="M652" s="649"/>
      <c r="N652" s="649"/>
      <c r="O652" s="649"/>
      <c r="P652" s="649"/>
      <c r="Q652" s="649"/>
      <c r="R652" s="649"/>
      <c r="S652" s="649"/>
      <c r="T652" s="649"/>
      <c r="U652" s="649"/>
      <c r="V652" s="649"/>
      <c r="W652" s="649"/>
      <c r="X652" s="649"/>
    </row>
    <row r="653" spans="1:24">
      <c r="A653" s="649"/>
      <c r="B653" s="649"/>
      <c r="C653" s="649"/>
      <c r="D653" s="649"/>
      <c r="E653" s="649"/>
      <c r="F653" s="649"/>
      <c r="G653" s="649"/>
      <c r="H653" s="649"/>
      <c r="I653" s="649"/>
      <c r="J653" s="649"/>
      <c r="K653" s="649"/>
      <c r="L653" s="649"/>
      <c r="M653" s="649"/>
      <c r="N653" s="649"/>
      <c r="O653" s="649"/>
      <c r="P653" s="649"/>
      <c r="Q653" s="649"/>
      <c r="R653" s="649"/>
      <c r="S653" s="649"/>
      <c r="T653" s="649"/>
      <c r="U653" s="649"/>
      <c r="V653" s="649"/>
      <c r="W653" s="649"/>
      <c r="X653" s="649"/>
    </row>
    <row r="654" spans="1:24">
      <c r="A654" s="649"/>
      <c r="B654" s="649"/>
      <c r="C654" s="649"/>
      <c r="D654" s="649"/>
      <c r="E654" s="649"/>
      <c r="F654" s="649"/>
      <c r="G654" s="649"/>
      <c r="H654" s="649"/>
      <c r="I654" s="649"/>
      <c r="J654" s="649"/>
      <c r="K654" s="649"/>
      <c r="L654" s="649"/>
      <c r="M654" s="649"/>
      <c r="N654" s="649"/>
      <c r="O654" s="649"/>
      <c r="P654" s="649"/>
      <c r="Q654" s="649"/>
      <c r="R654" s="649"/>
      <c r="S654" s="649"/>
      <c r="T654" s="649"/>
      <c r="U654" s="649"/>
      <c r="V654" s="649"/>
      <c r="W654" s="649"/>
      <c r="X654" s="649"/>
    </row>
    <row r="655" spans="1:24">
      <c r="A655" s="649"/>
      <c r="B655" s="649"/>
      <c r="C655" s="649"/>
      <c r="D655" s="649"/>
      <c r="E655" s="649"/>
      <c r="F655" s="649"/>
      <c r="G655" s="649"/>
      <c r="H655" s="649"/>
      <c r="I655" s="649"/>
      <c r="J655" s="649"/>
      <c r="K655" s="649"/>
      <c r="L655" s="649"/>
      <c r="M655" s="649"/>
      <c r="N655" s="649"/>
      <c r="O655" s="649"/>
      <c r="P655" s="649"/>
      <c r="Q655" s="649"/>
      <c r="R655" s="649"/>
      <c r="S655" s="649"/>
      <c r="T655" s="649"/>
      <c r="U655" s="649"/>
      <c r="V655" s="649"/>
      <c r="W655" s="649"/>
      <c r="X655" s="649"/>
    </row>
    <row r="656" spans="1:24">
      <c r="A656" s="649"/>
      <c r="B656" s="649"/>
      <c r="C656" s="649"/>
      <c r="D656" s="649"/>
      <c r="E656" s="649"/>
      <c r="F656" s="649"/>
      <c r="G656" s="649"/>
      <c r="H656" s="649"/>
      <c r="I656" s="649"/>
      <c r="J656" s="649"/>
      <c r="K656" s="649"/>
      <c r="L656" s="649"/>
      <c r="M656" s="649"/>
      <c r="N656" s="649"/>
      <c r="O656" s="649"/>
      <c r="P656" s="649"/>
      <c r="Q656" s="649"/>
      <c r="R656" s="649"/>
      <c r="S656" s="649"/>
      <c r="T656" s="649"/>
      <c r="U656" s="649"/>
      <c r="V656" s="649"/>
      <c r="W656" s="649"/>
      <c r="X656" s="649"/>
    </row>
    <row r="657" spans="1:24">
      <c r="A657" s="649"/>
      <c r="B657" s="649"/>
      <c r="C657" s="649"/>
      <c r="D657" s="649"/>
      <c r="E657" s="649"/>
      <c r="F657" s="649"/>
      <c r="G657" s="649"/>
      <c r="H657" s="649"/>
      <c r="I657" s="649"/>
      <c r="J657" s="649"/>
      <c r="K657" s="649"/>
      <c r="L657" s="649"/>
      <c r="M657" s="649"/>
      <c r="N657" s="649"/>
      <c r="O657" s="649"/>
      <c r="P657" s="649"/>
      <c r="Q657" s="649"/>
      <c r="R657" s="649"/>
      <c r="S657" s="649"/>
      <c r="T657" s="649"/>
      <c r="U657" s="649"/>
      <c r="V657" s="649"/>
      <c r="W657" s="649"/>
      <c r="X657" s="649"/>
    </row>
    <row r="658" spans="1:24">
      <c r="A658" s="649"/>
      <c r="B658" s="649"/>
      <c r="C658" s="649"/>
      <c r="D658" s="649"/>
      <c r="E658" s="649"/>
      <c r="F658" s="649"/>
      <c r="G658" s="649"/>
      <c r="H658" s="649"/>
      <c r="I658" s="649"/>
      <c r="J658" s="649"/>
      <c r="K658" s="649"/>
      <c r="L658" s="649"/>
      <c r="M658" s="649"/>
      <c r="N658" s="649"/>
      <c r="O658" s="649"/>
      <c r="P658" s="649"/>
      <c r="Q658" s="649"/>
      <c r="R658" s="649"/>
      <c r="S658" s="649"/>
      <c r="T658" s="649"/>
      <c r="U658" s="649"/>
      <c r="V658" s="649"/>
      <c r="W658" s="649"/>
      <c r="X658" s="649"/>
    </row>
    <row r="659" spans="1:24">
      <c r="A659" s="649"/>
      <c r="B659" s="649"/>
      <c r="C659" s="649"/>
      <c r="D659" s="649"/>
      <c r="E659" s="649"/>
      <c r="F659" s="649"/>
      <c r="G659" s="649"/>
      <c r="H659" s="649"/>
      <c r="I659" s="649"/>
      <c r="J659" s="649"/>
      <c r="K659" s="649"/>
      <c r="L659" s="649"/>
      <c r="M659" s="649"/>
      <c r="N659" s="649"/>
      <c r="O659" s="649"/>
      <c r="P659" s="649"/>
      <c r="Q659" s="649"/>
      <c r="R659" s="649"/>
      <c r="S659" s="649"/>
      <c r="T659" s="649"/>
      <c r="U659" s="649"/>
      <c r="V659" s="649"/>
      <c r="W659" s="649"/>
      <c r="X659" s="649"/>
    </row>
    <row r="660" spans="1:24">
      <c r="A660" s="649"/>
      <c r="B660" s="649"/>
      <c r="C660" s="649"/>
      <c r="D660" s="649"/>
      <c r="E660" s="649"/>
      <c r="F660" s="649"/>
      <c r="G660" s="649"/>
      <c r="H660" s="649"/>
      <c r="I660" s="649"/>
      <c r="J660" s="649"/>
      <c r="K660" s="649"/>
      <c r="L660" s="649"/>
      <c r="M660" s="649"/>
      <c r="N660" s="649"/>
      <c r="O660" s="649"/>
      <c r="P660" s="649"/>
      <c r="Q660" s="649"/>
      <c r="R660" s="649"/>
      <c r="S660" s="649"/>
      <c r="T660" s="649"/>
      <c r="U660" s="649"/>
      <c r="V660" s="649"/>
      <c r="W660" s="649"/>
      <c r="X660" s="649"/>
    </row>
    <row r="661" spans="1:24">
      <c r="A661" s="649"/>
      <c r="B661" s="649"/>
      <c r="C661" s="649"/>
      <c r="D661" s="649"/>
      <c r="E661" s="649"/>
      <c r="F661" s="649"/>
      <c r="G661" s="649"/>
      <c r="H661" s="649"/>
      <c r="I661" s="649"/>
      <c r="J661" s="649"/>
      <c r="K661" s="649"/>
      <c r="L661" s="649"/>
      <c r="M661" s="649"/>
      <c r="N661" s="649"/>
      <c r="O661" s="649"/>
      <c r="P661" s="649"/>
      <c r="Q661" s="649"/>
      <c r="R661" s="649"/>
      <c r="S661" s="649"/>
      <c r="T661" s="649"/>
      <c r="U661" s="649"/>
      <c r="V661" s="649"/>
      <c r="W661" s="649"/>
      <c r="X661" s="649"/>
    </row>
    <row r="662" spans="1:24">
      <c r="A662" s="649"/>
      <c r="B662" s="649"/>
      <c r="C662" s="649"/>
      <c r="D662" s="649"/>
      <c r="E662" s="649"/>
      <c r="F662" s="649"/>
      <c r="G662" s="649"/>
      <c r="H662" s="649"/>
      <c r="I662" s="649"/>
      <c r="J662" s="649"/>
      <c r="K662" s="649"/>
      <c r="L662" s="649"/>
      <c r="M662" s="649"/>
      <c r="N662" s="649"/>
      <c r="O662" s="649"/>
      <c r="P662" s="649"/>
      <c r="Q662" s="649"/>
      <c r="R662" s="649"/>
      <c r="S662" s="649"/>
      <c r="T662" s="649"/>
      <c r="U662" s="649"/>
      <c r="V662" s="649"/>
      <c r="W662" s="649"/>
      <c r="X662" s="649"/>
    </row>
    <row r="663" spans="1:24">
      <c r="A663" s="649"/>
      <c r="B663" s="649"/>
      <c r="C663" s="649"/>
      <c r="D663" s="649"/>
      <c r="E663" s="649"/>
      <c r="F663" s="649"/>
      <c r="G663" s="649"/>
      <c r="H663" s="649"/>
      <c r="I663" s="649"/>
      <c r="J663" s="649"/>
      <c r="K663" s="649"/>
      <c r="L663" s="649"/>
      <c r="M663" s="649"/>
      <c r="N663" s="649"/>
      <c r="O663" s="649"/>
      <c r="P663" s="649"/>
      <c r="Q663" s="649"/>
      <c r="R663" s="649"/>
      <c r="S663" s="649"/>
      <c r="T663" s="649"/>
      <c r="U663" s="649"/>
      <c r="V663" s="649"/>
      <c r="W663" s="649"/>
      <c r="X663" s="649"/>
    </row>
    <row r="664" spans="1:24">
      <c r="A664" s="649"/>
      <c r="B664" s="649"/>
      <c r="C664" s="649"/>
      <c r="D664" s="649"/>
      <c r="E664" s="649"/>
      <c r="F664" s="649"/>
      <c r="G664" s="649"/>
      <c r="H664" s="649"/>
      <c r="I664" s="649"/>
      <c r="J664" s="649"/>
      <c r="K664" s="649"/>
      <c r="L664" s="649"/>
      <c r="M664" s="649"/>
      <c r="N664" s="649"/>
      <c r="O664" s="649"/>
      <c r="P664" s="649"/>
      <c r="Q664" s="649"/>
      <c r="R664" s="649"/>
      <c r="S664" s="649"/>
      <c r="T664" s="649"/>
      <c r="U664" s="649"/>
      <c r="V664" s="649"/>
      <c r="W664" s="649"/>
      <c r="X664" s="649"/>
    </row>
    <row r="665" spans="1:24">
      <c r="A665" s="649"/>
      <c r="B665" s="649"/>
      <c r="C665" s="649"/>
      <c r="D665" s="649"/>
      <c r="E665" s="649"/>
      <c r="F665" s="649"/>
      <c r="G665" s="649"/>
      <c r="H665" s="649"/>
      <c r="I665" s="649"/>
      <c r="J665" s="649"/>
      <c r="K665" s="649"/>
      <c r="L665" s="649"/>
      <c r="M665" s="649"/>
      <c r="N665" s="649"/>
      <c r="O665" s="649"/>
      <c r="P665" s="649"/>
      <c r="Q665" s="649"/>
      <c r="R665" s="649"/>
      <c r="S665" s="649"/>
      <c r="T665" s="649"/>
      <c r="U665" s="649"/>
      <c r="V665" s="649"/>
      <c r="W665" s="649"/>
      <c r="X665" s="649"/>
    </row>
    <row r="666" spans="1:24">
      <c r="A666" s="649"/>
      <c r="B666" s="649"/>
      <c r="C666" s="649"/>
      <c r="D666" s="649"/>
      <c r="E666" s="649"/>
      <c r="F666" s="649"/>
      <c r="G666" s="649"/>
      <c r="H666" s="649"/>
      <c r="I666" s="649"/>
      <c r="J666" s="649"/>
      <c r="K666" s="649"/>
      <c r="L666" s="649"/>
      <c r="M666" s="649"/>
      <c r="N666" s="649"/>
      <c r="O666" s="649"/>
      <c r="P666" s="649"/>
      <c r="Q666" s="649"/>
      <c r="R666" s="649"/>
      <c r="S666" s="649"/>
      <c r="T666" s="649"/>
      <c r="U666" s="649"/>
      <c r="V666" s="649"/>
      <c r="W666" s="649"/>
      <c r="X666" s="649"/>
    </row>
    <row r="667" spans="1:24">
      <c r="A667" s="649"/>
      <c r="B667" s="649"/>
      <c r="C667" s="649"/>
      <c r="D667" s="649"/>
      <c r="E667" s="649"/>
      <c r="F667" s="649"/>
      <c r="G667" s="649"/>
      <c r="H667" s="649"/>
      <c r="I667" s="649"/>
      <c r="J667" s="649"/>
      <c r="K667" s="649"/>
      <c r="L667" s="649"/>
      <c r="M667" s="649"/>
      <c r="N667" s="649"/>
      <c r="O667" s="649"/>
      <c r="P667" s="649"/>
      <c r="Q667" s="649"/>
      <c r="R667" s="649"/>
      <c r="S667" s="649"/>
      <c r="T667" s="649"/>
      <c r="U667" s="649"/>
      <c r="V667" s="649"/>
      <c r="W667" s="649"/>
      <c r="X667" s="649"/>
    </row>
    <row r="668" spans="1:24">
      <c r="A668" s="649"/>
      <c r="B668" s="649"/>
      <c r="C668" s="649"/>
      <c r="D668" s="649"/>
      <c r="E668" s="649"/>
      <c r="F668" s="649"/>
      <c r="G668" s="649"/>
      <c r="H668" s="649"/>
      <c r="I668" s="649"/>
      <c r="J668" s="649"/>
      <c r="K668" s="649"/>
      <c r="L668" s="649"/>
      <c r="M668" s="649"/>
      <c r="N668" s="649"/>
      <c r="O668" s="649"/>
      <c r="P668" s="649"/>
      <c r="Q668" s="649"/>
      <c r="R668" s="649"/>
      <c r="S668" s="649"/>
      <c r="T668" s="649"/>
      <c r="U668" s="649"/>
      <c r="V668" s="649"/>
      <c r="W668" s="649"/>
      <c r="X668" s="649"/>
    </row>
    <row r="669" spans="1:24">
      <c r="A669" s="649"/>
      <c r="B669" s="649"/>
      <c r="C669" s="649"/>
      <c r="D669" s="649"/>
      <c r="E669" s="649"/>
      <c r="F669" s="649"/>
      <c r="G669" s="649"/>
      <c r="H669" s="649"/>
      <c r="I669" s="649"/>
      <c r="J669" s="649"/>
      <c r="K669" s="649"/>
      <c r="L669" s="649"/>
      <c r="M669" s="649"/>
      <c r="N669" s="649"/>
      <c r="O669" s="649"/>
      <c r="P669" s="649"/>
      <c r="Q669" s="649"/>
      <c r="R669" s="649"/>
      <c r="S669" s="649"/>
      <c r="T669" s="649"/>
      <c r="U669" s="649"/>
      <c r="V669" s="649"/>
      <c r="W669" s="649"/>
      <c r="X669" s="649"/>
    </row>
    <row r="670" spans="1:24">
      <c r="A670" s="649"/>
      <c r="B670" s="649"/>
      <c r="C670" s="649"/>
      <c r="D670" s="649"/>
      <c r="E670" s="649"/>
      <c r="F670" s="649"/>
      <c r="G670" s="649"/>
      <c r="H670" s="649"/>
      <c r="I670" s="649"/>
      <c r="J670" s="649"/>
      <c r="K670" s="649"/>
      <c r="L670" s="649"/>
      <c r="M670" s="649"/>
      <c r="N670" s="649"/>
      <c r="O670" s="649"/>
      <c r="P670" s="649"/>
      <c r="Q670" s="649"/>
      <c r="R670" s="649"/>
      <c r="S670" s="649"/>
      <c r="T670" s="649"/>
      <c r="U670" s="649"/>
      <c r="V670" s="649"/>
      <c r="W670" s="649"/>
      <c r="X670" s="649"/>
    </row>
    <row r="671" spans="1:24">
      <c r="A671" s="649"/>
      <c r="B671" s="649"/>
      <c r="C671" s="649"/>
      <c r="D671" s="649"/>
      <c r="E671" s="649"/>
      <c r="F671" s="649"/>
      <c r="G671" s="649"/>
      <c r="H671" s="649"/>
      <c r="I671" s="649"/>
      <c r="J671" s="649"/>
      <c r="K671" s="649"/>
      <c r="L671" s="649"/>
      <c r="M671" s="649"/>
      <c r="N671" s="649"/>
      <c r="O671" s="649"/>
      <c r="P671" s="649"/>
      <c r="Q671" s="649"/>
      <c r="R671" s="649"/>
      <c r="S671" s="649"/>
      <c r="T671" s="649"/>
      <c r="U671" s="649"/>
      <c r="V671" s="649"/>
      <c r="W671" s="649"/>
      <c r="X671" s="649"/>
    </row>
    <row r="672" spans="1:24">
      <c r="A672" s="649"/>
      <c r="B672" s="649"/>
      <c r="C672" s="649"/>
      <c r="D672" s="649"/>
      <c r="E672" s="649"/>
      <c r="F672" s="649"/>
      <c r="G672" s="649"/>
      <c r="H672" s="649"/>
      <c r="I672" s="649"/>
      <c r="J672" s="649"/>
      <c r="K672" s="649"/>
      <c r="L672" s="649"/>
      <c r="M672" s="649"/>
      <c r="N672" s="649"/>
      <c r="O672" s="649"/>
      <c r="P672" s="649"/>
      <c r="Q672" s="649"/>
      <c r="R672" s="649"/>
      <c r="S672" s="649"/>
      <c r="T672" s="649"/>
      <c r="U672" s="649"/>
      <c r="V672" s="649"/>
      <c r="W672" s="649"/>
      <c r="X672" s="649"/>
    </row>
    <row r="673" spans="1:24">
      <c r="A673" s="649"/>
      <c r="B673" s="649"/>
      <c r="C673" s="649"/>
      <c r="D673" s="649"/>
      <c r="E673" s="649"/>
      <c r="F673" s="649"/>
      <c r="G673" s="649"/>
      <c r="H673" s="649"/>
      <c r="I673" s="649"/>
      <c r="J673" s="649"/>
      <c r="K673" s="649"/>
      <c r="L673" s="649"/>
      <c r="M673" s="649"/>
      <c r="N673" s="649"/>
      <c r="O673" s="649"/>
      <c r="P673" s="649"/>
      <c r="Q673" s="649"/>
      <c r="R673" s="649"/>
      <c r="S673" s="649"/>
      <c r="T673" s="649"/>
      <c r="U673" s="649"/>
      <c r="V673" s="649"/>
      <c r="W673" s="649"/>
      <c r="X673" s="649"/>
    </row>
    <row r="674" spans="1:24">
      <c r="A674" s="649"/>
      <c r="B674" s="649"/>
      <c r="C674" s="649"/>
      <c r="D674" s="649"/>
      <c r="E674" s="649"/>
      <c r="F674" s="649"/>
      <c r="G674" s="649"/>
      <c r="H674" s="649"/>
      <c r="I674" s="649"/>
      <c r="J674" s="649"/>
      <c r="K674" s="649"/>
      <c r="L674" s="649"/>
      <c r="M674" s="649"/>
      <c r="N674" s="649"/>
      <c r="O674" s="649"/>
      <c r="P674" s="649"/>
      <c r="Q674" s="649"/>
      <c r="R674" s="649"/>
      <c r="S674" s="649"/>
      <c r="T674" s="649"/>
      <c r="U674" s="649"/>
      <c r="V674" s="649"/>
      <c r="W674" s="649"/>
      <c r="X674" s="649"/>
    </row>
    <row r="675" spans="1:24">
      <c r="A675" s="649"/>
      <c r="B675" s="649"/>
      <c r="C675" s="649"/>
      <c r="D675" s="649"/>
      <c r="E675" s="649"/>
      <c r="F675" s="649"/>
      <c r="G675" s="649"/>
      <c r="H675" s="649"/>
      <c r="I675" s="649"/>
      <c r="J675" s="649"/>
      <c r="K675" s="649"/>
      <c r="L675" s="649"/>
      <c r="M675" s="649"/>
      <c r="N675" s="649"/>
      <c r="O675" s="649"/>
      <c r="P675" s="649"/>
      <c r="Q675" s="649"/>
      <c r="R675" s="649"/>
      <c r="S675" s="649"/>
      <c r="T675" s="649"/>
      <c r="U675" s="649"/>
      <c r="V675" s="649"/>
      <c r="W675" s="649"/>
      <c r="X675" s="649"/>
    </row>
    <row r="676" spans="1:24">
      <c r="A676" s="649"/>
      <c r="B676" s="649"/>
      <c r="C676" s="649"/>
      <c r="D676" s="649"/>
      <c r="E676" s="649"/>
      <c r="F676" s="649"/>
      <c r="G676" s="649"/>
      <c r="H676" s="649"/>
      <c r="I676" s="649"/>
      <c r="J676" s="649"/>
      <c r="K676" s="649"/>
      <c r="L676" s="649"/>
      <c r="M676" s="649"/>
      <c r="N676" s="649"/>
      <c r="O676" s="649"/>
      <c r="P676" s="649"/>
      <c r="Q676" s="649"/>
      <c r="R676" s="649"/>
      <c r="S676" s="649"/>
      <c r="T676" s="649"/>
      <c r="U676" s="649"/>
      <c r="V676" s="649"/>
      <c r="W676" s="649"/>
      <c r="X676" s="649"/>
    </row>
    <row r="677" spans="1:24">
      <c r="A677" s="649"/>
      <c r="B677" s="649"/>
      <c r="C677" s="649"/>
      <c r="D677" s="649"/>
      <c r="E677" s="649"/>
      <c r="F677" s="649"/>
      <c r="G677" s="649"/>
      <c r="H677" s="649"/>
      <c r="I677" s="649"/>
      <c r="J677" s="649"/>
      <c r="K677" s="649"/>
      <c r="L677" s="649"/>
      <c r="M677" s="649"/>
      <c r="N677" s="649"/>
      <c r="O677" s="649"/>
      <c r="P677" s="649"/>
      <c r="Q677" s="649"/>
      <c r="R677" s="649"/>
      <c r="S677" s="649"/>
      <c r="T677" s="649"/>
      <c r="U677" s="649"/>
      <c r="V677" s="649"/>
      <c r="W677" s="649"/>
      <c r="X677" s="649"/>
    </row>
    <row r="678" spans="1:24">
      <c r="A678" s="649"/>
      <c r="B678" s="649"/>
      <c r="C678" s="649"/>
      <c r="D678" s="649"/>
      <c r="E678" s="649"/>
      <c r="F678" s="649"/>
      <c r="G678" s="649"/>
      <c r="H678" s="649"/>
      <c r="I678" s="649"/>
      <c r="J678" s="649"/>
      <c r="K678" s="649"/>
      <c r="L678" s="649"/>
      <c r="M678" s="649"/>
      <c r="N678" s="649"/>
      <c r="O678" s="649"/>
      <c r="P678" s="649"/>
      <c r="Q678" s="649"/>
      <c r="R678" s="649"/>
      <c r="S678" s="649"/>
      <c r="T678" s="649"/>
      <c r="U678" s="649"/>
      <c r="V678" s="649"/>
      <c r="W678" s="649"/>
      <c r="X678" s="649"/>
    </row>
    <row r="679" spans="1:24">
      <c r="A679" s="649"/>
      <c r="B679" s="649"/>
      <c r="C679" s="649"/>
      <c r="D679" s="649"/>
      <c r="E679" s="649"/>
      <c r="F679" s="649"/>
      <c r="G679" s="649"/>
      <c r="H679" s="649"/>
      <c r="I679" s="649"/>
      <c r="J679" s="649"/>
      <c r="K679" s="649"/>
      <c r="L679" s="649"/>
      <c r="M679" s="649"/>
      <c r="N679" s="649"/>
      <c r="O679" s="649"/>
      <c r="P679" s="649"/>
      <c r="Q679" s="649"/>
      <c r="R679" s="649"/>
      <c r="S679" s="649"/>
      <c r="T679" s="649"/>
      <c r="U679" s="649"/>
      <c r="V679" s="649"/>
      <c r="W679" s="649"/>
      <c r="X679" s="649"/>
    </row>
    <row r="680" spans="1:24">
      <c r="A680" s="649"/>
      <c r="B680" s="649"/>
      <c r="C680" s="649"/>
      <c r="D680" s="649"/>
      <c r="E680" s="649"/>
      <c r="F680" s="649"/>
      <c r="G680" s="649"/>
      <c r="H680" s="649"/>
      <c r="I680" s="649"/>
      <c r="J680" s="649"/>
      <c r="K680" s="649"/>
      <c r="L680" s="649"/>
      <c r="M680" s="649"/>
      <c r="N680" s="649"/>
      <c r="O680" s="649"/>
      <c r="P680" s="649"/>
      <c r="Q680" s="649"/>
      <c r="R680" s="649"/>
      <c r="S680" s="649"/>
      <c r="T680" s="649"/>
      <c r="U680" s="649"/>
      <c r="V680" s="649"/>
      <c r="W680" s="649"/>
      <c r="X680" s="649"/>
    </row>
    <row r="681" spans="1:24">
      <c r="A681" s="649"/>
      <c r="B681" s="649"/>
      <c r="C681" s="649"/>
      <c r="D681" s="649"/>
      <c r="E681" s="649"/>
      <c r="F681" s="649"/>
      <c r="G681" s="649"/>
      <c r="H681" s="649"/>
      <c r="I681" s="649"/>
      <c r="J681" s="649"/>
      <c r="K681" s="649"/>
      <c r="L681" s="649"/>
      <c r="M681" s="649"/>
      <c r="N681" s="649"/>
      <c r="O681" s="649"/>
      <c r="P681" s="649"/>
      <c r="Q681" s="649"/>
      <c r="R681" s="649"/>
      <c r="S681" s="649"/>
      <c r="T681" s="649"/>
      <c r="U681" s="649"/>
      <c r="V681" s="649"/>
      <c r="W681" s="649"/>
      <c r="X681" s="649"/>
    </row>
    <row r="682" spans="1:24">
      <c r="A682" s="649"/>
      <c r="B682" s="649"/>
      <c r="C682" s="649"/>
      <c r="D682" s="649"/>
      <c r="E682" s="649"/>
      <c r="F682" s="649"/>
      <c r="G682" s="649"/>
      <c r="H682" s="649"/>
      <c r="I682" s="649"/>
      <c r="J682" s="649"/>
      <c r="K682" s="649"/>
      <c r="L682" s="649"/>
      <c r="M682" s="649"/>
      <c r="N682" s="649"/>
      <c r="O682" s="649"/>
      <c r="P682" s="649"/>
      <c r="Q682" s="649"/>
      <c r="R682" s="649"/>
      <c r="S682" s="649"/>
      <c r="T682" s="649"/>
      <c r="U682" s="649"/>
      <c r="V682" s="649"/>
      <c r="W682" s="649"/>
      <c r="X682" s="649"/>
    </row>
    <row r="683" spans="1:24">
      <c r="A683" s="649"/>
      <c r="B683" s="649"/>
      <c r="C683" s="649"/>
      <c r="D683" s="649"/>
      <c r="E683" s="649"/>
      <c r="F683" s="649"/>
      <c r="G683" s="649"/>
      <c r="H683" s="649"/>
      <c r="I683" s="649"/>
      <c r="J683" s="649"/>
      <c r="K683" s="649"/>
      <c r="L683" s="649"/>
      <c r="M683" s="649"/>
      <c r="N683" s="649"/>
      <c r="O683" s="649"/>
      <c r="P683" s="649"/>
      <c r="Q683" s="649"/>
      <c r="R683" s="649"/>
      <c r="S683" s="649"/>
      <c r="T683" s="649"/>
      <c r="U683" s="649"/>
      <c r="V683" s="649"/>
      <c r="W683" s="649"/>
      <c r="X683" s="649"/>
    </row>
    <row r="684" spans="1:24">
      <c r="A684" s="649"/>
      <c r="B684" s="649"/>
      <c r="C684" s="649"/>
      <c r="D684" s="649"/>
      <c r="E684" s="649"/>
      <c r="F684" s="649"/>
      <c r="G684" s="649"/>
      <c r="H684" s="649"/>
      <c r="I684" s="649"/>
      <c r="J684" s="649"/>
      <c r="K684" s="649"/>
      <c r="L684" s="649"/>
      <c r="M684" s="649"/>
      <c r="N684" s="649"/>
      <c r="O684" s="649"/>
      <c r="P684" s="649"/>
      <c r="Q684" s="649"/>
      <c r="R684" s="649"/>
      <c r="S684" s="649"/>
      <c r="T684" s="649"/>
      <c r="U684" s="649"/>
      <c r="V684" s="649"/>
      <c r="W684" s="649"/>
      <c r="X684" s="649"/>
    </row>
    <row r="685" spans="1:24">
      <c r="A685" s="649"/>
      <c r="B685" s="649"/>
      <c r="C685" s="649"/>
      <c r="D685" s="649"/>
      <c r="E685" s="649"/>
      <c r="F685" s="649"/>
      <c r="G685" s="649"/>
      <c r="H685" s="649"/>
      <c r="I685" s="649"/>
      <c r="J685" s="649"/>
      <c r="K685" s="649"/>
      <c r="L685" s="649"/>
      <c r="M685" s="649"/>
      <c r="N685" s="649"/>
      <c r="O685" s="649"/>
      <c r="P685" s="649"/>
      <c r="Q685" s="649"/>
      <c r="R685" s="649"/>
      <c r="S685" s="649"/>
      <c r="T685" s="649"/>
      <c r="U685" s="649"/>
      <c r="V685" s="649"/>
      <c r="W685" s="649"/>
      <c r="X685" s="649"/>
    </row>
    <row r="686" spans="1:24">
      <c r="A686" s="649"/>
      <c r="B686" s="649"/>
      <c r="C686" s="649"/>
      <c r="D686" s="649"/>
      <c r="E686" s="649"/>
      <c r="F686" s="649"/>
      <c r="G686" s="649"/>
      <c r="H686" s="649"/>
      <c r="I686" s="649"/>
      <c r="J686" s="649"/>
      <c r="K686" s="649"/>
      <c r="L686" s="649"/>
      <c r="M686" s="649"/>
      <c r="N686" s="649"/>
      <c r="O686" s="649"/>
      <c r="P686" s="649"/>
      <c r="Q686" s="649"/>
      <c r="R686" s="649"/>
      <c r="S686" s="649"/>
      <c r="T686" s="649"/>
      <c r="U686" s="649"/>
      <c r="V686" s="649"/>
      <c r="W686" s="649"/>
      <c r="X686" s="649"/>
    </row>
    <row r="687" spans="1:24">
      <c r="A687" s="649"/>
      <c r="B687" s="649"/>
      <c r="C687" s="649"/>
      <c r="D687" s="649"/>
      <c r="E687" s="649"/>
      <c r="F687" s="649"/>
      <c r="G687" s="649"/>
      <c r="H687" s="649"/>
      <c r="I687" s="649"/>
      <c r="J687" s="649"/>
      <c r="K687" s="649"/>
      <c r="L687" s="649"/>
      <c r="M687" s="649"/>
      <c r="N687" s="649"/>
      <c r="O687" s="649"/>
      <c r="P687" s="649"/>
      <c r="Q687" s="649"/>
      <c r="R687" s="649"/>
      <c r="S687" s="649"/>
      <c r="T687" s="649"/>
      <c r="U687" s="649"/>
      <c r="V687" s="649"/>
      <c r="W687" s="649"/>
      <c r="X687" s="649"/>
    </row>
    <row r="688" spans="1:24">
      <c r="A688" s="649"/>
      <c r="B688" s="649"/>
      <c r="C688" s="649"/>
      <c r="D688" s="649"/>
      <c r="E688" s="649"/>
      <c r="F688" s="649"/>
      <c r="G688" s="649"/>
      <c r="H688" s="649"/>
      <c r="I688" s="649"/>
      <c r="J688" s="649"/>
      <c r="K688" s="649"/>
      <c r="L688" s="649"/>
      <c r="M688" s="649"/>
      <c r="N688" s="649"/>
      <c r="O688" s="649"/>
      <c r="P688" s="649"/>
      <c r="Q688" s="649"/>
      <c r="R688" s="649"/>
      <c r="S688" s="649"/>
      <c r="T688" s="649"/>
      <c r="U688" s="649"/>
      <c r="V688" s="649"/>
      <c r="W688" s="649"/>
      <c r="X688" s="649"/>
    </row>
    <row r="689" spans="1:24">
      <c r="A689" s="649"/>
      <c r="B689" s="649"/>
      <c r="C689" s="649"/>
      <c r="D689" s="649"/>
      <c r="E689" s="649"/>
      <c r="F689" s="649"/>
      <c r="G689" s="649"/>
      <c r="H689" s="649"/>
      <c r="I689" s="649"/>
      <c r="J689" s="649"/>
      <c r="K689" s="649"/>
      <c r="L689" s="649"/>
      <c r="M689" s="649"/>
      <c r="N689" s="649"/>
      <c r="O689" s="649"/>
      <c r="P689" s="649"/>
      <c r="Q689" s="649"/>
      <c r="R689" s="649"/>
      <c r="S689" s="649"/>
      <c r="T689" s="649"/>
      <c r="U689" s="649"/>
      <c r="V689" s="649"/>
      <c r="W689" s="649"/>
      <c r="X689" s="649"/>
    </row>
    <row r="690" spans="1:24">
      <c r="A690" s="649"/>
      <c r="B690" s="649"/>
      <c r="C690" s="649"/>
      <c r="D690" s="649"/>
      <c r="E690" s="649"/>
      <c r="F690" s="649"/>
      <c r="G690" s="649"/>
      <c r="H690" s="649"/>
      <c r="I690" s="649"/>
      <c r="J690" s="649"/>
      <c r="K690" s="649"/>
      <c r="L690" s="649"/>
      <c r="M690" s="649"/>
      <c r="N690" s="649"/>
      <c r="O690" s="649"/>
      <c r="P690" s="649"/>
      <c r="Q690" s="649"/>
      <c r="R690" s="649"/>
      <c r="S690" s="649"/>
      <c r="T690" s="649"/>
      <c r="U690" s="649"/>
      <c r="V690" s="649"/>
      <c r="W690" s="649"/>
      <c r="X690" s="649"/>
    </row>
    <row r="691" spans="1:24">
      <c r="A691" s="649"/>
      <c r="B691" s="649"/>
      <c r="C691" s="649"/>
      <c r="D691" s="649"/>
      <c r="E691" s="649"/>
      <c r="F691" s="649"/>
      <c r="G691" s="649"/>
      <c r="H691" s="649"/>
      <c r="I691" s="649"/>
      <c r="J691" s="649"/>
      <c r="K691" s="649"/>
      <c r="L691" s="649"/>
      <c r="M691" s="649"/>
      <c r="N691" s="649"/>
      <c r="O691" s="649"/>
      <c r="P691" s="649"/>
      <c r="Q691" s="649"/>
      <c r="R691" s="649"/>
      <c r="S691" s="649"/>
      <c r="T691" s="649"/>
      <c r="U691" s="649"/>
      <c r="V691" s="649"/>
      <c r="W691" s="649"/>
      <c r="X691" s="649"/>
    </row>
    <row r="692" spans="1:24">
      <c r="A692" s="649"/>
      <c r="B692" s="649"/>
      <c r="C692" s="649"/>
      <c r="D692" s="649"/>
      <c r="E692" s="649"/>
      <c r="F692" s="649"/>
      <c r="G692" s="649"/>
      <c r="H692" s="649"/>
      <c r="I692" s="649"/>
      <c r="J692" s="649"/>
      <c r="K692" s="649"/>
      <c r="L692" s="649"/>
      <c r="M692" s="649"/>
      <c r="N692" s="649"/>
      <c r="O692" s="649"/>
      <c r="P692" s="649"/>
      <c r="Q692" s="649"/>
      <c r="R692" s="649"/>
      <c r="S692" s="649"/>
      <c r="T692" s="649"/>
      <c r="U692" s="649"/>
      <c r="V692" s="649"/>
      <c r="W692" s="649"/>
      <c r="X692" s="649"/>
    </row>
    <row r="693" spans="1:24">
      <c r="A693" s="649"/>
      <c r="B693" s="649"/>
      <c r="C693" s="649"/>
      <c r="D693" s="649"/>
      <c r="E693" s="649"/>
      <c r="F693" s="649"/>
      <c r="G693" s="649"/>
      <c r="H693" s="649"/>
      <c r="I693" s="649"/>
      <c r="J693" s="649"/>
      <c r="K693" s="649"/>
      <c r="L693" s="649"/>
      <c r="M693" s="649"/>
      <c r="N693" s="649"/>
      <c r="O693" s="649"/>
      <c r="P693" s="649"/>
      <c r="Q693" s="649"/>
      <c r="R693" s="649"/>
      <c r="S693" s="649"/>
      <c r="T693" s="649"/>
      <c r="U693" s="649"/>
      <c r="V693" s="649"/>
      <c r="W693" s="649"/>
      <c r="X693" s="649"/>
    </row>
    <row r="694" spans="1:24">
      <c r="A694" s="649"/>
      <c r="B694" s="649"/>
      <c r="C694" s="649"/>
      <c r="D694" s="649"/>
      <c r="E694" s="649"/>
      <c r="F694" s="649"/>
      <c r="G694" s="649"/>
      <c r="H694" s="649"/>
      <c r="I694" s="649"/>
      <c r="J694" s="649"/>
      <c r="K694" s="649"/>
      <c r="L694" s="649"/>
      <c r="M694" s="649"/>
      <c r="N694" s="649"/>
      <c r="O694" s="649"/>
      <c r="P694" s="649"/>
      <c r="Q694" s="649"/>
      <c r="R694" s="649"/>
      <c r="S694" s="649"/>
      <c r="T694" s="649"/>
      <c r="U694" s="649"/>
      <c r="V694" s="649"/>
      <c r="W694" s="649"/>
      <c r="X694" s="649"/>
    </row>
    <row r="695" spans="1:24">
      <c r="A695" s="649"/>
      <c r="B695" s="649"/>
      <c r="C695" s="649"/>
      <c r="D695" s="649"/>
      <c r="E695" s="649"/>
      <c r="F695" s="649"/>
      <c r="G695" s="649"/>
      <c r="H695" s="649"/>
      <c r="I695" s="649"/>
      <c r="J695" s="649"/>
      <c r="K695" s="649"/>
      <c r="L695" s="649"/>
      <c r="M695" s="649"/>
      <c r="N695" s="649"/>
      <c r="O695" s="649"/>
      <c r="P695" s="649"/>
      <c r="Q695" s="649"/>
      <c r="R695" s="649"/>
      <c r="S695" s="649"/>
      <c r="T695" s="649"/>
      <c r="U695" s="649"/>
      <c r="V695" s="649"/>
      <c r="W695" s="649"/>
      <c r="X695" s="649"/>
    </row>
    <row r="696" spans="1:24">
      <c r="A696" s="649"/>
      <c r="B696" s="649"/>
      <c r="C696" s="649"/>
      <c r="D696" s="649"/>
      <c r="E696" s="649"/>
      <c r="F696" s="649"/>
      <c r="G696" s="649"/>
      <c r="H696" s="649"/>
      <c r="I696" s="649"/>
      <c r="J696" s="649"/>
      <c r="K696" s="649"/>
      <c r="L696" s="649"/>
      <c r="M696" s="649"/>
      <c r="N696" s="649"/>
      <c r="O696" s="649"/>
      <c r="P696" s="649"/>
      <c r="Q696" s="649"/>
      <c r="R696" s="649"/>
      <c r="S696" s="649"/>
      <c r="T696" s="649"/>
      <c r="U696" s="649"/>
      <c r="V696" s="649"/>
      <c r="W696" s="649"/>
      <c r="X696" s="649"/>
    </row>
    <row r="697" spans="1:24">
      <c r="A697" s="649"/>
      <c r="B697" s="649"/>
      <c r="C697" s="649"/>
      <c r="D697" s="649"/>
      <c r="E697" s="649"/>
      <c r="F697" s="649"/>
      <c r="G697" s="649"/>
      <c r="H697" s="649"/>
      <c r="I697" s="649"/>
      <c r="J697" s="649"/>
      <c r="K697" s="649"/>
      <c r="L697" s="649"/>
      <c r="M697" s="649"/>
      <c r="N697" s="649"/>
      <c r="O697" s="649"/>
      <c r="P697" s="649"/>
      <c r="Q697" s="649"/>
      <c r="R697" s="649"/>
      <c r="S697" s="649"/>
      <c r="T697" s="649"/>
      <c r="U697" s="649"/>
      <c r="V697" s="649"/>
      <c r="W697" s="649"/>
      <c r="X697" s="649"/>
    </row>
    <row r="698" spans="1:24">
      <c r="A698" s="649"/>
      <c r="B698" s="649"/>
      <c r="C698" s="649"/>
      <c r="D698" s="649"/>
      <c r="E698" s="649"/>
      <c r="F698" s="649"/>
      <c r="G698" s="649"/>
      <c r="H698" s="649"/>
      <c r="I698" s="649"/>
      <c r="J698" s="649"/>
      <c r="K698" s="649"/>
      <c r="L698" s="649"/>
      <c r="M698" s="649"/>
      <c r="N698" s="649"/>
      <c r="O698" s="649"/>
      <c r="P698" s="649"/>
      <c r="Q698" s="649"/>
      <c r="R698" s="649"/>
      <c r="S698" s="649"/>
      <c r="T698" s="649"/>
      <c r="U698" s="649"/>
      <c r="V698" s="649"/>
      <c r="W698" s="649"/>
      <c r="X698" s="649"/>
    </row>
    <row r="699" spans="1:24">
      <c r="A699" s="649"/>
      <c r="B699" s="649"/>
      <c r="C699" s="649"/>
      <c r="D699" s="649"/>
      <c r="E699" s="649"/>
      <c r="F699" s="649"/>
      <c r="G699" s="649"/>
      <c r="H699" s="649"/>
      <c r="I699" s="649"/>
      <c r="J699" s="649"/>
      <c r="K699" s="649"/>
      <c r="L699" s="649"/>
      <c r="M699" s="649"/>
      <c r="N699" s="649"/>
      <c r="O699" s="649"/>
      <c r="P699" s="649"/>
      <c r="Q699" s="649"/>
      <c r="R699" s="649"/>
      <c r="S699" s="649"/>
      <c r="T699" s="649"/>
      <c r="U699" s="649"/>
      <c r="V699" s="649"/>
      <c r="W699" s="649"/>
      <c r="X699" s="649"/>
    </row>
    <row r="700" spans="1:24">
      <c r="A700" s="649"/>
      <c r="B700" s="649"/>
      <c r="C700" s="649"/>
      <c r="D700" s="649"/>
      <c r="E700" s="649"/>
      <c r="F700" s="649"/>
      <c r="G700" s="649"/>
      <c r="H700" s="649"/>
      <c r="I700" s="649"/>
      <c r="J700" s="649"/>
      <c r="K700" s="649"/>
      <c r="L700" s="649"/>
      <c r="M700" s="649"/>
      <c r="N700" s="649"/>
      <c r="O700" s="649"/>
      <c r="P700" s="649"/>
      <c r="Q700" s="649"/>
      <c r="R700" s="649"/>
      <c r="S700" s="649"/>
      <c r="T700" s="649"/>
      <c r="U700" s="649"/>
      <c r="V700" s="649"/>
      <c r="W700" s="649"/>
      <c r="X700" s="649"/>
    </row>
    <row r="701" spans="1:24">
      <c r="A701" s="649"/>
      <c r="B701" s="649"/>
      <c r="C701" s="649"/>
      <c r="D701" s="649"/>
      <c r="E701" s="649"/>
      <c r="F701" s="649"/>
      <c r="G701" s="649"/>
      <c r="H701" s="649"/>
      <c r="I701" s="649"/>
      <c r="J701" s="649"/>
      <c r="K701" s="649"/>
      <c r="L701" s="649"/>
      <c r="M701" s="649"/>
      <c r="N701" s="649"/>
      <c r="O701" s="649"/>
      <c r="P701" s="649"/>
      <c r="Q701" s="649"/>
      <c r="R701" s="649"/>
      <c r="S701" s="649"/>
      <c r="T701" s="649"/>
      <c r="U701" s="649"/>
      <c r="V701" s="649"/>
      <c r="W701" s="649"/>
      <c r="X701" s="649"/>
    </row>
    <row r="702" spans="1:24">
      <c r="A702" s="649"/>
      <c r="B702" s="649"/>
      <c r="C702" s="649"/>
      <c r="D702" s="649"/>
      <c r="E702" s="649"/>
      <c r="F702" s="649"/>
      <c r="G702" s="649"/>
      <c r="H702" s="649"/>
      <c r="I702" s="649"/>
      <c r="J702" s="649"/>
      <c r="K702" s="649"/>
      <c r="L702" s="649"/>
      <c r="M702" s="649"/>
      <c r="N702" s="649"/>
      <c r="O702" s="649"/>
      <c r="P702" s="649"/>
      <c r="Q702" s="649"/>
      <c r="R702" s="649"/>
      <c r="S702" s="649"/>
      <c r="T702" s="649"/>
      <c r="U702" s="649"/>
      <c r="V702" s="649"/>
      <c r="W702" s="649"/>
      <c r="X702" s="649"/>
    </row>
    <row r="703" spans="1:24">
      <c r="A703" s="649"/>
      <c r="B703" s="649"/>
      <c r="C703" s="649"/>
      <c r="D703" s="649"/>
      <c r="E703" s="649"/>
      <c r="F703" s="649"/>
      <c r="G703" s="649"/>
      <c r="H703" s="649"/>
      <c r="I703" s="649"/>
      <c r="J703" s="649"/>
      <c r="K703" s="649"/>
      <c r="L703" s="649"/>
      <c r="M703" s="649"/>
      <c r="N703" s="649"/>
      <c r="O703" s="649"/>
      <c r="P703" s="649"/>
      <c r="Q703" s="649"/>
      <c r="R703" s="649"/>
      <c r="S703" s="649"/>
      <c r="T703" s="649"/>
      <c r="U703" s="649"/>
      <c r="V703" s="649"/>
      <c r="W703" s="649"/>
      <c r="X703" s="649"/>
    </row>
    <row r="704" spans="1:24">
      <c r="A704" s="649"/>
      <c r="B704" s="649"/>
      <c r="C704" s="649"/>
      <c r="D704" s="649"/>
      <c r="E704" s="649"/>
      <c r="F704" s="649"/>
      <c r="G704" s="649"/>
      <c r="H704" s="649"/>
      <c r="I704" s="649"/>
      <c r="J704" s="649"/>
      <c r="K704" s="649"/>
      <c r="L704" s="649"/>
      <c r="M704" s="649"/>
      <c r="N704" s="649"/>
      <c r="O704" s="649"/>
      <c r="P704" s="649"/>
      <c r="Q704" s="649"/>
      <c r="R704" s="649"/>
      <c r="S704" s="649"/>
      <c r="T704" s="649"/>
      <c r="U704" s="649"/>
      <c r="V704" s="649"/>
      <c r="W704" s="649"/>
      <c r="X704" s="649"/>
    </row>
    <row r="705" spans="1:24">
      <c r="A705" s="649"/>
      <c r="B705" s="649"/>
      <c r="C705" s="649"/>
      <c r="D705" s="649"/>
      <c r="E705" s="649"/>
      <c r="F705" s="649"/>
      <c r="G705" s="649"/>
      <c r="H705" s="649"/>
      <c r="I705" s="649"/>
      <c r="J705" s="649"/>
      <c r="K705" s="649"/>
      <c r="L705" s="649"/>
      <c r="M705" s="649"/>
      <c r="N705" s="649"/>
      <c r="O705" s="649"/>
      <c r="P705" s="649"/>
      <c r="Q705" s="649"/>
      <c r="R705" s="649"/>
      <c r="S705" s="649"/>
      <c r="T705" s="649"/>
      <c r="U705" s="649"/>
      <c r="V705" s="649"/>
      <c r="W705" s="649"/>
      <c r="X705" s="649"/>
    </row>
    <row r="706" spans="1:24">
      <c r="A706" s="649"/>
      <c r="B706" s="649"/>
      <c r="C706" s="649"/>
      <c r="D706" s="649"/>
      <c r="E706" s="649"/>
      <c r="F706" s="649"/>
      <c r="G706" s="649"/>
      <c r="H706" s="649"/>
      <c r="I706" s="649"/>
      <c r="J706" s="649"/>
      <c r="K706" s="649"/>
      <c r="L706" s="649"/>
      <c r="M706" s="649"/>
      <c r="N706" s="649"/>
      <c r="O706" s="649"/>
      <c r="P706" s="649"/>
      <c r="Q706" s="649"/>
      <c r="R706" s="649"/>
      <c r="S706" s="649"/>
      <c r="T706" s="649"/>
      <c r="U706" s="649"/>
      <c r="V706" s="649"/>
      <c r="W706" s="649"/>
      <c r="X706" s="649"/>
    </row>
    <row r="707" spans="1:24">
      <c r="A707" s="649"/>
      <c r="B707" s="649"/>
      <c r="C707" s="649"/>
      <c r="D707" s="649"/>
      <c r="E707" s="649"/>
      <c r="F707" s="649"/>
      <c r="G707" s="649"/>
      <c r="H707" s="649"/>
      <c r="I707" s="649"/>
      <c r="J707" s="649"/>
      <c r="K707" s="649"/>
      <c r="L707" s="649"/>
      <c r="M707" s="649"/>
      <c r="N707" s="649"/>
      <c r="O707" s="649"/>
      <c r="P707" s="649"/>
      <c r="Q707" s="649"/>
      <c r="R707" s="649"/>
      <c r="S707" s="649"/>
      <c r="T707" s="649"/>
      <c r="U707" s="649"/>
      <c r="V707" s="649"/>
      <c r="W707" s="649"/>
      <c r="X707" s="649"/>
    </row>
    <row r="708" spans="1:24">
      <c r="A708" s="649"/>
      <c r="B708" s="649"/>
      <c r="C708" s="649"/>
      <c r="D708" s="649"/>
      <c r="E708" s="649"/>
      <c r="F708" s="649"/>
      <c r="G708" s="649"/>
      <c r="H708" s="649"/>
      <c r="I708" s="649"/>
      <c r="J708" s="649"/>
      <c r="K708" s="649"/>
      <c r="L708" s="649"/>
      <c r="M708" s="649"/>
      <c r="N708" s="649"/>
      <c r="O708" s="649"/>
      <c r="P708" s="649"/>
      <c r="Q708" s="649"/>
      <c r="R708" s="649"/>
      <c r="S708" s="649"/>
      <c r="T708" s="649"/>
      <c r="U708" s="649"/>
      <c r="V708" s="649"/>
      <c r="W708" s="649"/>
      <c r="X708" s="649"/>
    </row>
    <row r="709" spans="1:24">
      <c r="A709" s="649"/>
      <c r="B709" s="649"/>
      <c r="C709" s="649"/>
      <c r="D709" s="649"/>
      <c r="E709" s="649"/>
      <c r="F709" s="649"/>
      <c r="G709" s="649"/>
      <c r="H709" s="649"/>
      <c r="I709" s="649"/>
      <c r="J709" s="649"/>
      <c r="K709" s="649"/>
      <c r="L709" s="649"/>
      <c r="M709" s="649"/>
      <c r="N709" s="649"/>
      <c r="O709" s="649"/>
      <c r="P709" s="649"/>
      <c r="Q709" s="649"/>
      <c r="R709" s="649"/>
      <c r="S709" s="649"/>
      <c r="T709" s="649"/>
      <c r="U709" s="649"/>
      <c r="V709" s="649"/>
      <c r="W709" s="649"/>
      <c r="X709" s="649"/>
    </row>
    <row r="710" spans="1:24">
      <c r="A710" s="649"/>
      <c r="B710" s="649"/>
      <c r="C710" s="649"/>
      <c r="D710" s="649"/>
      <c r="E710" s="649"/>
      <c r="F710" s="649"/>
      <c r="G710" s="649"/>
      <c r="H710" s="649"/>
      <c r="I710" s="649"/>
      <c r="J710" s="649"/>
      <c r="K710" s="649"/>
      <c r="L710" s="649"/>
      <c r="M710" s="649"/>
      <c r="N710" s="649"/>
      <c r="O710" s="649"/>
      <c r="P710" s="649"/>
      <c r="Q710" s="649"/>
      <c r="R710" s="649"/>
      <c r="S710" s="649"/>
      <c r="T710" s="649"/>
      <c r="U710" s="649"/>
      <c r="V710" s="649"/>
      <c r="W710" s="649"/>
      <c r="X710" s="649"/>
    </row>
    <row r="711" spans="1:24">
      <c r="A711" s="649"/>
      <c r="B711" s="649"/>
      <c r="C711" s="649"/>
      <c r="D711" s="649"/>
      <c r="E711" s="649"/>
      <c r="F711" s="649"/>
      <c r="G711" s="649"/>
      <c r="H711" s="649"/>
      <c r="I711" s="649"/>
      <c r="J711" s="649"/>
      <c r="K711" s="649"/>
      <c r="L711" s="649"/>
      <c r="M711" s="649"/>
      <c r="N711" s="649"/>
      <c r="O711" s="649"/>
      <c r="P711" s="649"/>
      <c r="Q711" s="649"/>
      <c r="R711" s="649"/>
      <c r="S711" s="649"/>
      <c r="T711" s="649"/>
      <c r="U711" s="649"/>
      <c r="V711" s="649"/>
      <c r="W711" s="649"/>
      <c r="X711" s="649"/>
    </row>
    <row r="712" spans="1:24">
      <c r="A712" s="649"/>
      <c r="B712" s="649"/>
      <c r="C712" s="649"/>
      <c r="D712" s="649"/>
      <c r="E712" s="649"/>
      <c r="F712" s="649"/>
      <c r="G712" s="649"/>
      <c r="H712" s="649"/>
      <c r="I712" s="649"/>
      <c r="J712" s="649"/>
      <c r="K712" s="649"/>
      <c r="L712" s="649"/>
      <c r="M712" s="649"/>
      <c r="N712" s="649"/>
      <c r="O712" s="649"/>
      <c r="P712" s="649"/>
      <c r="Q712" s="649"/>
      <c r="R712" s="649"/>
      <c r="S712" s="649"/>
      <c r="T712" s="649"/>
      <c r="U712" s="649"/>
      <c r="V712" s="649"/>
      <c r="W712" s="649"/>
      <c r="X712" s="649"/>
    </row>
    <row r="713" spans="1:24">
      <c r="A713" s="649"/>
      <c r="B713" s="649"/>
      <c r="C713" s="649"/>
      <c r="D713" s="649"/>
      <c r="E713" s="649"/>
      <c r="F713" s="649"/>
      <c r="G713" s="649"/>
      <c r="H713" s="649"/>
      <c r="I713" s="649"/>
      <c r="J713" s="649"/>
      <c r="K713" s="649"/>
      <c r="L713" s="649"/>
      <c r="M713" s="649"/>
      <c r="N713" s="649"/>
      <c r="O713" s="649"/>
      <c r="P713" s="649"/>
      <c r="Q713" s="649"/>
      <c r="R713" s="649"/>
      <c r="S713" s="649"/>
      <c r="T713" s="649"/>
      <c r="U713" s="649"/>
      <c r="V713" s="649"/>
      <c r="W713" s="649"/>
      <c r="X713" s="649"/>
    </row>
    <row r="714" spans="1:24">
      <c r="A714" s="649"/>
      <c r="B714" s="649"/>
      <c r="C714" s="649"/>
      <c r="D714" s="649"/>
      <c r="E714" s="649"/>
      <c r="F714" s="649"/>
      <c r="G714" s="649"/>
      <c r="H714" s="649"/>
      <c r="I714" s="649"/>
      <c r="J714" s="649"/>
      <c r="K714" s="649"/>
      <c r="L714" s="649"/>
      <c r="M714" s="649"/>
      <c r="N714" s="649"/>
      <c r="O714" s="649"/>
      <c r="P714" s="649"/>
      <c r="Q714" s="649"/>
      <c r="R714" s="649"/>
      <c r="S714" s="649"/>
      <c r="T714" s="649"/>
      <c r="U714" s="649"/>
      <c r="V714" s="649"/>
      <c r="W714" s="649"/>
      <c r="X714" s="649"/>
    </row>
    <row r="715" spans="1:24">
      <c r="A715" s="649"/>
      <c r="B715" s="649"/>
      <c r="C715" s="649"/>
      <c r="D715" s="649"/>
      <c r="E715" s="649"/>
      <c r="F715" s="649"/>
      <c r="G715" s="649"/>
      <c r="H715" s="649"/>
      <c r="I715" s="649"/>
      <c r="J715" s="649"/>
      <c r="K715" s="649"/>
      <c r="L715" s="649"/>
      <c r="M715" s="649"/>
      <c r="N715" s="649"/>
      <c r="O715" s="649"/>
      <c r="P715" s="649"/>
      <c r="Q715" s="649"/>
      <c r="R715" s="649"/>
      <c r="S715" s="649"/>
      <c r="T715" s="649"/>
      <c r="U715" s="649"/>
      <c r="V715" s="649"/>
      <c r="W715" s="649"/>
      <c r="X715" s="649"/>
    </row>
    <row r="716" spans="1:24">
      <c r="A716" s="649"/>
      <c r="B716" s="649"/>
      <c r="C716" s="649"/>
      <c r="D716" s="649"/>
      <c r="E716" s="649"/>
      <c r="F716" s="649"/>
      <c r="G716" s="649"/>
      <c r="H716" s="649"/>
      <c r="I716" s="649"/>
      <c r="J716" s="649"/>
      <c r="K716" s="649"/>
      <c r="L716" s="649"/>
      <c r="M716" s="649"/>
      <c r="N716" s="649"/>
      <c r="O716" s="649"/>
      <c r="P716" s="649"/>
      <c r="Q716" s="649"/>
      <c r="R716" s="649"/>
      <c r="S716" s="649"/>
      <c r="T716" s="649"/>
      <c r="U716" s="649"/>
      <c r="V716" s="649"/>
      <c r="W716" s="649"/>
      <c r="X716" s="649"/>
    </row>
    <row r="717" spans="1:24">
      <c r="A717" s="649"/>
      <c r="B717" s="649"/>
      <c r="C717" s="649"/>
      <c r="D717" s="649"/>
      <c r="E717" s="649"/>
      <c r="F717" s="649"/>
      <c r="G717" s="649"/>
      <c r="H717" s="649"/>
      <c r="I717" s="649"/>
      <c r="J717" s="649"/>
      <c r="K717" s="649"/>
      <c r="L717" s="649"/>
      <c r="M717" s="649"/>
      <c r="N717" s="649"/>
      <c r="O717" s="649"/>
      <c r="P717" s="649"/>
      <c r="Q717" s="649"/>
      <c r="R717" s="649"/>
      <c r="S717" s="649"/>
      <c r="T717" s="649"/>
      <c r="U717" s="649"/>
      <c r="V717" s="649"/>
      <c r="W717" s="649"/>
      <c r="X717" s="649"/>
    </row>
    <row r="718" spans="1:24">
      <c r="A718" s="649"/>
      <c r="B718" s="649"/>
      <c r="C718" s="649"/>
      <c r="D718" s="649"/>
      <c r="E718" s="649"/>
      <c r="F718" s="649"/>
      <c r="G718" s="649"/>
      <c r="H718" s="649"/>
      <c r="I718" s="649"/>
      <c r="J718" s="649"/>
      <c r="K718" s="649"/>
      <c r="L718" s="649"/>
      <c r="M718" s="649"/>
      <c r="N718" s="649"/>
      <c r="O718" s="649"/>
      <c r="P718" s="649"/>
      <c r="Q718" s="649"/>
      <c r="R718" s="649"/>
      <c r="S718" s="649"/>
      <c r="T718" s="649"/>
      <c r="U718" s="649"/>
      <c r="V718" s="649"/>
      <c r="W718" s="649"/>
      <c r="X718" s="649"/>
    </row>
    <row r="719" spans="1:24">
      <c r="A719" s="649"/>
      <c r="B719" s="649"/>
      <c r="C719" s="649"/>
      <c r="D719" s="649"/>
      <c r="E719" s="649"/>
      <c r="F719" s="649"/>
      <c r="G719" s="649"/>
      <c r="H719" s="649"/>
      <c r="I719" s="649"/>
      <c r="J719" s="649"/>
      <c r="K719" s="649"/>
      <c r="L719" s="649"/>
      <c r="M719" s="649"/>
      <c r="N719" s="649"/>
      <c r="O719" s="649"/>
      <c r="P719" s="649"/>
      <c r="Q719" s="649"/>
      <c r="R719" s="649"/>
      <c r="S719" s="649"/>
      <c r="T719" s="649"/>
      <c r="U719" s="649"/>
      <c r="V719" s="649"/>
      <c r="W719" s="649"/>
      <c r="X719" s="649"/>
    </row>
    <row r="720" spans="1:24">
      <c r="A720" s="649"/>
      <c r="B720" s="649"/>
      <c r="C720" s="649"/>
      <c r="D720" s="649"/>
      <c r="E720" s="649"/>
      <c r="F720" s="649"/>
      <c r="G720" s="649"/>
      <c r="H720" s="649"/>
      <c r="I720" s="649"/>
      <c r="J720" s="649"/>
      <c r="K720" s="649"/>
      <c r="L720" s="649"/>
      <c r="M720" s="649"/>
      <c r="N720" s="649"/>
      <c r="O720" s="649"/>
      <c r="P720" s="649"/>
      <c r="Q720" s="649"/>
      <c r="R720" s="649"/>
      <c r="S720" s="649"/>
      <c r="T720" s="649"/>
      <c r="U720" s="649"/>
      <c r="V720" s="649"/>
      <c r="W720" s="649"/>
      <c r="X720" s="649"/>
    </row>
    <row r="721" spans="1:24">
      <c r="A721" s="649"/>
      <c r="B721" s="649"/>
      <c r="C721" s="649"/>
      <c r="D721" s="649"/>
      <c r="E721" s="649"/>
      <c r="F721" s="649"/>
      <c r="G721" s="649"/>
      <c r="H721" s="649"/>
      <c r="I721" s="649"/>
      <c r="J721" s="649"/>
      <c r="K721" s="649"/>
      <c r="L721" s="649"/>
      <c r="M721" s="649"/>
      <c r="N721" s="649"/>
      <c r="O721" s="649"/>
      <c r="P721" s="649"/>
      <c r="Q721" s="649"/>
      <c r="R721" s="649"/>
      <c r="S721" s="649"/>
      <c r="T721" s="649"/>
      <c r="U721" s="649"/>
      <c r="V721" s="649"/>
      <c r="W721" s="649"/>
      <c r="X721" s="649"/>
    </row>
    <row r="722" spans="1:24">
      <c r="A722" s="649"/>
      <c r="B722" s="649"/>
      <c r="C722" s="649"/>
      <c r="D722" s="649"/>
      <c r="E722" s="649"/>
      <c r="F722" s="649"/>
      <c r="G722" s="649"/>
      <c r="H722" s="649"/>
      <c r="I722" s="649"/>
      <c r="J722" s="649"/>
      <c r="K722" s="649"/>
      <c r="L722" s="649"/>
      <c r="M722" s="649"/>
      <c r="N722" s="649"/>
      <c r="O722" s="649"/>
      <c r="P722" s="649"/>
      <c r="Q722" s="649"/>
      <c r="R722" s="649"/>
      <c r="S722" s="649"/>
      <c r="T722" s="649"/>
      <c r="U722" s="649"/>
      <c r="V722" s="649"/>
      <c r="W722" s="649"/>
      <c r="X722" s="649"/>
    </row>
    <row r="723" spans="1:24">
      <c r="A723" s="649"/>
      <c r="B723" s="649"/>
      <c r="C723" s="649"/>
      <c r="D723" s="649"/>
      <c r="E723" s="649"/>
      <c r="F723" s="649"/>
      <c r="G723" s="649"/>
      <c r="H723" s="649"/>
      <c r="I723" s="649"/>
      <c r="J723" s="649"/>
      <c r="K723" s="649"/>
      <c r="L723" s="649"/>
      <c r="M723" s="649"/>
      <c r="N723" s="649"/>
      <c r="O723" s="649"/>
      <c r="P723" s="649"/>
      <c r="Q723" s="649"/>
      <c r="R723" s="649"/>
      <c r="S723" s="649"/>
      <c r="T723" s="649"/>
      <c r="U723" s="649"/>
      <c r="V723" s="649"/>
      <c r="W723" s="649"/>
      <c r="X723" s="649"/>
    </row>
    <row r="724" spans="1:24">
      <c r="A724" s="649"/>
      <c r="B724" s="649"/>
      <c r="C724" s="649"/>
      <c r="D724" s="649"/>
      <c r="E724" s="649"/>
      <c r="F724" s="649"/>
      <c r="G724" s="649"/>
      <c r="H724" s="649"/>
      <c r="I724" s="649"/>
      <c r="J724" s="649"/>
      <c r="K724" s="649"/>
      <c r="L724" s="649"/>
      <c r="M724" s="649"/>
      <c r="N724" s="649"/>
      <c r="O724" s="649"/>
      <c r="P724" s="649"/>
      <c r="Q724" s="649"/>
      <c r="R724" s="649"/>
      <c r="S724" s="649"/>
      <c r="T724" s="649"/>
      <c r="U724" s="649"/>
      <c r="V724" s="649"/>
      <c r="W724" s="649"/>
      <c r="X724" s="649"/>
    </row>
    <row r="725" spans="1:24">
      <c r="A725" s="649"/>
      <c r="B725" s="649"/>
      <c r="C725" s="649"/>
      <c r="D725" s="649"/>
      <c r="E725" s="649"/>
      <c r="F725" s="649"/>
      <c r="G725" s="649"/>
      <c r="H725" s="649"/>
      <c r="I725" s="649"/>
      <c r="J725" s="649"/>
      <c r="K725" s="649"/>
      <c r="L725" s="649"/>
      <c r="M725" s="649"/>
      <c r="N725" s="649"/>
      <c r="O725" s="649"/>
      <c r="P725" s="649"/>
      <c r="Q725" s="649"/>
      <c r="R725" s="649"/>
      <c r="S725" s="649"/>
      <c r="T725" s="649"/>
      <c r="U725" s="649"/>
      <c r="V725" s="649"/>
      <c r="W725" s="649"/>
      <c r="X725" s="649"/>
    </row>
    <row r="726" spans="1:24">
      <c r="A726" s="649"/>
      <c r="B726" s="649"/>
      <c r="C726" s="649"/>
      <c r="D726" s="649"/>
      <c r="E726" s="649"/>
      <c r="F726" s="649"/>
      <c r="G726" s="649"/>
      <c r="H726" s="649"/>
      <c r="I726" s="649"/>
      <c r="J726" s="649"/>
      <c r="K726" s="649"/>
      <c r="L726" s="649"/>
      <c r="M726" s="649"/>
      <c r="N726" s="649"/>
      <c r="O726" s="649"/>
      <c r="P726" s="649"/>
      <c r="Q726" s="649"/>
      <c r="R726" s="649"/>
      <c r="S726" s="649"/>
      <c r="T726" s="649"/>
      <c r="U726" s="649"/>
      <c r="V726" s="649"/>
      <c r="W726" s="649"/>
      <c r="X726" s="649"/>
    </row>
    <row r="727" spans="1:24">
      <c r="A727" s="649"/>
      <c r="B727" s="649"/>
      <c r="C727" s="649"/>
      <c r="D727" s="649"/>
      <c r="E727" s="649"/>
      <c r="F727" s="649"/>
      <c r="G727" s="649"/>
      <c r="H727" s="649"/>
      <c r="I727" s="649"/>
      <c r="J727" s="649"/>
      <c r="K727" s="649"/>
      <c r="L727" s="649"/>
      <c r="M727" s="649"/>
      <c r="N727" s="649"/>
      <c r="O727" s="649"/>
      <c r="P727" s="649"/>
      <c r="Q727" s="649"/>
      <c r="R727" s="649"/>
      <c r="S727" s="649"/>
      <c r="T727" s="649"/>
      <c r="U727" s="649"/>
      <c r="V727" s="649"/>
      <c r="W727" s="649"/>
      <c r="X727" s="649"/>
    </row>
    <row r="728" spans="1:24">
      <c r="A728" s="649"/>
      <c r="B728" s="649"/>
      <c r="C728" s="649"/>
      <c r="D728" s="649"/>
      <c r="E728" s="649"/>
      <c r="F728" s="649"/>
      <c r="G728" s="649"/>
      <c r="H728" s="649"/>
      <c r="I728" s="649"/>
      <c r="J728" s="649"/>
      <c r="K728" s="649"/>
      <c r="L728" s="649"/>
      <c r="M728" s="649"/>
      <c r="N728" s="649"/>
      <c r="O728" s="649"/>
      <c r="P728" s="649"/>
      <c r="Q728" s="649"/>
      <c r="R728" s="649"/>
      <c r="S728" s="649"/>
      <c r="T728" s="649"/>
      <c r="U728" s="649"/>
      <c r="V728" s="649"/>
      <c r="W728" s="649"/>
      <c r="X728" s="649"/>
    </row>
    <row r="729" spans="1:24">
      <c r="A729" s="649"/>
      <c r="B729" s="649"/>
      <c r="C729" s="649"/>
      <c r="D729" s="649"/>
      <c r="E729" s="649"/>
      <c r="F729" s="649"/>
      <c r="G729" s="649"/>
      <c r="H729" s="649"/>
      <c r="I729" s="649"/>
      <c r="J729" s="649"/>
      <c r="K729" s="649"/>
      <c r="L729" s="649"/>
      <c r="M729" s="649"/>
      <c r="N729" s="649"/>
      <c r="O729" s="649"/>
      <c r="P729" s="649"/>
      <c r="Q729" s="649"/>
      <c r="R729" s="649"/>
      <c r="S729" s="649"/>
      <c r="T729" s="649"/>
      <c r="U729" s="649"/>
      <c r="V729" s="649"/>
      <c r="W729" s="649"/>
      <c r="X729" s="649"/>
    </row>
    <row r="730" spans="1:24">
      <c r="A730" s="649"/>
      <c r="B730" s="649"/>
      <c r="C730" s="649"/>
      <c r="D730" s="649"/>
      <c r="E730" s="649"/>
      <c r="F730" s="649"/>
      <c r="G730" s="649"/>
      <c r="H730" s="649"/>
      <c r="I730" s="649"/>
      <c r="J730" s="649"/>
      <c r="K730" s="649"/>
      <c r="L730" s="649"/>
      <c r="M730" s="649"/>
      <c r="N730" s="649"/>
      <c r="O730" s="649"/>
      <c r="P730" s="649"/>
      <c r="Q730" s="649"/>
      <c r="R730" s="649"/>
      <c r="S730" s="649"/>
      <c r="T730" s="649"/>
      <c r="U730" s="649"/>
      <c r="V730" s="649"/>
      <c r="W730" s="649"/>
      <c r="X730" s="649"/>
    </row>
    <row r="731" spans="1:24">
      <c r="A731" s="649"/>
      <c r="B731" s="649"/>
      <c r="C731" s="649"/>
      <c r="D731" s="649"/>
      <c r="E731" s="649"/>
      <c r="F731" s="649"/>
      <c r="G731" s="649"/>
      <c r="H731" s="649"/>
      <c r="I731" s="649"/>
      <c r="J731" s="649"/>
      <c r="K731" s="649"/>
      <c r="L731" s="649"/>
      <c r="M731" s="649"/>
      <c r="N731" s="649"/>
      <c r="O731" s="649"/>
      <c r="P731" s="649"/>
      <c r="Q731" s="649"/>
      <c r="R731" s="649"/>
      <c r="S731" s="649"/>
      <c r="T731" s="649"/>
      <c r="U731" s="649"/>
      <c r="V731" s="649"/>
      <c r="W731" s="649"/>
      <c r="X731" s="649"/>
    </row>
    <row r="732" spans="1:24">
      <c r="A732" s="649"/>
      <c r="B732" s="649"/>
      <c r="C732" s="649"/>
      <c r="D732" s="649"/>
      <c r="E732" s="649"/>
      <c r="F732" s="649"/>
      <c r="G732" s="649"/>
      <c r="H732" s="649"/>
      <c r="I732" s="649"/>
      <c r="J732" s="649"/>
      <c r="K732" s="649"/>
      <c r="L732" s="649"/>
      <c r="M732" s="649"/>
      <c r="N732" s="649"/>
      <c r="O732" s="649"/>
      <c r="P732" s="649"/>
      <c r="Q732" s="649"/>
      <c r="R732" s="649"/>
      <c r="S732" s="649"/>
      <c r="T732" s="649"/>
      <c r="U732" s="649"/>
      <c r="V732" s="649"/>
      <c r="W732" s="649"/>
      <c r="X732" s="649"/>
    </row>
    <row r="733" spans="1:24">
      <c r="A733" s="649"/>
      <c r="B733" s="649"/>
      <c r="C733" s="649"/>
      <c r="D733" s="649"/>
      <c r="E733" s="649"/>
      <c r="F733" s="649"/>
      <c r="G733" s="649"/>
      <c r="H733" s="649"/>
      <c r="I733" s="649"/>
      <c r="J733" s="649"/>
      <c r="K733" s="649"/>
      <c r="L733" s="649"/>
      <c r="M733" s="649"/>
      <c r="N733" s="649"/>
      <c r="O733" s="649"/>
      <c r="P733" s="649"/>
      <c r="Q733" s="649"/>
      <c r="R733" s="649"/>
      <c r="S733" s="649"/>
      <c r="T733" s="649"/>
      <c r="U733" s="649"/>
      <c r="V733" s="649"/>
      <c r="W733" s="649"/>
      <c r="X733" s="649"/>
    </row>
    <row r="734" spans="1:24">
      <c r="A734" s="649"/>
      <c r="B734" s="649"/>
      <c r="C734" s="649"/>
      <c r="D734" s="649"/>
      <c r="E734" s="649"/>
      <c r="F734" s="649"/>
      <c r="G734" s="649"/>
      <c r="H734" s="649"/>
      <c r="I734" s="649"/>
      <c r="J734" s="649"/>
      <c r="K734" s="649"/>
      <c r="L734" s="649"/>
      <c r="M734" s="649"/>
      <c r="N734" s="649"/>
      <c r="O734" s="649"/>
      <c r="P734" s="649"/>
      <c r="Q734" s="649"/>
      <c r="R734" s="649"/>
      <c r="S734" s="649"/>
      <c r="T734" s="649"/>
      <c r="U734" s="649"/>
      <c r="V734" s="649"/>
      <c r="W734" s="649"/>
      <c r="X734" s="649"/>
    </row>
    <row r="735" spans="1:24">
      <c r="A735" s="649"/>
      <c r="B735" s="649"/>
      <c r="C735" s="649"/>
      <c r="D735" s="649"/>
      <c r="E735" s="649"/>
      <c r="F735" s="649"/>
      <c r="G735" s="649"/>
      <c r="H735" s="649"/>
      <c r="I735" s="649"/>
      <c r="J735" s="649"/>
      <c r="K735" s="649"/>
      <c r="L735" s="649"/>
      <c r="M735" s="649"/>
      <c r="N735" s="649"/>
      <c r="O735" s="649"/>
      <c r="P735" s="649"/>
      <c r="Q735" s="649"/>
      <c r="R735" s="649"/>
      <c r="S735" s="649"/>
      <c r="T735" s="649"/>
      <c r="U735" s="649"/>
      <c r="V735" s="649"/>
      <c r="W735" s="649"/>
      <c r="X735" s="649"/>
    </row>
    <row r="736" spans="1:24">
      <c r="A736" s="649"/>
      <c r="B736" s="649"/>
      <c r="C736" s="649"/>
      <c r="D736" s="649"/>
      <c r="E736" s="649"/>
      <c r="F736" s="649"/>
      <c r="G736" s="649"/>
      <c r="H736" s="649"/>
      <c r="I736" s="649"/>
      <c r="J736" s="649"/>
      <c r="K736" s="649"/>
      <c r="L736" s="649"/>
      <c r="M736" s="649"/>
      <c r="N736" s="649"/>
      <c r="O736" s="649"/>
      <c r="P736" s="649"/>
      <c r="Q736" s="649"/>
      <c r="R736" s="649"/>
      <c r="S736" s="649"/>
      <c r="T736" s="649"/>
      <c r="U736" s="649"/>
      <c r="V736" s="649"/>
      <c r="W736" s="649"/>
      <c r="X736" s="649"/>
    </row>
    <row r="737" spans="1:24">
      <c r="A737" s="649"/>
      <c r="B737" s="649"/>
      <c r="C737" s="649"/>
      <c r="D737" s="649"/>
      <c r="E737" s="649"/>
      <c r="F737" s="649"/>
      <c r="G737" s="649"/>
      <c r="H737" s="649"/>
      <c r="I737" s="649"/>
      <c r="J737" s="649"/>
      <c r="K737" s="649"/>
      <c r="L737" s="649"/>
      <c r="M737" s="649"/>
      <c r="N737" s="649"/>
      <c r="O737" s="649"/>
      <c r="P737" s="649"/>
      <c r="Q737" s="649"/>
      <c r="R737" s="649"/>
      <c r="S737" s="649"/>
      <c r="T737" s="649"/>
      <c r="U737" s="649"/>
      <c r="V737" s="649"/>
      <c r="W737" s="649"/>
      <c r="X737" s="649"/>
    </row>
    <row r="738" spans="1:24">
      <c r="A738" s="649"/>
      <c r="B738" s="649"/>
      <c r="C738" s="649"/>
      <c r="D738" s="649"/>
      <c r="E738" s="649"/>
      <c r="F738" s="649"/>
      <c r="G738" s="649"/>
      <c r="H738" s="649"/>
      <c r="I738" s="649"/>
      <c r="J738" s="649"/>
      <c r="K738" s="649"/>
      <c r="L738" s="649"/>
      <c r="M738" s="649"/>
      <c r="N738" s="649"/>
      <c r="O738" s="649"/>
      <c r="P738" s="649"/>
      <c r="Q738" s="649"/>
      <c r="R738" s="649"/>
      <c r="S738" s="649"/>
      <c r="T738" s="649"/>
      <c r="U738" s="649"/>
      <c r="V738" s="649"/>
      <c r="W738" s="649"/>
      <c r="X738" s="649"/>
    </row>
    <row r="739" spans="1:24">
      <c r="A739" s="649"/>
      <c r="B739" s="649"/>
      <c r="C739" s="649"/>
      <c r="D739" s="649"/>
      <c r="E739" s="649"/>
      <c r="F739" s="649"/>
      <c r="G739" s="649"/>
      <c r="H739" s="649"/>
      <c r="I739" s="649"/>
      <c r="J739" s="649"/>
      <c r="K739" s="649"/>
      <c r="L739" s="649"/>
      <c r="M739" s="649"/>
      <c r="N739" s="649"/>
      <c r="O739" s="649"/>
      <c r="P739" s="649"/>
      <c r="Q739" s="649"/>
      <c r="R739" s="649"/>
      <c r="S739" s="649"/>
      <c r="T739" s="649"/>
      <c r="U739" s="649"/>
      <c r="V739" s="649"/>
      <c r="W739" s="649"/>
      <c r="X739" s="649"/>
    </row>
    <row r="740" spans="1:24">
      <c r="A740" s="649"/>
      <c r="B740" s="649"/>
      <c r="C740" s="649"/>
      <c r="D740" s="649"/>
      <c r="E740" s="649"/>
      <c r="F740" s="649"/>
      <c r="G740" s="649"/>
      <c r="H740" s="649"/>
      <c r="I740" s="649"/>
      <c r="J740" s="649"/>
      <c r="K740" s="649"/>
      <c r="L740" s="649"/>
      <c r="M740" s="649"/>
      <c r="N740" s="649"/>
      <c r="O740" s="649"/>
      <c r="P740" s="649"/>
      <c r="Q740" s="649"/>
      <c r="R740" s="649"/>
      <c r="S740" s="649"/>
      <c r="T740" s="649"/>
      <c r="U740" s="649"/>
      <c r="V740" s="649"/>
      <c r="W740" s="649"/>
      <c r="X740" s="649"/>
    </row>
    <row r="741" spans="1:24">
      <c r="A741" s="649"/>
      <c r="B741" s="649"/>
      <c r="C741" s="649"/>
      <c r="D741" s="649"/>
      <c r="E741" s="649"/>
      <c r="F741" s="649"/>
      <c r="G741" s="649"/>
      <c r="H741" s="649"/>
      <c r="I741" s="649"/>
      <c r="J741" s="649"/>
      <c r="K741" s="649"/>
      <c r="L741" s="649"/>
      <c r="M741" s="649"/>
      <c r="N741" s="649"/>
      <c r="O741" s="649"/>
      <c r="P741" s="649"/>
      <c r="Q741" s="649"/>
      <c r="R741" s="649"/>
      <c r="S741" s="649"/>
      <c r="T741" s="649"/>
      <c r="U741" s="649"/>
      <c r="V741" s="649"/>
      <c r="W741" s="649"/>
      <c r="X741" s="649"/>
    </row>
    <row r="742" spans="1:24">
      <c r="A742" s="649"/>
      <c r="B742" s="649"/>
      <c r="C742" s="649"/>
      <c r="D742" s="649"/>
      <c r="E742" s="649"/>
      <c r="F742" s="649"/>
      <c r="G742" s="649"/>
      <c r="H742" s="649"/>
      <c r="I742" s="649"/>
      <c r="J742" s="649"/>
      <c r="K742" s="649"/>
      <c r="L742" s="649"/>
      <c r="M742" s="649"/>
      <c r="N742" s="649"/>
      <c r="O742" s="649"/>
      <c r="P742" s="649"/>
      <c r="Q742" s="649"/>
      <c r="R742" s="649"/>
      <c r="S742" s="649"/>
      <c r="T742" s="649"/>
      <c r="U742" s="649"/>
      <c r="V742" s="649"/>
      <c r="W742" s="649"/>
      <c r="X742" s="649"/>
    </row>
    <row r="743" spans="1:24">
      <c r="A743" s="649"/>
      <c r="B743" s="649"/>
      <c r="C743" s="649"/>
      <c r="D743" s="649"/>
      <c r="E743" s="649"/>
      <c r="F743" s="649"/>
      <c r="G743" s="649"/>
      <c r="H743" s="649"/>
      <c r="I743" s="649"/>
      <c r="J743" s="649"/>
      <c r="K743" s="649"/>
      <c r="L743" s="649"/>
      <c r="M743" s="649"/>
      <c r="N743" s="649"/>
      <c r="O743" s="649"/>
      <c r="P743" s="649"/>
      <c r="Q743" s="649"/>
      <c r="R743" s="649"/>
      <c r="S743" s="649"/>
      <c r="T743" s="649"/>
      <c r="U743" s="649"/>
      <c r="V743" s="649"/>
      <c r="W743" s="649"/>
      <c r="X743" s="649"/>
    </row>
    <row r="744" spans="1:24">
      <c r="A744" s="649"/>
      <c r="B744" s="649"/>
      <c r="C744" s="649"/>
      <c r="D744" s="649"/>
      <c r="E744" s="649"/>
      <c r="F744" s="649"/>
      <c r="G744" s="649"/>
      <c r="H744" s="649"/>
      <c r="I744" s="649"/>
      <c r="J744" s="649"/>
      <c r="K744" s="649"/>
      <c r="L744" s="649"/>
      <c r="M744" s="649"/>
      <c r="N744" s="649"/>
      <c r="O744" s="649"/>
      <c r="P744" s="649"/>
      <c r="Q744" s="649"/>
      <c r="R744" s="649"/>
      <c r="S744" s="649"/>
      <c r="T744" s="649"/>
      <c r="U744" s="649"/>
      <c r="V744" s="649"/>
      <c r="W744" s="649"/>
      <c r="X744" s="649"/>
    </row>
    <row r="745" spans="1:24">
      <c r="A745" s="649"/>
      <c r="B745" s="649"/>
      <c r="C745" s="649"/>
      <c r="D745" s="649"/>
      <c r="E745" s="649"/>
      <c r="F745" s="649"/>
      <c r="G745" s="649"/>
      <c r="H745" s="649"/>
      <c r="I745" s="649"/>
      <c r="J745" s="649"/>
      <c r="K745" s="649"/>
      <c r="L745" s="649"/>
      <c r="M745" s="649"/>
      <c r="N745" s="649"/>
      <c r="O745" s="649"/>
      <c r="P745" s="649"/>
      <c r="Q745" s="649"/>
      <c r="R745" s="649"/>
      <c r="S745" s="649"/>
      <c r="T745" s="649"/>
      <c r="U745" s="649"/>
      <c r="V745" s="649"/>
      <c r="W745" s="649"/>
      <c r="X745" s="649"/>
    </row>
    <row r="746" spans="1:24">
      <c r="A746" s="649"/>
      <c r="B746" s="649"/>
      <c r="C746" s="649"/>
      <c r="D746" s="649"/>
      <c r="E746" s="649"/>
      <c r="F746" s="649"/>
      <c r="G746" s="649"/>
      <c r="H746" s="649"/>
      <c r="I746" s="649"/>
      <c r="J746" s="649"/>
      <c r="K746" s="649"/>
      <c r="L746" s="649"/>
      <c r="M746" s="649"/>
      <c r="N746" s="649"/>
      <c r="O746" s="649"/>
      <c r="P746" s="649"/>
      <c r="Q746" s="649"/>
      <c r="R746" s="649"/>
      <c r="S746" s="649"/>
      <c r="T746" s="649"/>
      <c r="U746" s="649"/>
      <c r="V746" s="649"/>
      <c r="W746" s="649"/>
      <c r="X746" s="649"/>
    </row>
    <row r="747" spans="1:24">
      <c r="A747" s="649"/>
      <c r="B747" s="649"/>
      <c r="C747" s="649"/>
      <c r="D747" s="649"/>
      <c r="E747" s="649"/>
      <c r="F747" s="649"/>
      <c r="G747" s="649"/>
      <c r="H747" s="649"/>
      <c r="I747" s="649"/>
      <c r="J747" s="649"/>
      <c r="K747" s="649"/>
      <c r="L747" s="649"/>
      <c r="M747" s="649"/>
      <c r="N747" s="649"/>
      <c r="O747" s="649"/>
      <c r="P747" s="649"/>
      <c r="Q747" s="649"/>
      <c r="R747" s="649"/>
      <c r="S747" s="649"/>
      <c r="T747" s="649"/>
      <c r="U747" s="649"/>
      <c r="V747" s="649"/>
      <c r="W747" s="649"/>
      <c r="X747" s="649"/>
    </row>
    <row r="748" spans="1:24">
      <c r="A748" s="649"/>
      <c r="B748" s="649"/>
      <c r="C748" s="649"/>
      <c r="D748" s="649"/>
      <c r="E748" s="649"/>
      <c r="F748" s="649"/>
      <c r="G748" s="649"/>
      <c r="H748" s="649"/>
      <c r="I748" s="649"/>
      <c r="J748" s="649"/>
      <c r="K748" s="649"/>
      <c r="L748" s="649"/>
      <c r="M748" s="649"/>
      <c r="N748" s="649"/>
      <c r="O748" s="649"/>
      <c r="P748" s="649"/>
      <c r="Q748" s="649"/>
      <c r="R748" s="649"/>
      <c r="S748" s="649"/>
      <c r="T748" s="649"/>
      <c r="U748" s="649"/>
      <c r="V748" s="649"/>
      <c r="W748" s="649"/>
      <c r="X748" s="649"/>
    </row>
    <row r="749" spans="1:24">
      <c r="A749" s="649"/>
      <c r="B749" s="649"/>
      <c r="C749" s="649"/>
      <c r="D749" s="649"/>
      <c r="E749" s="649"/>
      <c r="F749" s="649"/>
      <c r="G749" s="649"/>
      <c r="H749" s="649"/>
      <c r="I749" s="649"/>
      <c r="J749" s="649"/>
      <c r="K749" s="649"/>
      <c r="L749" s="649"/>
      <c r="M749" s="649"/>
      <c r="N749" s="649"/>
      <c r="O749" s="649"/>
      <c r="P749" s="649"/>
      <c r="Q749" s="649"/>
      <c r="R749" s="649"/>
      <c r="S749" s="649"/>
      <c r="T749" s="649"/>
      <c r="U749" s="649"/>
      <c r="V749" s="649"/>
      <c r="W749" s="649"/>
      <c r="X749" s="649"/>
    </row>
    <row r="750" spans="1:24">
      <c r="A750" s="649"/>
      <c r="B750" s="649"/>
      <c r="C750" s="649"/>
      <c r="D750" s="649"/>
      <c r="E750" s="649"/>
      <c r="F750" s="649"/>
      <c r="G750" s="649"/>
      <c r="H750" s="649"/>
      <c r="I750" s="649"/>
      <c r="J750" s="649"/>
      <c r="K750" s="649"/>
      <c r="L750" s="649"/>
      <c r="M750" s="649"/>
      <c r="N750" s="649"/>
      <c r="O750" s="649"/>
      <c r="P750" s="649"/>
      <c r="Q750" s="649"/>
      <c r="R750" s="649"/>
      <c r="S750" s="649"/>
      <c r="T750" s="649"/>
      <c r="U750" s="649"/>
      <c r="V750" s="649"/>
      <c r="W750" s="649"/>
      <c r="X750" s="649"/>
    </row>
    <row r="751" spans="1:24">
      <c r="A751" s="649"/>
      <c r="B751" s="649"/>
      <c r="C751" s="649"/>
      <c r="D751" s="649"/>
      <c r="E751" s="649"/>
      <c r="F751" s="649"/>
      <c r="G751" s="649"/>
      <c r="H751" s="649"/>
      <c r="I751" s="649"/>
      <c r="J751" s="649"/>
      <c r="K751" s="649"/>
      <c r="L751" s="649"/>
      <c r="M751" s="649"/>
      <c r="N751" s="649"/>
      <c r="O751" s="649"/>
      <c r="P751" s="649"/>
      <c r="Q751" s="649"/>
      <c r="R751" s="649"/>
      <c r="S751" s="649"/>
      <c r="T751" s="649"/>
      <c r="U751" s="649"/>
      <c r="V751" s="649"/>
      <c r="W751" s="649"/>
      <c r="X751" s="649"/>
    </row>
    <row r="752" spans="1:24">
      <c r="A752" s="649"/>
      <c r="B752" s="649"/>
      <c r="C752" s="649"/>
      <c r="D752" s="649"/>
      <c r="E752" s="649"/>
      <c r="F752" s="649"/>
      <c r="G752" s="649"/>
      <c r="H752" s="649"/>
      <c r="I752" s="649"/>
      <c r="J752" s="649"/>
      <c r="K752" s="649"/>
      <c r="L752" s="649"/>
      <c r="M752" s="649"/>
      <c r="N752" s="649"/>
      <c r="O752" s="649"/>
      <c r="P752" s="649"/>
      <c r="Q752" s="649"/>
      <c r="R752" s="649"/>
      <c r="S752" s="649"/>
      <c r="T752" s="649"/>
      <c r="U752" s="649"/>
      <c r="V752" s="649"/>
      <c r="W752" s="649"/>
      <c r="X752" s="649"/>
    </row>
    <row r="753" spans="1:24">
      <c r="A753" s="649"/>
      <c r="B753" s="649"/>
      <c r="C753" s="649"/>
      <c r="D753" s="649"/>
      <c r="E753" s="649"/>
      <c r="F753" s="649"/>
      <c r="G753" s="649"/>
      <c r="H753" s="649"/>
      <c r="I753" s="649"/>
      <c r="J753" s="649"/>
      <c r="K753" s="649"/>
      <c r="L753" s="649"/>
      <c r="M753" s="649"/>
      <c r="N753" s="649"/>
      <c r="O753" s="649"/>
      <c r="P753" s="649"/>
      <c r="Q753" s="649"/>
      <c r="R753" s="649"/>
      <c r="S753" s="649"/>
      <c r="T753" s="649"/>
      <c r="U753" s="649"/>
      <c r="V753" s="649"/>
      <c r="W753" s="649"/>
      <c r="X753" s="649"/>
    </row>
    <row r="754" spans="1:24">
      <c r="A754" s="649"/>
      <c r="B754" s="649"/>
      <c r="C754" s="649"/>
      <c r="D754" s="649"/>
      <c r="E754" s="649"/>
      <c r="F754" s="649"/>
      <c r="G754" s="649"/>
      <c r="H754" s="649"/>
      <c r="I754" s="649"/>
      <c r="J754" s="649"/>
      <c r="K754" s="649"/>
      <c r="L754" s="649"/>
      <c r="M754" s="649"/>
      <c r="N754" s="649"/>
      <c r="O754" s="649"/>
      <c r="P754" s="649"/>
      <c r="Q754" s="649"/>
      <c r="R754" s="649"/>
      <c r="S754" s="649"/>
      <c r="T754" s="649"/>
      <c r="U754" s="649"/>
      <c r="V754" s="649"/>
      <c r="W754" s="649"/>
      <c r="X754" s="649"/>
    </row>
    <row r="755" spans="1:24">
      <c r="A755" s="649"/>
      <c r="B755" s="649"/>
      <c r="C755" s="649"/>
      <c r="D755" s="649"/>
      <c r="E755" s="649"/>
      <c r="F755" s="649"/>
      <c r="G755" s="649"/>
      <c r="H755" s="649"/>
      <c r="I755" s="649"/>
      <c r="J755" s="649"/>
      <c r="K755" s="649"/>
      <c r="L755" s="649"/>
      <c r="M755" s="649"/>
      <c r="N755" s="649"/>
      <c r="O755" s="649"/>
      <c r="P755" s="649"/>
      <c r="Q755" s="649"/>
      <c r="R755" s="649"/>
      <c r="S755" s="649"/>
      <c r="T755" s="649"/>
      <c r="U755" s="649"/>
      <c r="V755" s="649"/>
      <c r="W755" s="649"/>
      <c r="X755" s="649"/>
    </row>
    <row r="756" spans="1:24">
      <c r="A756" s="649"/>
      <c r="B756" s="649"/>
      <c r="C756" s="649"/>
      <c r="D756" s="649"/>
      <c r="E756" s="649"/>
      <c r="F756" s="649"/>
      <c r="G756" s="649"/>
      <c r="H756" s="649"/>
      <c r="I756" s="649"/>
      <c r="J756" s="649"/>
      <c r="K756" s="649"/>
      <c r="L756" s="649"/>
      <c r="M756" s="649"/>
      <c r="N756" s="649"/>
      <c r="O756" s="649"/>
      <c r="P756" s="649"/>
      <c r="Q756" s="649"/>
      <c r="R756" s="649"/>
      <c r="S756" s="649"/>
      <c r="T756" s="649"/>
      <c r="U756" s="649"/>
      <c r="V756" s="649"/>
      <c r="W756" s="649"/>
      <c r="X756" s="649"/>
    </row>
    <row r="757" spans="1:24">
      <c r="A757" s="649"/>
      <c r="B757" s="649"/>
      <c r="C757" s="649"/>
      <c r="D757" s="649"/>
      <c r="E757" s="649"/>
      <c r="F757" s="649"/>
      <c r="G757" s="649"/>
      <c r="H757" s="649"/>
      <c r="I757" s="649"/>
      <c r="J757" s="649"/>
      <c r="K757" s="649"/>
      <c r="L757" s="649"/>
      <c r="M757" s="649"/>
      <c r="N757" s="649"/>
      <c r="O757" s="649"/>
      <c r="P757" s="649"/>
      <c r="Q757" s="649"/>
      <c r="R757" s="649"/>
      <c r="S757" s="649"/>
      <c r="T757" s="649"/>
      <c r="U757" s="649"/>
      <c r="V757" s="649"/>
      <c r="W757" s="649"/>
      <c r="X757" s="649"/>
    </row>
    <row r="758" spans="1:24">
      <c r="A758" s="649"/>
      <c r="B758" s="649"/>
      <c r="C758" s="649"/>
      <c r="D758" s="649"/>
      <c r="E758" s="649"/>
      <c r="F758" s="649"/>
      <c r="G758" s="649"/>
      <c r="H758" s="649"/>
      <c r="I758" s="649"/>
      <c r="J758" s="649"/>
      <c r="K758" s="649"/>
      <c r="L758" s="649"/>
      <c r="M758" s="649"/>
      <c r="N758" s="649"/>
      <c r="O758" s="649"/>
      <c r="P758" s="649"/>
      <c r="Q758" s="649"/>
      <c r="R758" s="649"/>
      <c r="S758" s="649"/>
      <c r="T758" s="649"/>
      <c r="U758" s="649"/>
      <c r="V758" s="649"/>
      <c r="W758" s="649"/>
      <c r="X758" s="649"/>
    </row>
    <row r="759" spans="1:24">
      <c r="A759" s="649"/>
      <c r="B759" s="649"/>
      <c r="C759" s="649"/>
      <c r="D759" s="649"/>
      <c r="E759" s="649"/>
      <c r="F759" s="649"/>
      <c r="G759" s="649"/>
      <c r="H759" s="649"/>
      <c r="I759" s="649"/>
      <c r="J759" s="649"/>
      <c r="K759" s="649"/>
      <c r="L759" s="649"/>
      <c r="M759" s="649"/>
      <c r="N759" s="649"/>
      <c r="O759" s="649"/>
      <c r="P759" s="649"/>
      <c r="Q759" s="649"/>
      <c r="R759" s="649"/>
      <c r="S759" s="649"/>
      <c r="T759" s="649"/>
      <c r="U759" s="649"/>
      <c r="V759" s="649"/>
      <c r="W759" s="649"/>
      <c r="X759" s="649"/>
    </row>
    <row r="760" spans="1:24">
      <c r="A760" s="649"/>
      <c r="B760" s="649"/>
      <c r="C760" s="649"/>
      <c r="D760" s="649"/>
      <c r="E760" s="649"/>
      <c r="F760" s="649"/>
      <c r="G760" s="649"/>
      <c r="H760" s="649"/>
      <c r="I760" s="649"/>
      <c r="J760" s="649"/>
      <c r="K760" s="649"/>
      <c r="L760" s="649"/>
      <c r="M760" s="649"/>
      <c r="N760" s="649"/>
      <c r="O760" s="649"/>
      <c r="P760" s="649"/>
      <c r="Q760" s="649"/>
      <c r="R760" s="649"/>
      <c r="S760" s="649"/>
      <c r="T760" s="649"/>
      <c r="U760" s="649"/>
      <c r="V760" s="649"/>
      <c r="W760" s="649"/>
      <c r="X760" s="649"/>
    </row>
    <row r="761" spans="1:24">
      <c r="A761" s="649"/>
      <c r="B761" s="649"/>
      <c r="C761" s="649"/>
      <c r="D761" s="649"/>
      <c r="E761" s="649"/>
      <c r="F761" s="649"/>
      <c r="G761" s="649"/>
      <c r="H761" s="649"/>
      <c r="I761" s="649"/>
      <c r="J761" s="649"/>
      <c r="K761" s="649"/>
      <c r="L761" s="649"/>
      <c r="M761" s="649"/>
      <c r="N761" s="649"/>
      <c r="O761" s="649"/>
      <c r="P761" s="649"/>
      <c r="Q761" s="649"/>
      <c r="R761" s="649"/>
      <c r="S761" s="649"/>
      <c r="T761" s="649"/>
      <c r="U761" s="649"/>
      <c r="V761" s="649"/>
      <c r="W761" s="649"/>
      <c r="X761" s="649"/>
    </row>
    <row r="762" spans="1:24">
      <c r="A762" s="649"/>
      <c r="B762" s="649"/>
      <c r="C762" s="649"/>
      <c r="D762" s="649"/>
      <c r="E762" s="649"/>
      <c r="F762" s="649"/>
      <c r="G762" s="649"/>
      <c r="H762" s="649"/>
      <c r="I762" s="649"/>
      <c r="J762" s="649"/>
      <c r="K762" s="649"/>
      <c r="L762" s="649"/>
      <c r="M762" s="649"/>
      <c r="N762" s="649"/>
      <c r="O762" s="649"/>
      <c r="P762" s="649"/>
      <c r="Q762" s="649"/>
      <c r="R762" s="649"/>
      <c r="S762" s="649"/>
      <c r="T762" s="649"/>
      <c r="U762" s="649"/>
      <c r="V762" s="649"/>
      <c r="W762" s="649"/>
      <c r="X762" s="649"/>
    </row>
    <row r="763" spans="1:24">
      <c r="A763" s="649"/>
      <c r="B763" s="649"/>
      <c r="C763" s="649"/>
      <c r="D763" s="649"/>
      <c r="E763" s="649"/>
      <c r="F763" s="649"/>
      <c r="G763" s="649"/>
      <c r="H763" s="649"/>
      <c r="I763" s="649"/>
      <c r="J763" s="649"/>
      <c r="K763" s="649"/>
      <c r="L763" s="649"/>
      <c r="M763" s="649"/>
      <c r="N763" s="649"/>
      <c r="O763" s="649"/>
      <c r="P763" s="649"/>
      <c r="Q763" s="649"/>
      <c r="R763" s="649"/>
      <c r="S763" s="649"/>
      <c r="T763" s="649"/>
      <c r="U763" s="649"/>
      <c r="V763" s="649"/>
      <c r="W763" s="649"/>
      <c r="X763" s="649"/>
    </row>
    <row r="764" spans="1:24">
      <c r="A764" s="649"/>
      <c r="B764" s="649"/>
      <c r="C764" s="649"/>
      <c r="D764" s="649"/>
      <c r="E764" s="649"/>
      <c r="F764" s="649"/>
      <c r="G764" s="649"/>
      <c r="H764" s="649"/>
      <c r="I764" s="649"/>
      <c r="J764" s="649"/>
      <c r="K764" s="649"/>
      <c r="L764" s="649"/>
      <c r="M764" s="649"/>
      <c r="N764" s="649"/>
      <c r="O764" s="649"/>
      <c r="P764" s="649"/>
      <c r="Q764" s="649"/>
      <c r="R764" s="649"/>
      <c r="S764" s="649"/>
      <c r="T764" s="649"/>
      <c r="U764" s="649"/>
      <c r="V764" s="649"/>
      <c r="W764" s="649"/>
      <c r="X764" s="649"/>
    </row>
    <row r="765" spans="1:24">
      <c r="A765" s="649"/>
      <c r="B765" s="649"/>
      <c r="C765" s="649"/>
      <c r="D765" s="649"/>
      <c r="E765" s="649"/>
      <c r="F765" s="649"/>
      <c r="G765" s="649"/>
      <c r="H765" s="649"/>
      <c r="I765" s="649"/>
      <c r="J765" s="649"/>
      <c r="K765" s="649"/>
      <c r="L765" s="649"/>
      <c r="M765" s="649"/>
      <c r="N765" s="649"/>
      <c r="O765" s="649"/>
      <c r="P765" s="649"/>
      <c r="Q765" s="649"/>
      <c r="R765" s="649"/>
      <c r="S765" s="649"/>
      <c r="T765" s="649"/>
      <c r="U765" s="649"/>
      <c r="V765" s="649"/>
      <c r="W765" s="649"/>
      <c r="X765" s="649"/>
    </row>
    <row r="766" spans="1:24">
      <c r="A766" s="649"/>
      <c r="B766" s="649"/>
      <c r="C766" s="649"/>
      <c r="D766" s="649"/>
      <c r="E766" s="649"/>
      <c r="F766" s="649"/>
      <c r="G766" s="649"/>
      <c r="H766" s="649"/>
      <c r="I766" s="649"/>
      <c r="J766" s="649"/>
      <c r="K766" s="649"/>
      <c r="L766" s="649"/>
      <c r="M766" s="649"/>
      <c r="N766" s="649"/>
      <c r="O766" s="649"/>
      <c r="P766" s="649"/>
      <c r="Q766" s="649"/>
      <c r="R766" s="649"/>
      <c r="S766" s="649"/>
      <c r="T766" s="649"/>
      <c r="U766" s="649"/>
      <c r="V766" s="649"/>
      <c r="W766" s="649"/>
      <c r="X766" s="649"/>
    </row>
    <row r="767" spans="1:24">
      <c r="A767" s="649"/>
      <c r="B767" s="649"/>
      <c r="C767" s="649"/>
      <c r="D767" s="649"/>
      <c r="E767" s="649"/>
      <c r="F767" s="649"/>
      <c r="G767" s="649"/>
      <c r="H767" s="649"/>
      <c r="I767" s="649"/>
      <c r="J767" s="649"/>
      <c r="K767" s="649"/>
      <c r="L767" s="649"/>
      <c r="M767" s="649"/>
      <c r="N767" s="649"/>
      <c r="O767" s="649"/>
      <c r="P767" s="649"/>
      <c r="Q767" s="649"/>
      <c r="R767" s="649"/>
      <c r="S767" s="649"/>
      <c r="T767" s="649"/>
      <c r="U767" s="649"/>
      <c r="V767" s="649"/>
      <c r="W767" s="649"/>
      <c r="X767" s="649"/>
    </row>
    <row r="768" spans="1:24">
      <c r="A768" s="649"/>
      <c r="B768" s="649"/>
      <c r="C768" s="649"/>
      <c r="D768" s="649"/>
      <c r="E768" s="649"/>
      <c r="F768" s="649"/>
      <c r="G768" s="649"/>
      <c r="H768" s="649"/>
      <c r="I768" s="649"/>
      <c r="J768" s="649"/>
      <c r="K768" s="649"/>
      <c r="L768" s="649"/>
      <c r="M768" s="649"/>
      <c r="N768" s="649"/>
      <c r="O768" s="649"/>
      <c r="P768" s="649"/>
      <c r="Q768" s="649"/>
      <c r="R768" s="649"/>
      <c r="S768" s="649"/>
      <c r="T768" s="649"/>
      <c r="U768" s="649"/>
      <c r="V768" s="649"/>
      <c r="W768" s="649"/>
      <c r="X768" s="649"/>
    </row>
    <row r="769" spans="1:24">
      <c r="A769" s="649"/>
      <c r="B769" s="649"/>
      <c r="C769" s="649"/>
      <c r="D769" s="649"/>
      <c r="E769" s="649"/>
      <c r="F769" s="649"/>
      <c r="G769" s="649"/>
      <c r="H769" s="649"/>
      <c r="I769" s="649"/>
      <c r="J769" s="649"/>
      <c r="K769" s="649"/>
      <c r="L769" s="649"/>
      <c r="M769" s="649"/>
      <c r="N769" s="649"/>
      <c r="O769" s="649"/>
      <c r="P769" s="649"/>
      <c r="Q769" s="649"/>
      <c r="R769" s="649"/>
      <c r="S769" s="649"/>
      <c r="T769" s="649"/>
      <c r="U769" s="649"/>
      <c r="V769" s="649"/>
      <c r="W769" s="649"/>
      <c r="X769" s="649"/>
    </row>
    <row r="770" spans="1:24">
      <c r="A770" s="649"/>
      <c r="B770" s="649"/>
      <c r="C770" s="649"/>
      <c r="D770" s="649"/>
      <c r="E770" s="649"/>
      <c r="F770" s="649"/>
      <c r="G770" s="649"/>
      <c r="H770" s="649"/>
      <c r="I770" s="649"/>
      <c r="J770" s="649"/>
      <c r="K770" s="649"/>
      <c r="L770" s="649"/>
      <c r="M770" s="649"/>
      <c r="N770" s="649"/>
      <c r="O770" s="649"/>
      <c r="P770" s="649"/>
      <c r="Q770" s="649"/>
      <c r="R770" s="649"/>
      <c r="S770" s="649"/>
      <c r="T770" s="649"/>
      <c r="U770" s="649"/>
      <c r="V770" s="649"/>
      <c r="W770" s="649"/>
      <c r="X770" s="649"/>
    </row>
    <row r="771" spans="1:24">
      <c r="A771" s="649"/>
      <c r="B771" s="649"/>
      <c r="C771" s="649"/>
      <c r="D771" s="649"/>
      <c r="E771" s="649"/>
      <c r="F771" s="649"/>
      <c r="G771" s="649"/>
      <c r="H771" s="649"/>
      <c r="I771" s="649"/>
      <c r="J771" s="649"/>
      <c r="K771" s="649"/>
      <c r="L771" s="649"/>
      <c r="M771" s="649"/>
      <c r="N771" s="649"/>
      <c r="O771" s="649"/>
      <c r="P771" s="649"/>
      <c r="Q771" s="649"/>
      <c r="R771" s="649"/>
      <c r="S771" s="649"/>
      <c r="T771" s="649"/>
      <c r="U771" s="649"/>
      <c r="V771" s="649"/>
      <c r="W771" s="649"/>
      <c r="X771" s="649"/>
    </row>
    <row r="772" spans="1:24">
      <c r="A772" s="649"/>
      <c r="B772" s="649"/>
      <c r="C772" s="649"/>
      <c r="D772" s="649"/>
      <c r="E772" s="649"/>
      <c r="F772" s="649"/>
      <c r="G772" s="649"/>
      <c r="H772" s="649"/>
      <c r="I772" s="649"/>
      <c r="J772" s="649"/>
      <c r="K772" s="649"/>
      <c r="L772" s="649"/>
      <c r="M772" s="649"/>
      <c r="N772" s="649"/>
      <c r="O772" s="649"/>
      <c r="P772" s="649"/>
      <c r="Q772" s="649"/>
      <c r="R772" s="649"/>
      <c r="S772" s="649"/>
      <c r="T772" s="649"/>
      <c r="U772" s="649"/>
      <c r="V772" s="649"/>
      <c r="W772" s="649"/>
      <c r="X772" s="649"/>
    </row>
    <row r="773" spans="1:24">
      <c r="A773" s="649"/>
      <c r="B773" s="649"/>
      <c r="C773" s="649"/>
      <c r="D773" s="649"/>
      <c r="E773" s="649"/>
      <c r="F773" s="649"/>
      <c r="G773" s="649"/>
      <c r="H773" s="649"/>
      <c r="I773" s="649"/>
      <c r="J773" s="649"/>
      <c r="K773" s="649"/>
      <c r="L773" s="649"/>
      <c r="M773" s="649"/>
      <c r="N773" s="649"/>
      <c r="O773" s="649"/>
      <c r="P773" s="649"/>
      <c r="Q773" s="649"/>
      <c r="R773" s="649"/>
      <c r="S773" s="649"/>
      <c r="T773" s="649"/>
      <c r="U773" s="649"/>
      <c r="V773" s="649"/>
      <c r="W773" s="649"/>
      <c r="X773" s="649"/>
    </row>
    <row r="774" spans="1:24">
      <c r="A774" s="649"/>
      <c r="B774" s="649"/>
      <c r="C774" s="649"/>
      <c r="D774" s="649"/>
      <c r="E774" s="649"/>
      <c r="F774" s="649"/>
      <c r="G774" s="649"/>
      <c r="H774" s="649"/>
      <c r="I774" s="649"/>
      <c r="J774" s="649"/>
      <c r="K774" s="649"/>
      <c r="L774" s="649"/>
      <c r="M774" s="649"/>
      <c r="N774" s="649"/>
      <c r="O774" s="649"/>
      <c r="P774" s="649"/>
      <c r="Q774" s="649"/>
      <c r="R774" s="649"/>
      <c r="S774" s="649"/>
      <c r="T774" s="649"/>
      <c r="U774" s="649"/>
      <c r="V774" s="649"/>
      <c r="W774" s="649"/>
      <c r="X774" s="649"/>
    </row>
    <row r="775" spans="1:24">
      <c r="A775" s="649"/>
      <c r="B775" s="649"/>
      <c r="C775" s="649"/>
      <c r="D775" s="649"/>
      <c r="E775" s="649"/>
      <c r="F775" s="649"/>
      <c r="G775" s="649"/>
      <c r="H775" s="649"/>
      <c r="I775" s="649"/>
      <c r="J775" s="649"/>
      <c r="K775" s="649"/>
      <c r="L775" s="649"/>
      <c r="M775" s="649"/>
      <c r="N775" s="649"/>
      <c r="O775" s="649"/>
      <c r="P775" s="649"/>
      <c r="Q775" s="649"/>
      <c r="R775" s="649"/>
      <c r="S775" s="649"/>
      <c r="T775" s="649"/>
      <c r="U775" s="649"/>
      <c r="V775" s="649"/>
      <c r="W775" s="649"/>
      <c r="X775" s="649"/>
    </row>
    <row r="776" spans="1:24">
      <c r="A776" s="649"/>
      <c r="B776" s="649"/>
      <c r="C776" s="649"/>
      <c r="D776" s="649"/>
      <c r="E776" s="649"/>
      <c r="F776" s="649"/>
      <c r="G776" s="649"/>
      <c r="H776" s="649"/>
      <c r="I776" s="649"/>
      <c r="J776" s="649"/>
      <c r="K776" s="649"/>
      <c r="L776" s="649"/>
      <c r="M776" s="649"/>
      <c r="N776" s="649"/>
      <c r="O776" s="649"/>
      <c r="P776" s="649"/>
      <c r="Q776" s="649"/>
      <c r="R776" s="649"/>
      <c r="S776" s="649"/>
      <c r="T776" s="649"/>
      <c r="U776" s="649"/>
      <c r="V776" s="649"/>
      <c r="W776" s="649"/>
      <c r="X776" s="649"/>
    </row>
    <row r="777" spans="1:24">
      <c r="A777" s="649"/>
      <c r="B777" s="649"/>
      <c r="C777" s="649"/>
      <c r="D777" s="649"/>
      <c r="E777" s="649"/>
      <c r="F777" s="649"/>
      <c r="G777" s="649"/>
      <c r="H777" s="649"/>
      <c r="I777" s="649"/>
      <c r="J777" s="649"/>
      <c r="K777" s="649"/>
      <c r="L777" s="649"/>
      <c r="M777" s="649"/>
      <c r="N777" s="649"/>
      <c r="O777" s="649"/>
      <c r="P777" s="649"/>
      <c r="Q777" s="649"/>
      <c r="R777" s="649"/>
      <c r="S777" s="649"/>
      <c r="T777" s="649"/>
      <c r="U777" s="649"/>
      <c r="V777" s="649"/>
      <c r="W777" s="649"/>
      <c r="X777" s="649"/>
    </row>
    <row r="778" spans="1:24">
      <c r="A778" s="649"/>
      <c r="B778" s="649"/>
      <c r="C778" s="649"/>
      <c r="D778" s="649"/>
      <c r="E778" s="649"/>
      <c r="F778" s="649"/>
      <c r="G778" s="649"/>
      <c r="H778" s="649"/>
      <c r="I778" s="649"/>
      <c r="J778" s="649"/>
      <c r="K778" s="649"/>
      <c r="L778" s="649"/>
      <c r="M778" s="649"/>
      <c r="N778" s="649"/>
      <c r="O778" s="649"/>
      <c r="P778" s="649"/>
      <c r="Q778" s="649"/>
      <c r="R778" s="649"/>
      <c r="S778" s="649"/>
      <c r="T778" s="649"/>
      <c r="U778" s="649"/>
      <c r="V778" s="649"/>
      <c r="W778" s="649"/>
      <c r="X778" s="649"/>
    </row>
    <row r="779" spans="1:24">
      <c r="A779" s="649"/>
      <c r="B779" s="649"/>
      <c r="C779" s="649"/>
      <c r="D779" s="649"/>
      <c r="E779" s="649"/>
      <c r="F779" s="649"/>
      <c r="G779" s="649"/>
      <c r="H779" s="649"/>
      <c r="I779" s="649"/>
      <c r="J779" s="649"/>
      <c r="K779" s="649"/>
      <c r="L779" s="649"/>
      <c r="M779" s="649"/>
      <c r="N779" s="649"/>
      <c r="O779" s="649"/>
      <c r="P779" s="649"/>
      <c r="Q779" s="649"/>
      <c r="R779" s="649"/>
      <c r="S779" s="649"/>
      <c r="T779" s="649"/>
      <c r="U779" s="649"/>
      <c r="V779" s="649"/>
      <c r="W779" s="649"/>
      <c r="X779" s="649"/>
    </row>
    <row r="780" spans="1:24">
      <c r="A780" s="649"/>
      <c r="B780" s="649"/>
      <c r="C780" s="649"/>
      <c r="D780" s="649"/>
      <c r="E780" s="649"/>
      <c r="F780" s="649"/>
      <c r="G780" s="649"/>
      <c r="H780" s="649"/>
      <c r="I780" s="649"/>
      <c r="J780" s="649"/>
      <c r="K780" s="649"/>
      <c r="L780" s="649"/>
      <c r="M780" s="649"/>
      <c r="N780" s="649"/>
      <c r="O780" s="649"/>
      <c r="P780" s="649"/>
      <c r="Q780" s="649"/>
      <c r="R780" s="649"/>
      <c r="S780" s="649"/>
      <c r="T780" s="649"/>
      <c r="U780" s="649"/>
      <c r="V780" s="649"/>
      <c r="W780" s="649"/>
      <c r="X780" s="649"/>
    </row>
    <row r="781" spans="1:24">
      <c r="A781" s="649"/>
      <c r="B781" s="649"/>
      <c r="C781" s="649"/>
      <c r="D781" s="649"/>
      <c r="E781" s="649"/>
      <c r="F781" s="649"/>
      <c r="G781" s="649"/>
      <c r="H781" s="649"/>
      <c r="I781" s="649"/>
      <c r="J781" s="649"/>
      <c r="K781" s="649"/>
      <c r="L781" s="649"/>
      <c r="M781" s="649"/>
      <c r="N781" s="649"/>
      <c r="O781" s="649"/>
      <c r="P781" s="649"/>
      <c r="Q781" s="649"/>
      <c r="R781" s="649"/>
      <c r="S781" s="649"/>
      <c r="T781" s="649"/>
      <c r="U781" s="649"/>
      <c r="V781" s="649"/>
      <c r="W781" s="649"/>
      <c r="X781" s="649"/>
    </row>
    <row r="782" spans="1:24">
      <c r="A782" s="649"/>
      <c r="B782" s="649"/>
      <c r="C782" s="649"/>
      <c r="D782" s="649"/>
      <c r="E782" s="649"/>
      <c r="F782" s="649"/>
      <c r="G782" s="649"/>
      <c r="H782" s="649"/>
      <c r="I782" s="649"/>
      <c r="J782" s="649"/>
      <c r="K782" s="649"/>
      <c r="L782" s="649"/>
      <c r="M782" s="649"/>
      <c r="N782" s="649"/>
      <c r="O782" s="649"/>
      <c r="P782" s="649"/>
      <c r="Q782" s="649"/>
      <c r="R782" s="649"/>
      <c r="S782" s="649"/>
      <c r="T782" s="649"/>
      <c r="U782" s="649"/>
      <c r="V782" s="649"/>
      <c r="W782" s="649"/>
      <c r="X782" s="649"/>
    </row>
    <row r="783" spans="1:24">
      <c r="A783" s="649"/>
      <c r="B783" s="649"/>
      <c r="C783" s="649"/>
      <c r="D783" s="649"/>
      <c r="E783" s="649"/>
      <c r="F783" s="649"/>
      <c r="G783" s="649"/>
      <c r="H783" s="649"/>
      <c r="I783" s="649"/>
      <c r="J783" s="649"/>
      <c r="K783" s="649"/>
      <c r="L783" s="649"/>
      <c r="M783" s="649"/>
      <c r="N783" s="649"/>
      <c r="O783" s="649"/>
      <c r="P783" s="649"/>
      <c r="Q783" s="649"/>
      <c r="R783" s="649"/>
      <c r="S783" s="649"/>
      <c r="T783" s="649"/>
      <c r="U783" s="649"/>
      <c r="V783" s="649"/>
      <c r="W783" s="649"/>
      <c r="X783" s="649"/>
    </row>
    <row r="784" spans="1:24">
      <c r="A784" s="649"/>
      <c r="B784" s="649"/>
      <c r="C784" s="649"/>
      <c r="D784" s="649"/>
      <c r="E784" s="649"/>
      <c r="F784" s="649"/>
      <c r="G784" s="649"/>
      <c r="H784" s="649"/>
      <c r="I784" s="649"/>
      <c r="J784" s="649"/>
      <c r="K784" s="649"/>
      <c r="L784" s="649"/>
      <c r="M784" s="649"/>
      <c r="N784" s="649"/>
      <c r="O784" s="649"/>
      <c r="P784" s="649"/>
      <c r="Q784" s="649"/>
      <c r="R784" s="649"/>
      <c r="S784" s="649"/>
      <c r="T784" s="649"/>
      <c r="U784" s="649"/>
      <c r="V784" s="649"/>
      <c r="W784" s="649"/>
      <c r="X784" s="649"/>
    </row>
    <row r="785" spans="1:24">
      <c r="A785" s="649"/>
      <c r="B785" s="649"/>
      <c r="C785" s="649"/>
      <c r="D785" s="649"/>
      <c r="E785" s="649"/>
      <c r="F785" s="649"/>
      <c r="G785" s="649"/>
      <c r="H785" s="649"/>
      <c r="I785" s="649"/>
      <c r="J785" s="649"/>
      <c r="K785" s="649"/>
      <c r="L785" s="649"/>
      <c r="M785" s="649"/>
      <c r="N785" s="649"/>
      <c r="O785" s="649"/>
      <c r="P785" s="649"/>
      <c r="Q785" s="649"/>
      <c r="R785" s="649"/>
      <c r="S785" s="649"/>
      <c r="T785" s="649"/>
      <c r="U785" s="649"/>
      <c r="V785" s="649"/>
      <c r="W785" s="649"/>
      <c r="X785" s="649"/>
    </row>
    <row r="786" spans="1:24">
      <c r="A786" s="649"/>
      <c r="B786" s="649"/>
      <c r="C786" s="649"/>
      <c r="D786" s="649"/>
      <c r="E786" s="649"/>
      <c r="F786" s="649"/>
      <c r="G786" s="649"/>
      <c r="H786" s="649"/>
      <c r="I786" s="649"/>
      <c r="J786" s="649"/>
      <c r="K786" s="649"/>
      <c r="L786" s="649"/>
      <c r="M786" s="649"/>
      <c r="N786" s="649"/>
      <c r="O786" s="649"/>
      <c r="P786" s="649"/>
      <c r="Q786" s="649"/>
      <c r="R786" s="649"/>
      <c r="S786" s="649"/>
      <c r="T786" s="649"/>
      <c r="U786" s="649"/>
      <c r="V786" s="649"/>
      <c r="W786" s="649"/>
      <c r="X786" s="649"/>
    </row>
    <row r="787" spans="1:24">
      <c r="A787" s="649"/>
      <c r="B787" s="649"/>
      <c r="C787" s="649"/>
      <c r="D787" s="649"/>
      <c r="E787" s="649"/>
      <c r="F787" s="649"/>
      <c r="G787" s="649"/>
      <c r="H787" s="649"/>
      <c r="I787" s="649"/>
      <c r="J787" s="649"/>
      <c r="K787" s="649"/>
      <c r="L787" s="649"/>
      <c r="M787" s="649"/>
      <c r="N787" s="649"/>
      <c r="O787" s="649"/>
      <c r="P787" s="649"/>
      <c r="Q787" s="649"/>
      <c r="R787" s="649"/>
      <c r="S787" s="649"/>
      <c r="T787" s="649"/>
      <c r="U787" s="649"/>
      <c r="V787" s="649"/>
      <c r="W787" s="649"/>
      <c r="X787" s="649"/>
    </row>
    <row r="788" spans="1:24">
      <c r="A788" s="649"/>
      <c r="B788" s="649"/>
      <c r="C788" s="649"/>
      <c r="D788" s="649"/>
      <c r="E788" s="649"/>
      <c r="F788" s="649"/>
      <c r="G788" s="649"/>
      <c r="H788" s="649"/>
      <c r="I788" s="649"/>
      <c r="J788" s="649"/>
      <c r="K788" s="649"/>
      <c r="L788" s="649"/>
      <c r="M788" s="649"/>
      <c r="N788" s="649"/>
      <c r="O788" s="649"/>
      <c r="P788" s="649"/>
      <c r="Q788" s="649"/>
      <c r="R788" s="649"/>
      <c r="S788" s="649"/>
      <c r="T788" s="649"/>
      <c r="U788" s="649"/>
      <c r="V788" s="649"/>
      <c r="W788" s="649"/>
      <c r="X788" s="649"/>
    </row>
    <row r="789" spans="1:24">
      <c r="A789" s="649"/>
      <c r="B789" s="649"/>
      <c r="C789" s="649"/>
      <c r="D789" s="649"/>
      <c r="E789" s="649"/>
      <c r="F789" s="649"/>
      <c r="G789" s="649"/>
      <c r="H789" s="649"/>
      <c r="I789" s="649"/>
      <c r="J789" s="649"/>
      <c r="K789" s="649"/>
      <c r="L789" s="649"/>
      <c r="M789" s="649"/>
      <c r="N789" s="649"/>
      <c r="O789" s="649"/>
      <c r="P789" s="649"/>
      <c r="Q789" s="649"/>
      <c r="R789" s="649"/>
      <c r="S789" s="649"/>
      <c r="T789" s="649"/>
      <c r="U789" s="649"/>
      <c r="V789" s="649"/>
      <c r="W789" s="649"/>
      <c r="X789" s="649"/>
    </row>
    <row r="790" spans="1:24">
      <c r="A790" s="649"/>
      <c r="B790" s="649"/>
      <c r="C790" s="649"/>
      <c r="D790" s="649"/>
      <c r="E790" s="649"/>
      <c r="F790" s="649"/>
      <c r="G790" s="649"/>
      <c r="H790" s="649"/>
      <c r="I790" s="649"/>
      <c r="J790" s="649"/>
      <c r="K790" s="649"/>
      <c r="L790" s="649"/>
      <c r="M790" s="649"/>
      <c r="N790" s="649"/>
      <c r="O790" s="649"/>
      <c r="P790" s="649"/>
      <c r="Q790" s="649"/>
      <c r="R790" s="649"/>
      <c r="S790" s="649"/>
      <c r="T790" s="649"/>
      <c r="U790" s="649"/>
      <c r="V790" s="649"/>
      <c r="W790" s="649"/>
      <c r="X790" s="649"/>
    </row>
    <row r="791" spans="1:24">
      <c r="A791" s="649"/>
      <c r="B791" s="649"/>
      <c r="C791" s="649"/>
      <c r="D791" s="649"/>
      <c r="E791" s="649"/>
      <c r="F791" s="649"/>
      <c r="G791" s="649"/>
      <c r="H791" s="649"/>
      <c r="I791" s="649"/>
      <c r="J791" s="649"/>
      <c r="K791" s="649"/>
      <c r="L791" s="649"/>
      <c r="M791" s="649"/>
      <c r="N791" s="649"/>
      <c r="O791" s="649"/>
      <c r="P791" s="649"/>
      <c r="Q791" s="649"/>
      <c r="R791" s="649"/>
      <c r="S791" s="649"/>
      <c r="T791" s="649"/>
      <c r="U791" s="649"/>
      <c r="V791" s="649"/>
      <c r="W791" s="649"/>
      <c r="X791" s="649"/>
    </row>
    <row r="792" spans="1:24">
      <c r="A792" s="649"/>
      <c r="B792" s="649"/>
      <c r="C792" s="649"/>
      <c r="D792" s="649"/>
      <c r="E792" s="649"/>
      <c r="F792" s="649"/>
      <c r="G792" s="649"/>
      <c r="H792" s="649"/>
      <c r="I792" s="649"/>
      <c r="J792" s="649"/>
      <c r="K792" s="649"/>
      <c r="L792" s="649"/>
      <c r="M792" s="649"/>
      <c r="N792" s="649"/>
      <c r="O792" s="649"/>
      <c r="P792" s="649"/>
      <c r="Q792" s="649"/>
      <c r="R792" s="649"/>
      <c r="S792" s="649"/>
      <c r="T792" s="649"/>
      <c r="U792" s="649"/>
      <c r="V792" s="649"/>
      <c r="W792" s="649"/>
      <c r="X792" s="649"/>
    </row>
    <row r="793" spans="1:24">
      <c r="A793" s="649"/>
      <c r="B793" s="649"/>
      <c r="C793" s="649"/>
      <c r="D793" s="649"/>
      <c r="E793" s="649"/>
      <c r="F793" s="649"/>
      <c r="G793" s="649"/>
      <c r="H793" s="649"/>
      <c r="I793" s="649"/>
      <c r="J793" s="649"/>
      <c r="K793" s="649"/>
      <c r="L793" s="649"/>
      <c r="M793" s="649"/>
      <c r="N793" s="649"/>
      <c r="O793" s="649"/>
      <c r="P793" s="649"/>
      <c r="Q793" s="649"/>
      <c r="R793" s="649"/>
      <c r="S793" s="649"/>
      <c r="T793" s="649"/>
      <c r="U793" s="649"/>
      <c r="V793" s="649"/>
      <c r="W793" s="649"/>
      <c r="X793" s="649"/>
    </row>
    <row r="794" spans="1:24">
      <c r="A794" s="649"/>
      <c r="B794" s="649"/>
      <c r="C794" s="649"/>
      <c r="D794" s="649"/>
      <c r="E794" s="649"/>
      <c r="F794" s="649"/>
      <c r="G794" s="649"/>
      <c r="H794" s="649"/>
      <c r="I794" s="649"/>
      <c r="J794" s="649"/>
      <c r="K794" s="649"/>
      <c r="L794" s="649"/>
      <c r="M794" s="649"/>
      <c r="N794" s="649"/>
      <c r="O794" s="649"/>
      <c r="P794" s="649"/>
      <c r="Q794" s="649"/>
      <c r="R794" s="649"/>
      <c r="S794" s="649"/>
      <c r="T794" s="649"/>
      <c r="U794" s="649"/>
      <c r="V794" s="649"/>
      <c r="W794" s="649"/>
      <c r="X794" s="649"/>
    </row>
    <row r="795" spans="1:24">
      <c r="A795" s="649"/>
      <c r="B795" s="649"/>
      <c r="C795" s="649"/>
      <c r="D795" s="649"/>
      <c r="E795" s="649"/>
      <c r="F795" s="649"/>
      <c r="G795" s="649"/>
      <c r="H795" s="649"/>
      <c r="I795" s="649"/>
      <c r="J795" s="649"/>
      <c r="K795" s="649"/>
      <c r="L795" s="649"/>
      <c r="M795" s="649"/>
      <c r="N795" s="649"/>
      <c r="O795" s="649"/>
      <c r="P795" s="649"/>
      <c r="Q795" s="649"/>
      <c r="R795" s="649"/>
      <c r="S795" s="649"/>
      <c r="T795" s="649"/>
      <c r="U795" s="649"/>
      <c r="V795" s="649"/>
      <c r="W795" s="649"/>
      <c r="X795" s="649"/>
    </row>
    <row r="796" spans="1:24">
      <c r="A796" s="649"/>
      <c r="B796" s="649"/>
      <c r="C796" s="649"/>
      <c r="D796" s="649"/>
      <c r="E796" s="649"/>
      <c r="F796" s="649"/>
      <c r="G796" s="649"/>
      <c r="H796" s="649"/>
      <c r="I796" s="649"/>
      <c r="J796" s="649"/>
      <c r="K796" s="649"/>
      <c r="L796" s="649"/>
      <c r="M796" s="649"/>
      <c r="N796" s="649"/>
      <c r="O796" s="649"/>
      <c r="P796" s="649"/>
      <c r="Q796" s="649"/>
      <c r="R796" s="649"/>
      <c r="S796" s="649"/>
      <c r="T796" s="649"/>
      <c r="U796" s="649"/>
      <c r="V796" s="649"/>
      <c r="W796" s="649"/>
      <c r="X796" s="649"/>
    </row>
    <row r="797" spans="1:24">
      <c r="A797" s="649"/>
      <c r="B797" s="649"/>
      <c r="C797" s="649"/>
      <c r="D797" s="649"/>
      <c r="E797" s="649"/>
      <c r="F797" s="649"/>
      <c r="G797" s="649"/>
      <c r="H797" s="649"/>
      <c r="I797" s="649"/>
      <c r="J797" s="649"/>
      <c r="K797" s="649"/>
      <c r="L797" s="649"/>
      <c r="M797" s="649"/>
      <c r="N797" s="649"/>
      <c r="O797" s="649"/>
      <c r="P797" s="649"/>
      <c r="Q797" s="649"/>
      <c r="R797" s="649"/>
      <c r="S797" s="649"/>
      <c r="T797" s="649"/>
      <c r="U797" s="649"/>
      <c r="V797" s="649"/>
      <c r="W797" s="649"/>
      <c r="X797" s="649"/>
    </row>
    <row r="798" spans="1:24">
      <c r="A798" s="649"/>
      <c r="B798" s="649"/>
      <c r="C798" s="649"/>
      <c r="D798" s="649"/>
      <c r="E798" s="649"/>
      <c r="F798" s="649"/>
      <c r="G798" s="649"/>
      <c r="H798" s="649"/>
      <c r="I798" s="649"/>
      <c r="J798" s="649"/>
      <c r="K798" s="649"/>
      <c r="L798" s="649"/>
      <c r="M798" s="649"/>
      <c r="N798" s="649"/>
      <c r="O798" s="649"/>
      <c r="P798" s="649"/>
      <c r="Q798" s="649"/>
      <c r="R798" s="649"/>
      <c r="S798" s="649"/>
      <c r="T798" s="649"/>
      <c r="U798" s="649"/>
      <c r="V798" s="649"/>
      <c r="W798" s="649"/>
      <c r="X798" s="649"/>
    </row>
    <row r="799" spans="1:24">
      <c r="A799" s="649"/>
      <c r="B799" s="649"/>
      <c r="C799" s="649"/>
      <c r="D799" s="649"/>
      <c r="E799" s="649"/>
      <c r="F799" s="649"/>
      <c r="G799" s="649"/>
      <c r="H799" s="649"/>
      <c r="I799" s="649"/>
      <c r="J799" s="649"/>
      <c r="K799" s="649"/>
      <c r="L799" s="649"/>
      <c r="M799" s="649"/>
      <c r="N799" s="649"/>
      <c r="O799" s="649"/>
      <c r="P799" s="649"/>
      <c r="Q799" s="649"/>
      <c r="R799" s="649"/>
      <c r="S799" s="649"/>
      <c r="T799" s="649"/>
      <c r="U799" s="649"/>
      <c r="V799" s="649"/>
      <c r="W799" s="649"/>
      <c r="X799" s="649"/>
    </row>
    <row r="800" spans="1:24">
      <c r="A800" s="649"/>
      <c r="B800" s="649"/>
      <c r="C800" s="649"/>
      <c r="D800" s="649"/>
      <c r="E800" s="649"/>
      <c r="F800" s="649"/>
      <c r="G800" s="649"/>
      <c r="H800" s="649"/>
      <c r="I800" s="649"/>
      <c r="J800" s="649"/>
      <c r="K800" s="649"/>
      <c r="L800" s="649"/>
      <c r="M800" s="649"/>
      <c r="N800" s="649"/>
      <c r="O800" s="649"/>
      <c r="P800" s="649"/>
      <c r="Q800" s="649"/>
      <c r="R800" s="649"/>
      <c r="S800" s="649"/>
      <c r="T800" s="649"/>
      <c r="U800" s="649"/>
      <c r="V800" s="649"/>
      <c r="W800" s="649"/>
      <c r="X800" s="649"/>
    </row>
    <row r="801" spans="1:24">
      <c r="A801" s="649"/>
      <c r="B801" s="649"/>
      <c r="C801" s="649"/>
      <c r="D801" s="649"/>
      <c r="E801" s="649"/>
      <c r="F801" s="649"/>
      <c r="G801" s="649"/>
      <c r="H801" s="649"/>
      <c r="I801" s="649"/>
      <c r="J801" s="649"/>
      <c r="K801" s="649"/>
      <c r="L801" s="649"/>
      <c r="M801" s="649"/>
      <c r="N801" s="649"/>
      <c r="O801" s="649"/>
      <c r="P801" s="649"/>
      <c r="Q801" s="649"/>
      <c r="R801" s="649"/>
      <c r="S801" s="649"/>
      <c r="T801" s="649"/>
      <c r="U801" s="649"/>
      <c r="V801" s="649"/>
      <c r="W801" s="649"/>
      <c r="X801" s="649"/>
    </row>
    <row r="802" spans="1:24">
      <c r="A802" s="649"/>
      <c r="B802" s="649"/>
      <c r="C802" s="649"/>
      <c r="D802" s="649"/>
      <c r="E802" s="649"/>
      <c r="F802" s="649"/>
      <c r="G802" s="649"/>
      <c r="H802" s="649"/>
      <c r="I802" s="649"/>
      <c r="J802" s="649"/>
      <c r="K802" s="649"/>
      <c r="L802" s="649"/>
      <c r="M802" s="649"/>
      <c r="N802" s="649"/>
      <c r="O802" s="649"/>
      <c r="P802" s="649"/>
      <c r="Q802" s="649"/>
      <c r="R802" s="649"/>
      <c r="S802" s="649"/>
      <c r="T802" s="649"/>
      <c r="U802" s="649"/>
      <c r="V802" s="649"/>
      <c r="W802" s="649"/>
      <c r="X802" s="649"/>
    </row>
    <row r="803" spans="1:24">
      <c r="A803" s="649"/>
      <c r="B803" s="649"/>
      <c r="C803" s="649"/>
      <c r="D803" s="649"/>
      <c r="E803" s="649"/>
      <c r="F803" s="649"/>
      <c r="G803" s="649"/>
      <c r="H803" s="649"/>
      <c r="I803" s="649"/>
      <c r="J803" s="649"/>
      <c r="K803" s="649"/>
      <c r="L803" s="649"/>
      <c r="M803" s="649"/>
      <c r="N803" s="649"/>
      <c r="O803" s="649"/>
      <c r="P803" s="649"/>
      <c r="Q803" s="649"/>
      <c r="R803" s="649"/>
      <c r="S803" s="649"/>
      <c r="T803" s="649"/>
      <c r="U803" s="649"/>
      <c r="V803" s="649"/>
      <c r="W803" s="649"/>
      <c r="X803" s="649"/>
    </row>
    <row r="804" spans="1:24">
      <c r="A804" s="649"/>
      <c r="B804" s="649"/>
      <c r="C804" s="649"/>
      <c r="D804" s="649"/>
      <c r="E804" s="649"/>
      <c r="F804" s="649"/>
      <c r="G804" s="649"/>
      <c r="H804" s="649"/>
      <c r="I804" s="649"/>
      <c r="J804" s="649"/>
      <c r="K804" s="649"/>
      <c r="L804" s="649"/>
      <c r="M804" s="649"/>
      <c r="N804" s="649"/>
      <c r="O804" s="649"/>
      <c r="P804" s="649"/>
      <c r="Q804" s="649"/>
      <c r="R804" s="649"/>
      <c r="S804" s="649"/>
      <c r="T804" s="649"/>
      <c r="U804" s="649"/>
      <c r="V804" s="649"/>
      <c r="W804" s="649"/>
      <c r="X804" s="649"/>
    </row>
    <row r="805" spans="1:24">
      <c r="A805" s="649"/>
      <c r="B805" s="649"/>
      <c r="C805" s="649"/>
      <c r="D805" s="649"/>
      <c r="E805" s="649"/>
      <c r="F805" s="649"/>
      <c r="G805" s="649"/>
      <c r="H805" s="649"/>
      <c r="I805" s="649"/>
      <c r="J805" s="649"/>
      <c r="K805" s="649"/>
      <c r="L805" s="649"/>
      <c r="M805" s="649"/>
      <c r="N805" s="649"/>
      <c r="O805" s="649"/>
      <c r="P805" s="649"/>
      <c r="Q805" s="649"/>
      <c r="R805" s="649"/>
      <c r="S805" s="649"/>
      <c r="T805" s="649"/>
      <c r="U805" s="649"/>
      <c r="V805" s="649"/>
      <c r="W805" s="649"/>
      <c r="X805" s="649"/>
    </row>
    <row r="806" spans="1:24">
      <c r="A806" s="649"/>
      <c r="B806" s="649"/>
      <c r="C806" s="649"/>
      <c r="D806" s="649"/>
      <c r="E806" s="649"/>
      <c r="F806" s="649"/>
      <c r="G806" s="649"/>
      <c r="H806" s="649"/>
      <c r="I806" s="649"/>
      <c r="J806" s="649"/>
      <c r="K806" s="649"/>
      <c r="L806" s="649"/>
      <c r="M806" s="649"/>
      <c r="N806" s="649"/>
      <c r="O806" s="649"/>
      <c r="P806" s="649"/>
      <c r="Q806" s="649"/>
      <c r="R806" s="649"/>
      <c r="S806" s="649"/>
      <c r="T806" s="649"/>
      <c r="U806" s="649"/>
      <c r="V806" s="649"/>
      <c r="W806" s="649"/>
      <c r="X806" s="649"/>
    </row>
    <row r="807" spans="1:24">
      <c r="A807" s="649"/>
      <c r="B807" s="649"/>
      <c r="C807" s="649"/>
      <c r="D807" s="649"/>
      <c r="E807" s="649"/>
      <c r="F807" s="649"/>
      <c r="G807" s="649"/>
      <c r="H807" s="649"/>
      <c r="I807" s="649"/>
      <c r="J807" s="649"/>
      <c r="K807" s="649"/>
      <c r="L807" s="649"/>
      <c r="M807" s="649"/>
      <c r="N807" s="649"/>
      <c r="O807" s="649"/>
      <c r="P807" s="649"/>
      <c r="Q807" s="649"/>
      <c r="R807" s="649"/>
      <c r="S807" s="649"/>
      <c r="T807" s="649"/>
      <c r="U807" s="649"/>
      <c r="V807" s="649"/>
      <c r="W807" s="649"/>
      <c r="X807" s="649"/>
    </row>
    <row r="808" spans="1:24">
      <c r="A808" s="649"/>
      <c r="B808" s="649"/>
      <c r="C808" s="649"/>
      <c r="D808" s="649"/>
      <c r="E808" s="649"/>
      <c r="F808" s="649"/>
      <c r="G808" s="649"/>
      <c r="H808" s="649"/>
      <c r="I808" s="649"/>
      <c r="J808" s="649"/>
      <c r="K808" s="649"/>
      <c r="L808" s="649"/>
      <c r="M808" s="649"/>
      <c r="N808" s="649"/>
      <c r="O808" s="649"/>
      <c r="P808" s="649"/>
      <c r="Q808" s="649"/>
      <c r="R808" s="649"/>
      <c r="S808" s="649"/>
      <c r="T808" s="649"/>
      <c r="U808" s="649"/>
      <c r="V808" s="649"/>
      <c r="W808" s="649"/>
      <c r="X808" s="649"/>
    </row>
    <row r="809" spans="1:24">
      <c r="A809" s="649"/>
      <c r="B809" s="649"/>
      <c r="C809" s="649"/>
      <c r="D809" s="649"/>
      <c r="E809" s="649"/>
      <c r="F809" s="649"/>
      <c r="G809" s="649"/>
      <c r="H809" s="649"/>
      <c r="I809" s="649"/>
      <c r="J809" s="649"/>
      <c r="K809" s="649"/>
      <c r="L809" s="649"/>
      <c r="M809" s="649"/>
      <c r="N809" s="649"/>
      <c r="O809" s="649"/>
      <c r="P809" s="649"/>
      <c r="Q809" s="649"/>
      <c r="R809" s="649"/>
      <c r="S809" s="649"/>
      <c r="T809" s="649"/>
      <c r="U809" s="649"/>
      <c r="V809" s="649"/>
      <c r="W809" s="649"/>
      <c r="X809" s="649"/>
    </row>
    <row r="810" spans="1:24">
      <c r="A810" s="649"/>
      <c r="B810" s="649"/>
      <c r="C810" s="649"/>
      <c r="D810" s="649"/>
      <c r="E810" s="649"/>
      <c r="F810" s="649"/>
      <c r="G810" s="649"/>
      <c r="H810" s="649"/>
      <c r="I810" s="649"/>
      <c r="J810" s="649"/>
      <c r="K810" s="649"/>
      <c r="L810" s="649"/>
      <c r="M810" s="649"/>
      <c r="N810" s="649"/>
      <c r="O810" s="649"/>
      <c r="P810" s="649"/>
      <c r="Q810" s="649"/>
      <c r="R810" s="649"/>
      <c r="S810" s="649"/>
      <c r="T810" s="649"/>
      <c r="U810" s="649"/>
      <c r="V810" s="649"/>
      <c r="W810" s="649"/>
      <c r="X810" s="649"/>
    </row>
    <row r="811" spans="1:24">
      <c r="A811" s="649"/>
      <c r="B811" s="649"/>
      <c r="C811" s="649"/>
      <c r="D811" s="649"/>
      <c r="E811" s="649"/>
      <c r="F811" s="649"/>
      <c r="G811" s="649"/>
      <c r="H811" s="649"/>
      <c r="I811" s="649"/>
      <c r="J811" s="649"/>
      <c r="K811" s="649"/>
      <c r="L811" s="649"/>
      <c r="M811" s="649"/>
      <c r="N811" s="649"/>
      <c r="O811" s="649"/>
      <c r="P811" s="649"/>
      <c r="Q811" s="649"/>
      <c r="R811" s="649"/>
      <c r="S811" s="649"/>
      <c r="T811" s="649"/>
      <c r="U811" s="649"/>
      <c r="V811" s="649"/>
      <c r="W811" s="649"/>
      <c r="X811" s="649"/>
    </row>
    <row r="812" spans="1:24">
      <c r="A812" s="649"/>
      <c r="B812" s="649"/>
      <c r="C812" s="649"/>
      <c r="D812" s="649"/>
      <c r="E812" s="649"/>
      <c r="F812" s="649"/>
      <c r="G812" s="649"/>
      <c r="H812" s="649"/>
      <c r="I812" s="649"/>
      <c r="J812" s="649"/>
      <c r="K812" s="649"/>
      <c r="L812" s="649"/>
      <c r="M812" s="649"/>
      <c r="N812" s="649"/>
      <c r="O812" s="649"/>
      <c r="P812" s="649"/>
      <c r="Q812" s="649"/>
      <c r="R812" s="649"/>
      <c r="S812" s="649"/>
      <c r="T812" s="649"/>
      <c r="U812" s="649"/>
      <c r="V812" s="649"/>
      <c r="W812" s="649"/>
      <c r="X812" s="649"/>
    </row>
    <row r="813" spans="1:24">
      <c r="A813" s="649"/>
      <c r="B813" s="649"/>
      <c r="C813" s="649"/>
      <c r="D813" s="649"/>
      <c r="E813" s="649"/>
      <c r="F813" s="649"/>
      <c r="G813" s="649"/>
      <c r="H813" s="649"/>
      <c r="I813" s="649"/>
      <c r="J813" s="649"/>
      <c r="K813" s="649"/>
      <c r="L813" s="649"/>
      <c r="M813" s="649"/>
      <c r="N813" s="649"/>
      <c r="O813" s="649"/>
      <c r="P813" s="649"/>
      <c r="Q813" s="649"/>
      <c r="R813" s="649"/>
      <c r="S813" s="649"/>
      <c r="T813" s="649"/>
      <c r="U813" s="649"/>
      <c r="V813" s="649"/>
      <c r="W813" s="649"/>
      <c r="X813" s="649"/>
    </row>
    <row r="814" spans="1:24">
      <c r="A814" s="649"/>
      <c r="B814" s="649"/>
      <c r="C814" s="649"/>
      <c r="D814" s="649"/>
      <c r="E814" s="649"/>
      <c r="F814" s="649"/>
      <c r="G814" s="649"/>
      <c r="H814" s="649"/>
      <c r="I814" s="649"/>
      <c r="J814" s="649"/>
      <c r="K814" s="649"/>
      <c r="L814" s="649"/>
      <c r="M814" s="649"/>
      <c r="N814" s="649"/>
      <c r="O814" s="649"/>
      <c r="P814" s="649"/>
      <c r="Q814" s="649"/>
      <c r="R814" s="649"/>
      <c r="S814" s="649"/>
      <c r="T814" s="649"/>
      <c r="U814" s="649"/>
      <c r="V814" s="649"/>
      <c r="W814" s="649"/>
      <c r="X814" s="649"/>
    </row>
    <row r="815" spans="1:24">
      <c r="A815" s="649"/>
      <c r="B815" s="649"/>
      <c r="C815" s="649"/>
      <c r="D815" s="649"/>
      <c r="E815" s="649"/>
      <c r="F815" s="649"/>
      <c r="G815" s="649"/>
      <c r="H815" s="649"/>
      <c r="I815" s="649"/>
      <c r="J815" s="649"/>
      <c r="K815" s="649"/>
      <c r="L815" s="649"/>
      <c r="M815" s="649"/>
      <c r="N815" s="649"/>
      <c r="O815" s="649"/>
      <c r="P815" s="649"/>
      <c r="Q815" s="649"/>
      <c r="R815" s="649"/>
      <c r="S815" s="649"/>
      <c r="T815" s="649"/>
      <c r="U815" s="649"/>
      <c r="V815" s="649"/>
      <c r="W815" s="649"/>
      <c r="X815" s="649"/>
    </row>
    <row r="816" spans="1:24">
      <c r="A816" s="649"/>
      <c r="B816" s="649"/>
      <c r="C816" s="649"/>
      <c r="D816" s="649"/>
      <c r="E816" s="649"/>
      <c r="F816" s="649"/>
      <c r="G816" s="649"/>
      <c r="H816" s="649"/>
      <c r="I816" s="649"/>
      <c r="J816" s="649"/>
      <c r="K816" s="649"/>
      <c r="L816" s="649"/>
      <c r="M816" s="649"/>
      <c r="N816" s="649"/>
      <c r="O816" s="649"/>
      <c r="P816" s="649"/>
      <c r="Q816" s="649"/>
      <c r="R816" s="649"/>
      <c r="S816" s="649"/>
      <c r="T816" s="649"/>
      <c r="U816" s="649"/>
      <c r="V816" s="649"/>
      <c r="W816" s="649"/>
      <c r="X816" s="649"/>
    </row>
    <row r="817" spans="1:24">
      <c r="A817" s="649"/>
      <c r="B817" s="649"/>
      <c r="C817" s="649"/>
      <c r="D817" s="649"/>
      <c r="E817" s="649"/>
      <c r="F817" s="649"/>
      <c r="G817" s="649"/>
      <c r="H817" s="649"/>
      <c r="I817" s="649"/>
      <c r="J817" s="649"/>
      <c r="K817" s="649"/>
      <c r="L817" s="649"/>
      <c r="M817" s="649"/>
      <c r="N817" s="649"/>
      <c r="O817" s="649"/>
      <c r="P817" s="649"/>
      <c r="Q817" s="649"/>
      <c r="R817" s="649"/>
      <c r="S817" s="649"/>
      <c r="T817" s="649"/>
      <c r="U817" s="649"/>
      <c r="V817" s="649"/>
      <c r="W817" s="649"/>
      <c r="X817" s="649"/>
    </row>
    <row r="818" spans="1:24">
      <c r="A818" s="649"/>
      <c r="B818" s="649"/>
      <c r="C818" s="649"/>
      <c r="D818" s="649"/>
      <c r="E818" s="649"/>
      <c r="F818" s="649"/>
      <c r="G818" s="649"/>
      <c r="H818" s="649"/>
      <c r="I818" s="649"/>
      <c r="J818" s="649"/>
      <c r="K818" s="649"/>
      <c r="L818" s="649"/>
      <c r="M818" s="649"/>
      <c r="N818" s="649"/>
      <c r="O818" s="649"/>
      <c r="P818" s="649"/>
      <c r="Q818" s="649"/>
      <c r="R818" s="649"/>
      <c r="S818" s="649"/>
      <c r="T818" s="649"/>
      <c r="U818" s="649"/>
      <c r="V818" s="649"/>
      <c r="W818" s="649"/>
      <c r="X818" s="649"/>
    </row>
    <row r="819" spans="1:24">
      <c r="A819" s="649"/>
      <c r="B819" s="649"/>
      <c r="C819" s="649"/>
      <c r="D819" s="649"/>
      <c r="E819" s="649"/>
      <c r="F819" s="649"/>
      <c r="G819" s="649"/>
      <c r="H819" s="649"/>
      <c r="I819" s="649"/>
      <c r="J819" s="649"/>
      <c r="K819" s="649"/>
      <c r="L819" s="649"/>
      <c r="M819" s="649"/>
      <c r="N819" s="649"/>
      <c r="O819" s="649"/>
      <c r="P819" s="649"/>
      <c r="Q819" s="649"/>
      <c r="R819" s="649"/>
      <c r="S819" s="649"/>
      <c r="T819" s="649"/>
      <c r="U819" s="649"/>
      <c r="V819" s="649"/>
      <c r="W819" s="649"/>
      <c r="X819" s="649"/>
    </row>
    <row r="820" spans="1:24">
      <c r="A820" s="649"/>
      <c r="B820" s="649"/>
      <c r="C820" s="649"/>
      <c r="D820" s="649"/>
      <c r="E820" s="649"/>
      <c r="F820" s="649"/>
      <c r="G820" s="649"/>
      <c r="H820" s="649"/>
      <c r="I820" s="649"/>
      <c r="J820" s="649"/>
      <c r="K820" s="649"/>
      <c r="L820" s="649"/>
      <c r="M820" s="649"/>
      <c r="N820" s="649"/>
      <c r="O820" s="649"/>
      <c r="P820" s="649"/>
      <c r="Q820" s="649"/>
      <c r="R820" s="649"/>
      <c r="S820" s="649"/>
      <c r="T820" s="649"/>
      <c r="U820" s="649"/>
      <c r="V820" s="649"/>
      <c r="W820" s="649"/>
      <c r="X820" s="649"/>
    </row>
    <row r="821" spans="1:24">
      <c r="A821" s="649"/>
      <c r="B821" s="649"/>
      <c r="C821" s="649"/>
      <c r="D821" s="649"/>
      <c r="E821" s="649"/>
      <c r="F821" s="649"/>
      <c r="G821" s="649"/>
      <c r="H821" s="649"/>
      <c r="I821" s="649"/>
      <c r="J821" s="649"/>
      <c r="K821" s="649"/>
      <c r="L821" s="649"/>
      <c r="M821" s="649"/>
      <c r="N821" s="649"/>
      <c r="O821" s="649"/>
      <c r="P821" s="649"/>
      <c r="Q821" s="649"/>
      <c r="R821" s="649"/>
      <c r="S821" s="649"/>
      <c r="T821" s="649"/>
      <c r="U821" s="649"/>
      <c r="V821" s="649"/>
      <c r="W821" s="649"/>
      <c r="X821" s="649"/>
    </row>
    <row r="822" spans="1:24">
      <c r="A822" s="649"/>
      <c r="B822" s="649"/>
      <c r="C822" s="649"/>
      <c r="D822" s="649"/>
      <c r="E822" s="649"/>
      <c r="F822" s="649"/>
      <c r="G822" s="649"/>
      <c r="H822" s="649"/>
      <c r="I822" s="649"/>
      <c r="J822" s="649"/>
      <c r="K822" s="649"/>
      <c r="L822" s="649"/>
      <c r="M822" s="649"/>
      <c r="N822" s="649"/>
      <c r="O822" s="649"/>
      <c r="P822" s="649"/>
      <c r="Q822" s="649"/>
      <c r="R822" s="649"/>
      <c r="S822" s="649"/>
      <c r="T822" s="649"/>
      <c r="U822" s="649"/>
      <c r="V822" s="649"/>
      <c r="W822" s="649"/>
      <c r="X822" s="649"/>
    </row>
    <row r="823" spans="1:24">
      <c r="A823" s="649"/>
      <c r="B823" s="649"/>
      <c r="C823" s="649"/>
      <c r="D823" s="649"/>
      <c r="E823" s="649"/>
      <c r="F823" s="649"/>
      <c r="G823" s="649"/>
      <c r="H823" s="649"/>
      <c r="I823" s="649"/>
      <c r="J823" s="649"/>
      <c r="K823" s="649"/>
      <c r="L823" s="649"/>
      <c r="M823" s="649"/>
      <c r="N823" s="649"/>
      <c r="O823" s="649"/>
      <c r="P823" s="649"/>
      <c r="Q823" s="649"/>
      <c r="R823" s="649"/>
      <c r="S823" s="649"/>
      <c r="T823" s="649"/>
      <c r="U823" s="649"/>
      <c r="V823" s="649"/>
      <c r="W823" s="649"/>
      <c r="X823" s="649"/>
    </row>
    <row r="824" spans="1:24">
      <c r="A824" s="649"/>
      <c r="B824" s="649"/>
      <c r="C824" s="649"/>
      <c r="D824" s="649"/>
      <c r="E824" s="649"/>
      <c r="F824" s="649"/>
      <c r="G824" s="649"/>
      <c r="H824" s="649"/>
      <c r="I824" s="649"/>
      <c r="J824" s="649"/>
      <c r="K824" s="649"/>
      <c r="L824" s="649"/>
      <c r="M824" s="649"/>
      <c r="N824" s="649"/>
      <c r="O824" s="649"/>
      <c r="P824" s="649"/>
      <c r="Q824" s="649"/>
      <c r="R824" s="649"/>
      <c r="S824" s="649"/>
      <c r="T824" s="649"/>
      <c r="U824" s="649"/>
      <c r="V824" s="649"/>
      <c r="W824" s="649"/>
      <c r="X824" s="649"/>
    </row>
    <row r="825" spans="1:24">
      <c r="A825" s="649"/>
      <c r="B825" s="649"/>
      <c r="C825" s="649"/>
      <c r="D825" s="649"/>
      <c r="E825" s="649"/>
      <c r="F825" s="649"/>
      <c r="G825" s="649"/>
      <c r="H825" s="649"/>
      <c r="I825" s="649"/>
      <c r="J825" s="649"/>
      <c r="K825" s="649"/>
      <c r="L825" s="649"/>
      <c r="M825" s="649"/>
      <c r="N825" s="649"/>
      <c r="O825" s="649"/>
      <c r="P825" s="649"/>
      <c r="Q825" s="649"/>
      <c r="R825" s="649"/>
      <c r="S825" s="649"/>
      <c r="T825" s="649"/>
      <c r="U825" s="649"/>
      <c r="V825" s="649"/>
      <c r="W825" s="649"/>
      <c r="X825" s="649"/>
    </row>
    <row r="826" spans="1:24">
      <c r="A826" s="649"/>
      <c r="B826" s="649"/>
      <c r="C826" s="649"/>
      <c r="D826" s="649"/>
      <c r="E826" s="649"/>
      <c r="F826" s="649"/>
      <c r="G826" s="649"/>
      <c r="H826" s="649"/>
      <c r="I826" s="649"/>
      <c r="J826" s="649"/>
      <c r="K826" s="649"/>
      <c r="L826" s="649"/>
      <c r="M826" s="649"/>
      <c r="N826" s="649"/>
      <c r="O826" s="649"/>
      <c r="P826" s="649"/>
      <c r="Q826" s="649"/>
      <c r="R826" s="649"/>
      <c r="S826" s="649"/>
      <c r="T826" s="649"/>
      <c r="U826" s="649"/>
      <c r="V826" s="649"/>
      <c r="W826" s="649"/>
      <c r="X826" s="649"/>
    </row>
    <row r="827" spans="1:24">
      <c r="A827" s="649"/>
      <c r="B827" s="649"/>
      <c r="C827" s="649"/>
      <c r="D827" s="649"/>
      <c r="E827" s="649"/>
      <c r="F827" s="649"/>
      <c r="G827" s="649"/>
      <c r="H827" s="649"/>
      <c r="I827" s="649"/>
      <c r="J827" s="649"/>
      <c r="K827" s="649"/>
      <c r="L827" s="649"/>
      <c r="M827" s="649"/>
      <c r="N827" s="649"/>
      <c r="O827" s="649"/>
      <c r="P827" s="649"/>
      <c r="Q827" s="649"/>
      <c r="R827" s="649"/>
      <c r="S827" s="649"/>
      <c r="T827" s="649"/>
      <c r="U827" s="649"/>
      <c r="V827" s="649"/>
      <c r="W827" s="649"/>
      <c r="X827" s="649"/>
    </row>
    <row r="828" spans="1:24">
      <c r="A828" s="649"/>
      <c r="B828" s="649"/>
      <c r="C828" s="649"/>
      <c r="D828" s="649"/>
      <c r="E828" s="649"/>
      <c r="F828" s="649"/>
      <c r="G828" s="649"/>
      <c r="H828" s="649"/>
      <c r="I828" s="649"/>
      <c r="J828" s="649"/>
      <c r="K828" s="649"/>
      <c r="L828" s="649"/>
      <c r="M828" s="649"/>
      <c r="N828" s="649"/>
      <c r="O828" s="649"/>
      <c r="P828" s="649"/>
      <c r="Q828" s="649"/>
      <c r="R828" s="649"/>
      <c r="S828" s="649"/>
      <c r="T828" s="649"/>
      <c r="U828" s="649"/>
      <c r="V828" s="649"/>
      <c r="W828" s="649"/>
      <c r="X828" s="649"/>
    </row>
    <row r="829" spans="1:24">
      <c r="A829" s="649"/>
      <c r="B829" s="649"/>
      <c r="C829" s="649"/>
      <c r="D829" s="649"/>
      <c r="E829" s="649"/>
      <c r="F829" s="649"/>
      <c r="G829" s="649"/>
      <c r="H829" s="649"/>
      <c r="I829" s="649"/>
      <c r="J829" s="649"/>
      <c r="K829" s="649"/>
      <c r="L829" s="649"/>
      <c r="M829" s="649"/>
      <c r="N829" s="649"/>
      <c r="O829" s="649"/>
      <c r="P829" s="649"/>
      <c r="Q829" s="649"/>
      <c r="R829" s="649"/>
      <c r="S829" s="649"/>
      <c r="T829" s="649"/>
      <c r="U829" s="649"/>
      <c r="V829" s="649"/>
      <c r="W829" s="649"/>
      <c r="X829" s="649"/>
    </row>
    <row r="830" spans="1:24">
      <c r="A830" s="649"/>
      <c r="B830" s="649"/>
      <c r="C830" s="649"/>
      <c r="D830" s="649"/>
      <c r="E830" s="649"/>
      <c r="F830" s="649"/>
      <c r="G830" s="649"/>
      <c r="H830" s="649"/>
      <c r="I830" s="649"/>
      <c r="J830" s="649"/>
      <c r="K830" s="649"/>
      <c r="L830" s="649"/>
      <c r="M830" s="649"/>
      <c r="N830" s="649"/>
      <c r="O830" s="649"/>
      <c r="P830" s="649"/>
      <c r="Q830" s="649"/>
      <c r="R830" s="649"/>
      <c r="S830" s="649"/>
      <c r="T830" s="649"/>
      <c r="U830" s="649"/>
      <c r="V830" s="649"/>
      <c r="W830" s="649"/>
      <c r="X830" s="649"/>
    </row>
    <row r="831" spans="1:24">
      <c r="A831" s="649"/>
      <c r="B831" s="649"/>
      <c r="C831" s="649"/>
      <c r="D831" s="649"/>
      <c r="E831" s="649"/>
      <c r="F831" s="649"/>
      <c r="G831" s="649"/>
      <c r="H831" s="649"/>
      <c r="I831" s="649"/>
      <c r="J831" s="649"/>
      <c r="K831" s="649"/>
      <c r="L831" s="649"/>
      <c r="M831" s="649"/>
      <c r="N831" s="649"/>
      <c r="O831" s="649"/>
      <c r="P831" s="649"/>
      <c r="Q831" s="649"/>
      <c r="R831" s="649"/>
      <c r="S831" s="649"/>
      <c r="T831" s="649"/>
      <c r="U831" s="649"/>
      <c r="V831" s="649"/>
      <c r="W831" s="649"/>
      <c r="X831" s="649"/>
    </row>
    <row r="832" spans="1:24">
      <c r="A832" s="649"/>
      <c r="B832" s="649"/>
      <c r="C832" s="649"/>
      <c r="D832" s="649"/>
      <c r="E832" s="649"/>
      <c r="F832" s="649"/>
      <c r="G832" s="649"/>
      <c r="H832" s="649"/>
      <c r="I832" s="649"/>
      <c r="J832" s="649"/>
      <c r="K832" s="649"/>
      <c r="L832" s="649"/>
      <c r="M832" s="649"/>
      <c r="N832" s="649"/>
      <c r="O832" s="649"/>
      <c r="P832" s="649"/>
      <c r="Q832" s="649"/>
      <c r="R832" s="649"/>
      <c r="S832" s="649"/>
      <c r="T832" s="649"/>
      <c r="U832" s="649"/>
      <c r="V832" s="649"/>
      <c r="W832" s="649"/>
      <c r="X832" s="649"/>
    </row>
    <row r="833" spans="1:24">
      <c r="A833" s="649"/>
      <c r="B833" s="649"/>
      <c r="C833" s="649"/>
      <c r="D833" s="649"/>
      <c r="E833" s="649"/>
      <c r="F833" s="649"/>
      <c r="G833" s="649"/>
      <c r="H833" s="649"/>
      <c r="I833" s="649"/>
      <c r="J833" s="649"/>
      <c r="K833" s="649"/>
      <c r="L833" s="649"/>
      <c r="M833" s="649"/>
      <c r="N833" s="649"/>
      <c r="O833" s="649"/>
      <c r="P833" s="649"/>
      <c r="Q833" s="649"/>
      <c r="R833" s="649"/>
      <c r="S833" s="649"/>
      <c r="T833" s="649"/>
      <c r="U833" s="649"/>
      <c r="V833" s="649"/>
      <c r="W833" s="649"/>
      <c r="X833" s="649"/>
    </row>
    <row r="834" spans="1:24">
      <c r="A834" s="649"/>
      <c r="B834" s="649"/>
      <c r="C834" s="649"/>
      <c r="D834" s="649"/>
      <c r="E834" s="649"/>
      <c r="F834" s="649"/>
      <c r="G834" s="649"/>
      <c r="H834" s="649"/>
      <c r="I834" s="649"/>
      <c r="J834" s="649"/>
      <c r="K834" s="649"/>
      <c r="L834" s="649"/>
      <c r="M834" s="649"/>
      <c r="N834" s="649"/>
      <c r="O834" s="649"/>
      <c r="P834" s="649"/>
      <c r="Q834" s="649"/>
      <c r="R834" s="649"/>
      <c r="S834" s="649"/>
      <c r="T834" s="649"/>
      <c r="U834" s="649"/>
      <c r="V834" s="649"/>
      <c r="W834" s="649"/>
      <c r="X834" s="649"/>
    </row>
    <row r="835" spans="1:24">
      <c r="A835" s="649"/>
      <c r="B835" s="649"/>
      <c r="C835" s="649"/>
      <c r="D835" s="649"/>
      <c r="E835" s="649"/>
      <c r="F835" s="649"/>
      <c r="G835" s="649"/>
      <c r="H835" s="649"/>
      <c r="I835" s="649"/>
      <c r="J835" s="649"/>
      <c r="K835" s="649"/>
      <c r="L835" s="649"/>
      <c r="M835" s="649"/>
      <c r="N835" s="649"/>
      <c r="O835" s="649"/>
      <c r="P835" s="649"/>
      <c r="Q835" s="649"/>
      <c r="R835" s="649"/>
      <c r="S835" s="649"/>
      <c r="T835" s="649"/>
      <c r="U835" s="649"/>
      <c r="V835" s="649"/>
      <c r="W835" s="649"/>
      <c r="X835" s="649"/>
    </row>
    <row r="836" spans="1:24">
      <c r="A836" s="649"/>
      <c r="B836" s="649"/>
      <c r="C836" s="649"/>
      <c r="D836" s="649"/>
      <c r="E836" s="649"/>
      <c r="F836" s="649"/>
      <c r="G836" s="649"/>
      <c r="H836" s="649"/>
      <c r="I836" s="649"/>
      <c r="J836" s="649"/>
      <c r="K836" s="649"/>
      <c r="L836" s="649"/>
      <c r="M836" s="649"/>
      <c r="N836" s="649"/>
      <c r="O836" s="649"/>
      <c r="P836" s="649"/>
      <c r="Q836" s="649"/>
      <c r="R836" s="649"/>
      <c r="S836" s="649"/>
      <c r="T836" s="649"/>
      <c r="U836" s="649"/>
      <c r="V836" s="649"/>
      <c r="W836" s="649"/>
      <c r="X836" s="649"/>
    </row>
    <row r="837" spans="1:24">
      <c r="A837" s="649"/>
      <c r="B837" s="649"/>
      <c r="C837" s="649"/>
      <c r="D837" s="649"/>
      <c r="E837" s="649"/>
      <c r="F837" s="649"/>
      <c r="G837" s="649"/>
      <c r="H837" s="649"/>
      <c r="I837" s="649"/>
      <c r="J837" s="649"/>
      <c r="K837" s="649"/>
      <c r="L837" s="649"/>
      <c r="M837" s="649"/>
      <c r="N837" s="649"/>
      <c r="O837" s="649"/>
      <c r="P837" s="649"/>
      <c r="Q837" s="649"/>
      <c r="R837" s="649"/>
      <c r="S837" s="649"/>
      <c r="T837" s="649"/>
      <c r="U837" s="649"/>
      <c r="V837" s="649"/>
      <c r="W837" s="649"/>
      <c r="X837" s="649"/>
    </row>
    <row r="838" spans="1:24">
      <c r="A838" s="649"/>
      <c r="B838" s="649"/>
      <c r="C838" s="649"/>
      <c r="D838" s="649"/>
      <c r="E838" s="649"/>
      <c r="F838" s="649"/>
      <c r="G838" s="649"/>
      <c r="H838" s="649"/>
      <c r="I838" s="649"/>
      <c r="J838" s="649"/>
      <c r="K838" s="649"/>
      <c r="L838" s="649"/>
      <c r="M838" s="649"/>
      <c r="N838" s="649"/>
      <c r="O838" s="649"/>
      <c r="P838" s="649"/>
      <c r="Q838" s="649"/>
      <c r="R838" s="649"/>
      <c r="S838" s="649"/>
      <c r="T838" s="649"/>
      <c r="U838" s="649"/>
      <c r="V838" s="649"/>
      <c r="W838" s="649"/>
      <c r="X838" s="649"/>
    </row>
    <row r="839" spans="1:24">
      <c r="A839" s="649"/>
      <c r="B839" s="649"/>
      <c r="C839" s="649"/>
      <c r="D839" s="649"/>
      <c r="E839" s="649"/>
      <c r="F839" s="649"/>
      <c r="G839" s="649"/>
      <c r="H839" s="649"/>
      <c r="I839" s="649"/>
      <c r="J839" s="649"/>
      <c r="K839" s="649"/>
      <c r="L839" s="649"/>
      <c r="M839" s="649"/>
      <c r="N839" s="649"/>
      <c r="O839" s="649"/>
      <c r="P839" s="649"/>
      <c r="Q839" s="649"/>
      <c r="R839" s="649"/>
      <c r="S839" s="649"/>
      <c r="T839" s="649"/>
      <c r="U839" s="649"/>
      <c r="V839" s="649"/>
      <c r="W839" s="649"/>
      <c r="X839" s="649"/>
    </row>
    <row r="840" spans="1:24">
      <c r="A840" s="649"/>
      <c r="B840" s="649"/>
      <c r="C840" s="649"/>
      <c r="D840" s="649"/>
      <c r="E840" s="649"/>
      <c r="F840" s="649"/>
      <c r="G840" s="649"/>
      <c r="H840" s="649"/>
      <c r="I840" s="649"/>
      <c r="J840" s="649"/>
      <c r="K840" s="649"/>
      <c r="L840" s="649"/>
      <c r="M840" s="649"/>
      <c r="N840" s="649"/>
      <c r="O840" s="649"/>
      <c r="P840" s="649"/>
      <c r="Q840" s="649"/>
      <c r="R840" s="649"/>
      <c r="S840" s="649"/>
      <c r="T840" s="649"/>
      <c r="U840" s="649"/>
      <c r="V840" s="649"/>
      <c r="W840" s="649"/>
      <c r="X840" s="649"/>
    </row>
    <row r="841" spans="1:24">
      <c r="A841" s="649"/>
      <c r="B841" s="649"/>
      <c r="C841" s="649"/>
      <c r="D841" s="649"/>
      <c r="E841" s="649"/>
      <c r="F841" s="649"/>
      <c r="G841" s="649"/>
      <c r="H841" s="649"/>
      <c r="I841" s="649"/>
      <c r="J841" s="649"/>
      <c r="K841" s="649"/>
      <c r="L841" s="649"/>
      <c r="M841" s="649"/>
      <c r="N841" s="649"/>
      <c r="O841" s="649"/>
      <c r="P841" s="649"/>
      <c r="Q841" s="649"/>
      <c r="R841" s="649"/>
      <c r="S841" s="649"/>
      <c r="T841" s="649"/>
      <c r="U841" s="649"/>
      <c r="V841" s="649"/>
      <c r="W841" s="649"/>
      <c r="X841" s="649"/>
    </row>
    <row r="842" spans="1:24">
      <c r="A842" s="649"/>
      <c r="B842" s="649"/>
      <c r="C842" s="649"/>
      <c r="D842" s="649"/>
      <c r="E842" s="649"/>
      <c r="F842" s="649"/>
      <c r="G842" s="649"/>
      <c r="H842" s="649"/>
      <c r="I842" s="649"/>
      <c r="J842" s="649"/>
      <c r="K842" s="649"/>
      <c r="L842" s="649"/>
      <c r="M842" s="649"/>
      <c r="N842" s="649"/>
      <c r="O842" s="649"/>
      <c r="P842" s="649"/>
      <c r="Q842" s="649"/>
      <c r="R842" s="649"/>
      <c r="S842" s="649"/>
      <c r="T842" s="649"/>
      <c r="U842" s="649"/>
      <c r="V842" s="649"/>
      <c r="W842" s="649"/>
      <c r="X842" s="649"/>
    </row>
    <row r="843" spans="1:24">
      <c r="A843" s="649"/>
      <c r="B843" s="649"/>
      <c r="C843" s="649"/>
      <c r="D843" s="649"/>
      <c r="E843" s="649"/>
      <c r="F843" s="649"/>
      <c r="G843" s="649"/>
      <c r="H843" s="649"/>
      <c r="I843" s="649"/>
      <c r="J843" s="649"/>
      <c r="K843" s="649"/>
      <c r="L843" s="649"/>
      <c r="M843" s="649"/>
      <c r="N843" s="649"/>
      <c r="O843" s="649"/>
      <c r="P843" s="649"/>
      <c r="Q843" s="649"/>
      <c r="R843" s="649"/>
      <c r="S843" s="649"/>
      <c r="T843" s="649"/>
      <c r="U843" s="649"/>
      <c r="V843" s="649"/>
      <c r="W843" s="649"/>
      <c r="X843" s="649"/>
    </row>
    <row r="844" spans="1:24">
      <c r="A844" s="649"/>
      <c r="B844" s="649"/>
      <c r="C844" s="649"/>
      <c r="D844" s="649"/>
      <c r="E844" s="649"/>
      <c r="F844" s="649"/>
      <c r="G844" s="649"/>
      <c r="H844" s="649"/>
      <c r="I844" s="649"/>
      <c r="J844" s="649"/>
      <c r="K844" s="649"/>
      <c r="L844" s="649"/>
      <c r="M844" s="649"/>
      <c r="N844" s="649"/>
      <c r="O844" s="649"/>
      <c r="P844" s="649"/>
      <c r="Q844" s="649"/>
      <c r="R844" s="649"/>
      <c r="S844" s="649"/>
      <c r="T844" s="649"/>
      <c r="U844" s="649"/>
      <c r="V844" s="649"/>
      <c r="W844" s="649"/>
      <c r="X844" s="649"/>
    </row>
    <row r="845" spans="1:24">
      <c r="A845" s="649"/>
      <c r="B845" s="649"/>
      <c r="C845" s="649"/>
      <c r="D845" s="649"/>
      <c r="E845" s="649"/>
      <c r="F845" s="649"/>
      <c r="G845" s="649"/>
      <c r="H845" s="649"/>
      <c r="I845" s="649"/>
      <c r="J845" s="649"/>
      <c r="K845" s="649"/>
      <c r="L845" s="649"/>
      <c r="M845" s="649"/>
      <c r="N845" s="649"/>
      <c r="O845" s="649"/>
      <c r="P845" s="649"/>
      <c r="Q845" s="649"/>
      <c r="R845" s="649"/>
      <c r="S845" s="649"/>
      <c r="T845" s="649"/>
      <c r="U845" s="649"/>
      <c r="V845" s="649"/>
      <c r="W845" s="649"/>
      <c r="X845" s="649"/>
    </row>
    <row r="846" spans="1:24">
      <c r="A846" s="649"/>
      <c r="B846" s="649"/>
      <c r="C846" s="649"/>
      <c r="D846" s="649"/>
      <c r="E846" s="649"/>
      <c r="F846" s="649"/>
      <c r="G846" s="649"/>
      <c r="H846" s="649"/>
      <c r="I846" s="649"/>
      <c r="J846" s="649"/>
      <c r="K846" s="649"/>
      <c r="L846" s="649"/>
      <c r="M846" s="649"/>
      <c r="N846" s="649"/>
      <c r="O846" s="649"/>
      <c r="P846" s="649"/>
      <c r="Q846" s="649"/>
      <c r="R846" s="649"/>
      <c r="S846" s="649"/>
      <c r="T846" s="649"/>
      <c r="U846" s="649"/>
      <c r="V846" s="649"/>
      <c r="W846" s="649"/>
      <c r="X846" s="649"/>
    </row>
    <row r="847" spans="1:24">
      <c r="A847" s="649"/>
      <c r="B847" s="649"/>
      <c r="C847" s="649"/>
      <c r="D847" s="649"/>
      <c r="E847" s="649"/>
      <c r="F847" s="649"/>
      <c r="G847" s="649"/>
      <c r="H847" s="649"/>
      <c r="I847" s="649"/>
      <c r="J847" s="649"/>
      <c r="K847" s="649"/>
      <c r="L847" s="649"/>
      <c r="M847" s="649"/>
      <c r="N847" s="649"/>
      <c r="O847" s="649"/>
      <c r="P847" s="649"/>
      <c r="Q847" s="649"/>
      <c r="R847" s="649"/>
      <c r="S847" s="649"/>
      <c r="T847" s="649"/>
      <c r="U847" s="649"/>
      <c r="V847" s="649"/>
      <c r="W847" s="649"/>
      <c r="X847" s="649"/>
    </row>
    <row r="848" spans="1:24">
      <c r="A848" s="649"/>
      <c r="B848" s="649"/>
      <c r="C848" s="649"/>
      <c r="D848" s="649"/>
      <c r="E848" s="649"/>
      <c r="F848" s="649"/>
      <c r="G848" s="649"/>
      <c r="H848" s="649"/>
      <c r="I848" s="649"/>
      <c r="J848" s="649"/>
      <c r="K848" s="649"/>
      <c r="L848" s="649"/>
      <c r="M848" s="649"/>
      <c r="N848" s="649"/>
      <c r="O848" s="649"/>
      <c r="P848" s="649"/>
      <c r="Q848" s="649"/>
      <c r="R848" s="649"/>
      <c r="S848" s="649"/>
      <c r="T848" s="649"/>
      <c r="U848" s="649"/>
      <c r="V848" s="649"/>
      <c r="W848" s="649"/>
      <c r="X848" s="649"/>
    </row>
    <row r="849" spans="1:24">
      <c r="A849" s="649"/>
      <c r="B849" s="649"/>
      <c r="C849" s="649"/>
      <c r="D849" s="649"/>
      <c r="E849" s="649"/>
      <c r="F849" s="649"/>
      <c r="G849" s="649"/>
      <c r="H849" s="649"/>
      <c r="I849" s="649"/>
      <c r="J849" s="649"/>
      <c r="K849" s="649"/>
      <c r="L849" s="649"/>
      <c r="M849" s="649"/>
      <c r="N849" s="649"/>
      <c r="O849" s="649"/>
      <c r="P849" s="649"/>
      <c r="Q849" s="649"/>
      <c r="R849" s="649"/>
      <c r="S849" s="649"/>
      <c r="T849" s="649"/>
      <c r="U849" s="649"/>
      <c r="V849" s="649"/>
      <c r="W849" s="649"/>
      <c r="X849" s="649"/>
    </row>
    <row r="850" spans="1:24">
      <c r="A850" s="649"/>
      <c r="B850" s="649"/>
      <c r="C850" s="649"/>
      <c r="D850" s="649"/>
      <c r="E850" s="649"/>
      <c r="F850" s="649"/>
      <c r="G850" s="649"/>
      <c r="H850" s="649"/>
      <c r="I850" s="649"/>
      <c r="J850" s="649"/>
      <c r="K850" s="649"/>
      <c r="L850" s="649"/>
      <c r="M850" s="649"/>
      <c r="N850" s="649"/>
      <c r="O850" s="649"/>
      <c r="P850" s="649"/>
      <c r="Q850" s="649"/>
      <c r="R850" s="649"/>
      <c r="S850" s="649"/>
      <c r="T850" s="649"/>
      <c r="U850" s="649"/>
      <c r="V850" s="649"/>
      <c r="W850" s="649"/>
      <c r="X850" s="649"/>
    </row>
    <row r="851" spans="1:24">
      <c r="A851" s="649"/>
      <c r="B851" s="649"/>
      <c r="C851" s="649"/>
      <c r="D851" s="649"/>
      <c r="E851" s="649"/>
      <c r="F851" s="649"/>
      <c r="G851" s="649"/>
      <c r="H851" s="649"/>
      <c r="I851" s="649"/>
      <c r="J851" s="649"/>
      <c r="K851" s="649"/>
      <c r="L851" s="649"/>
      <c r="M851" s="649"/>
      <c r="N851" s="649"/>
      <c r="O851" s="649"/>
      <c r="P851" s="649"/>
      <c r="Q851" s="649"/>
      <c r="R851" s="649"/>
      <c r="S851" s="649"/>
      <c r="T851" s="649"/>
      <c r="U851" s="649"/>
      <c r="V851" s="649"/>
      <c r="W851" s="649"/>
      <c r="X851" s="649"/>
    </row>
    <row r="852" spans="1:24">
      <c r="A852" s="649"/>
      <c r="B852" s="649"/>
      <c r="C852" s="649"/>
      <c r="D852" s="649"/>
      <c r="E852" s="649"/>
      <c r="F852" s="649"/>
      <c r="G852" s="649"/>
      <c r="H852" s="649"/>
      <c r="I852" s="649"/>
      <c r="J852" s="649"/>
      <c r="K852" s="649"/>
      <c r="L852" s="649"/>
      <c r="M852" s="649"/>
      <c r="N852" s="649"/>
      <c r="O852" s="649"/>
      <c r="P852" s="649"/>
      <c r="Q852" s="649"/>
      <c r="R852" s="649"/>
      <c r="S852" s="649"/>
      <c r="T852" s="649"/>
      <c r="U852" s="649"/>
      <c r="V852" s="649"/>
      <c r="W852" s="649"/>
      <c r="X852" s="649"/>
    </row>
    <row r="853" spans="1:24">
      <c r="A853" s="649"/>
      <c r="B853" s="649"/>
      <c r="C853" s="649"/>
      <c r="D853" s="649"/>
      <c r="E853" s="649"/>
      <c r="F853" s="649"/>
      <c r="G853" s="649"/>
      <c r="H853" s="649"/>
      <c r="I853" s="649"/>
      <c r="J853" s="649"/>
      <c r="K853" s="649"/>
      <c r="L853" s="649"/>
      <c r="M853" s="649"/>
      <c r="N853" s="649"/>
      <c r="O853" s="649"/>
      <c r="P853" s="649"/>
      <c r="Q853" s="649"/>
      <c r="R853" s="649"/>
      <c r="S853" s="649"/>
      <c r="T853" s="649"/>
      <c r="U853" s="649"/>
      <c r="V853" s="649"/>
      <c r="W853" s="649"/>
      <c r="X853" s="649"/>
    </row>
    <row r="854" spans="1:24">
      <c r="A854" s="649"/>
      <c r="B854" s="649"/>
      <c r="C854" s="649"/>
      <c r="D854" s="649"/>
      <c r="E854" s="649"/>
      <c r="F854" s="649"/>
      <c r="G854" s="649"/>
      <c r="H854" s="649"/>
      <c r="I854" s="649"/>
      <c r="J854" s="649"/>
      <c r="K854" s="649"/>
      <c r="L854" s="649"/>
      <c r="M854" s="649"/>
      <c r="N854" s="649"/>
      <c r="O854" s="649"/>
      <c r="P854" s="649"/>
      <c r="Q854" s="649"/>
      <c r="R854" s="649"/>
      <c r="S854" s="649"/>
      <c r="T854" s="649"/>
      <c r="U854" s="649"/>
      <c r="V854" s="649"/>
      <c r="W854" s="649"/>
      <c r="X854" s="649"/>
    </row>
    <row r="855" spans="1:24">
      <c r="A855" s="649"/>
      <c r="B855" s="649"/>
      <c r="C855" s="649"/>
      <c r="D855" s="649"/>
      <c r="E855" s="649"/>
      <c r="F855" s="649"/>
      <c r="G855" s="649"/>
      <c r="H855" s="649"/>
      <c r="I855" s="649"/>
      <c r="J855" s="649"/>
      <c r="K855" s="649"/>
      <c r="L855" s="649"/>
      <c r="M855" s="649"/>
      <c r="N855" s="649"/>
      <c r="O855" s="649"/>
      <c r="P855" s="649"/>
      <c r="Q855" s="649"/>
      <c r="R855" s="649"/>
      <c r="S855" s="649"/>
      <c r="T855" s="649"/>
      <c r="U855" s="649"/>
      <c r="V855" s="649"/>
      <c r="W855" s="649"/>
      <c r="X855" s="649"/>
    </row>
    <row r="856" spans="1:24">
      <c r="A856" s="649"/>
      <c r="B856" s="649"/>
      <c r="C856" s="649"/>
      <c r="D856" s="649"/>
      <c r="E856" s="649"/>
      <c r="F856" s="649"/>
      <c r="G856" s="649"/>
      <c r="H856" s="649"/>
      <c r="I856" s="649"/>
      <c r="J856" s="649"/>
      <c r="K856" s="649"/>
      <c r="L856" s="649"/>
      <c r="M856" s="649"/>
      <c r="N856" s="649"/>
      <c r="O856" s="649"/>
      <c r="P856" s="649"/>
      <c r="Q856" s="649"/>
      <c r="R856" s="649"/>
      <c r="S856" s="649"/>
      <c r="T856" s="649"/>
      <c r="U856" s="649"/>
      <c r="V856" s="649"/>
      <c r="W856" s="649"/>
      <c r="X856" s="649"/>
    </row>
    <row r="857" spans="1:24">
      <c r="A857" s="649"/>
      <c r="B857" s="649"/>
      <c r="C857" s="649"/>
      <c r="D857" s="649"/>
      <c r="E857" s="649"/>
      <c r="F857" s="649"/>
      <c r="G857" s="649"/>
      <c r="H857" s="649"/>
      <c r="I857" s="649"/>
      <c r="J857" s="649"/>
      <c r="K857" s="649"/>
      <c r="L857" s="649"/>
      <c r="M857" s="649"/>
      <c r="N857" s="649"/>
      <c r="O857" s="649"/>
      <c r="P857" s="649"/>
      <c r="Q857" s="649"/>
      <c r="R857" s="649"/>
      <c r="S857" s="649"/>
      <c r="T857" s="649"/>
      <c r="U857" s="649"/>
      <c r="V857" s="649"/>
      <c r="W857" s="649"/>
      <c r="X857" s="649"/>
    </row>
    <row r="858" spans="1:24">
      <c r="A858" s="649"/>
      <c r="B858" s="649"/>
      <c r="C858" s="649"/>
      <c r="D858" s="649"/>
      <c r="E858" s="649"/>
      <c r="F858" s="649"/>
      <c r="G858" s="649"/>
      <c r="H858" s="649"/>
      <c r="I858" s="649"/>
      <c r="J858" s="649"/>
      <c r="K858" s="649"/>
      <c r="L858" s="649"/>
      <c r="M858" s="649"/>
      <c r="N858" s="649"/>
      <c r="O858" s="649"/>
      <c r="P858" s="649"/>
      <c r="Q858" s="649"/>
      <c r="R858" s="649"/>
      <c r="S858" s="649"/>
      <c r="T858" s="649"/>
      <c r="U858" s="649"/>
      <c r="V858" s="649"/>
      <c r="W858" s="649"/>
      <c r="X858" s="649"/>
    </row>
    <row r="859" spans="1:24">
      <c r="A859" s="649"/>
      <c r="B859" s="649"/>
      <c r="C859" s="649"/>
      <c r="D859" s="649"/>
      <c r="E859" s="649"/>
      <c r="F859" s="649"/>
      <c r="G859" s="649"/>
      <c r="H859" s="649"/>
      <c r="I859" s="649"/>
      <c r="J859" s="649"/>
      <c r="K859" s="649"/>
      <c r="L859" s="649"/>
      <c r="M859" s="649"/>
      <c r="N859" s="649"/>
      <c r="O859" s="649"/>
      <c r="P859" s="649"/>
      <c r="Q859" s="649"/>
      <c r="R859" s="649"/>
      <c r="S859" s="649"/>
      <c r="T859" s="649"/>
      <c r="U859" s="649"/>
      <c r="V859" s="649"/>
      <c r="W859" s="649"/>
      <c r="X859" s="649"/>
    </row>
    <row r="860" spans="1:24">
      <c r="A860" s="649"/>
      <c r="B860" s="649"/>
      <c r="C860" s="649"/>
      <c r="D860" s="649"/>
      <c r="E860" s="649"/>
      <c r="F860" s="649"/>
      <c r="G860" s="649"/>
      <c r="H860" s="649"/>
      <c r="I860" s="649"/>
      <c r="J860" s="649"/>
      <c r="K860" s="649"/>
      <c r="L860" s="649"/>
      <c r="M860" s="649"/>
      <c r="N860" s="649"/>
      <c r="O860" s="649"/>
      <c r="P860" s="649"/>
      <c r="Q860" s="649"/>
      <c r="R860" s="649"/>
      <c r="S860" s="649"/>
      <c r="T860" s="649"/>
      <c r="U860" s="649"/>
      <c r="V860" s="649"/>
      <c r="W860" s="649"/>
      <c r="X860" s="649"/>
    </row>
    <row r="861" spans="1:24">
      <c r="A861" s="649"/>
      <c r="B861" s="649"/>
      <c r="C861" s="649"/>
      <c r="D861" s="649"/>
      <c r="E861" s="649"/>
      <c r="F861" s="649"/>
      <c r="G861" s="649"/>
      <c r="H861" s="649"/>
      <c r="I861" s="649"/>
      <c r="J861" s="649"/>
      <c r="K861" s="649"/>
      <c r="L861" s="649"/>
      <c r="M861" s="649"/>
      <c r="N861" s="649"/>
      <c r="O861" s="649"/>
      <c r="P861" s="649"/>
      <c r="Q861" s="649"/>
      <c r="R861" s="649"/>
      <c r="S861" s="649"/>
      <c r="T861" s="649"/>
      <c r="U861" s="649"/>
      <c r="V861" s="649"/>
      <c r="W861" s="649"/>
      <c r="X861" s="649"/>
    </row>
    <row r="862" spans="1:24">
      <c r="A862" s="649"/>
      <c r="B862" s="649"/>
      <c r="C862" s="649"/>
      <c r="D862" s="649"/>
      <c r="E862" s="649"/>
      <c r="F862" s="649"/>
      <c r="G862" s="649"/>
      <c r="H862" s="649"/>
      <c r="I862" s="649"/>
      <c r="J862" s="649"/>
      <c r="K862" s="649"/>
      <c r="L862" s="649"/>
      <c r="M862" s="649"/>
      <c r="N862" s="649"/>
      <c r="O862" s="649"/>
      <c r="P862" s="649"/>
      <c r="Q862" s="649"/>
      <c r="R862" s="649"/>
      <c r="S862" s="649"/>
      <c r="T862" s="649"/>
      <c r="U862" s="649"/>
      <c r="V862" s="649"/>
      <c r="W862" s="649"/>
      <c r="X862" s="649"/>
    </row>
    <row r="863" spans="1:24">
      <c r="A863" s="649"/>
      <c r="B863" s="649"/>
      <c r="C863" s="649"/>
      <c r="D863" s="649"/>
      <c r="E863" s="649"/>
      <c r="F863" s="649"/>
      <c r="G863" s="649"/>
      <c r="H863" s="649"/>
      <c r="I863" s="649"/>
      <c r="J863" s="649"/>
      <c r="K863" s="649"/>
      <c r="L863" s="649"/>
      <c r="M863" s="649"/>
      <c r="N863" s="649"/>
      <c r="O863" s="649"/>
      <c r="P863" s="649"/>
      <c r="Q863" s="649"/>
      <c r="R863" s="649"/>
      <c r="S863" s="649"/>
      <c r="T863" s="649"/>
      <c r="U863" s="649"/>
      <c r="V863" s="649"/>
      <c r="W863" s="649"/>
      <c r="X863" s="649"/>
    </row>
    <row r="864" spans="1:24">
      <c r="A864" s="649"/>
      <c r="B864" s="649"/>
      <c r="C864" s="649"/>
      <c r="D864" s="649"/>
      <c r="E864" s="649"/>
      <c r="F864" s="649"/>
      <c r="G864" s="649"/>
      <c r="H864" s="649"/>
      <c r="I864" s="649"/>
      <c r="J864" s="649"/>
      <c r="K864" s="649"/>
      <c r="L864" s="649"/>
      <c r="M864" s="649"/>
      <c r="N864" s="649"/>
      <c r="O864" s="649"/>
      <c r="P864" s="649"/>
      <c r="Q864" s="649"/>
      <c r="R864" s="649"/>
      <c r="S864" s="649"/>
      <c r="T864" s="649"/>
      <c r="U864" s="649"/>
      <c r="V864" s="649"/>
      <c r="W864" s="649"/>
      <c r="X864" s="649"/>
    </row>
    <row r="865" spans="1:24">
      <c r="A865" s="649"/>
      <c r="B865" s="649"/>
      <c r="C865" s="649"/>
      <c r="D865" s="649"/>
      <c r="E865" s="649"/>
      <c r="F865" s="649"/>
      <c r="G865" s="649"/>
      <c r="H865" s="649"/>
      <c r="I865" s="649"/>
      <c r="J865" s="649"/>
      <c r="K865" s="649"/>
      <c r="L865" s="649"/>
      <c r="M865" s="649"/>
      <c r="N865" s="649"/>
      <c r="O865" s="649"/>
      <c r="P865" s="649"/>
      <c r="Q865" s="649"/>
      <c r="R865" s="649"/>
      <c r="S865" s="649"/>
      <c r="T865" s="649"/>
      <c r="U865" s="649"/>
      <c r="V865" s="649"/>
      <c r="W865" s="649"/>
      <c r="X865" s="649"/>
    </row>
    <row r="866" spans="1:24">
      <c r="A866" s="649"/>
      <c r="B866" s="649"/>
      <c r="C866" s="649"/>
      <c r="D866" s="649"/>
      <c r="E866" s="649"/>
      <c r="F866" s="649"/>
      <c r="G866" s="649"/>
      <c r="H866" s="649"/>
      <c r="I866" s="649"/>
      <c r="J866" s="649"/>
      <c r="K866" s="649"/>
      <c r="L866" s="649"/>
      <c r="M866" s="649"/>
      <c r="N866" s="649"/>
      <c r="O866" s="649"/>
      <c r="P866" s="649"/>
      <c r="Q866" s="649"/>
      <c r="R866" s="649"/>
      <c r="S866" s="649"/>
      <c r="T866" s="649"/>
      <c r="U866" s="649"/>
      <c r="V866" s="649"/>
      <c r="W866" s="649"/>
      <c r="X866" s="649"/>
    </row>
    <row r="867" spans="1:24">
      <c r="A867" s="649"/>
      <c r="B867" s="649"/>
      <c r="C867" s="649"/>
      <c r="D867" s="649"/>
      <c r="E867" s="649"/>
      <c r="F867" s="649"/>
      <c r="G867" s="649"/>
      <c r="H867" s="649"/>
      <c r="I867" s="649"/>
      <c r="J867" s="649"/>
      <c r="K867" s="649"/>
      <c r="L867" s="649"/>
      <c r="M867" s="649"/>
      <c r="N867" s="649"/>
      <c r="O867" s="649"/>
      <c r="P867" s="649"/>
      <c r="Q867" s="649"/>
      <c r="R867" s="649"/>
      <c r="S867" s="649"/>
      <c r="T867" s="649"/>
      <c r="U867" s="649"/>
      <c r="V867" s="649"/>
      <c r="W867" s="649"/>
      <c r="X867" s="649"/>
    </row>
    <row r="868" spans="1:24">
      <c r="A868" s="649"/>
      <c r="B868" s="649"/>
      <c r="C868" s="649"/>
      <c r="D868" s="649"/>
      <c r="E868" s="649"/>
      <c r="F868" s="649"/>
      <c r="G868" s="649"/>
      <c r="H868" s="649"/>
      <c r="I868" s="649"/>
      <c r="J868" s="649"/>
      <c r="K868" s="649"/>
      <c r="L868" s="649"/>
      <c r="M868" s="649"/>
      <c r="N868" s="649"/>
      <c r="O868" s="649"/>
      <c r="P868" s="649"/>
      <c r="Q868" s="649"/>
      <c r="R868" s="649"/>
      <c r="S868" s="649"/>
      <c r="T868" s="649"/>
      <c r="U868" s="649"/>
      <c r="V868" s="649"/>
      <c r="W868" s="649"/>
      <c r="X868" s="649"/>
    </row>
    <row r="869" spans="1:24">
      <c r="A869" s="649"/>
      <c r="B869" s="649"/>
      <c r="C869" s="649"/>
      <c r="D869" s="649"/>
      <c r="E869" s="649"/>
      <c r="F869" s="649"/>
      <c r="G869" s="649"/>
      <c r="H869" s="649"/>
      <c r="I869" s="649"/>
      <c r="J869" s="649"/>
      <c r="K869" s="649"/>
      <c r="L869" s="649"/>
      <c r="M869" s="649"/>
      <c r="N869" s="649"/>
      <c r="O869" s="649"/>
      <c r="P869" s="649"/>
      <c r="Q869" s="649"/>
      <c r="R869" s="649"/>
      <c r="S869" s="649"/>
      <c r="T869" s="649"/>
      <c r="U869" s="649"/>
      <c r="V869" s="649"/>
      <c r="W869" s="649"/>
      <c r="X869" s="649"/>
    </row>
    <row r="870" spans="1:24">
      <c r="A870" s="649"/>
      <c r="B870" s="649"/>
      <c r="C870" s="649"/>
      <c r="D870" s="649"/>
      <c r="E870" s="649"/>
      <c r="F870" s="649"/>
      <c r="G870" s="649"/>
      <c r="H870" s="649"/>
      <c r="I870" s="649"/>
      <c r="J870" s="649"/>
      <c r="K870" s="649"/>
      <c r="L870" s="649"/>
      <c r="M870" s="649"/>
      <c r="N870" s="649"/>
      <c r="O870" s="649"/>
      <c r="P870" s="649"/>
      <c r="Q870" s="649"/>
      <c r="R870" s="649"/>
      <c r="S870" s="649"/>
      <c r="T870" s="649"/>
      <c r="U870" s="649"/>
      <c r="V870" s="649"/>
      <c r="W870" s="649"/>
      <c r="X870" s="649"/>
    </row>
    <row r="871" spans="1:24">
      <c r="A871" s="649"/>
      <c r="B871" s="649"/>
      <c r="C871" s="649"/>
      <c r="D871" s="649"/>
      <c r="E871" s="649"/>
      <c r="F871" s="649"/>
      <c r="G871" s="649"/>
      <c r="H871" s="649"/>
      <c r="I871" s="649"/>
      <c r="J871" s="649"/>
      <c r="K871" s="649"/>
      <c r="L871" s="649"/>
      <c r="M871" s="649"/>
      <c r="N871" s="649"/>
      <c r="O871" s="649"/>
      <c r="P871" s="649"/>
      <c r="Q871" s="649"/>
      <c r="R871" s="649"/>
      <c r="S871" s="649"/>
      <c r="T871" s="649"/>
      <c r="U871" s="649"/>
      <c r="V871" s="649"/>
      <c r="W871" s="649"/>
      <c r="X871" s="649"/>
    </row>
    <row r="872" spans="1:24">
      <c r="A872" s="649"/>
      <c r="B872" s="649"/>
      <c r="C872" s="649"/>
      <c r="D872" s="649"/>
      <c r="E872" s="649"/>
      <c r="F872" s="649"/>
      <c r="G872" s="649"/>
      <c r="H872" s="649"/>
      <c r="I872" s="649"/>
      <c r="J872" s="649"/>
      <c r="K872" s="649"/>
      <c r="L872" s="649"/>
      <c r="M872" s="649"/>
      <c r="N872" s="649"/>
      <c r="O872" s="649"/>
      <c r="P872" s="649"/>
      <c r="Q872" s="649"/>
      <c r="R872" s="649"/>
      <c r="S872" s="649"/>
      <c r="T872" s="649"/>
      <c r="U872" s="649"/>
      <c r="V872" s="649"/>
      <c r="W872" s="649"/>
      <c r="X872" s="649"/>
    </row>
    <row r="873" spans="1:24">
      <c r="A873" s="649"/>
      <c r="B873" s="649"/>
      <c r="C873" s="649"/>
      <c r="D873" s="649"/>
      <c r="E873" s="649"/>
      <c r="F873" s="649"/>
      <c r="G873" s="649"/>
      <c r="H873" s="649"/>
      <c r="I873" s="649"/>
      <c r="J873" s="649"/>
      <c r="K873" s="649"/>
      <c r="L873" s="649"/>
      <c r="M873" s="649"/>
      <c r="N873" s="649"/>
      <c r="O873" s="649"/>
      <c r="P873" s="649"/>
      <c r="Q873" s="649"/>
      <c r="R873" s="649"/>
      <c r="S873" s="649"/>
      <c r="T873" s="649"/>
      <c r="U873" s="649"/>
      <c r="V873" s="649"/>
      <c r="W873" s="649"/>
      <c r="X873" s="649"/>
    </row>
    <row r="874" spans="1:24">
      <c r="A874" s="649"/>
      <c r="B874" s="649"/>
      <c r="C874" s="649"/>
      <c r="D874" s="649"/>
      <c r="E874" s="649"/>
      <c r="F874" s="649"/>
      <c r="G874" s="649"/>
      <c r="H874" s="649"/>
      <c r="I874" s="649"/>
      <c r="J874" s="649"/>
      <c r="K874" s="649"/>
      <c r="L874" s="649"/>
      <c r="M874" s="649"/>
      <c r="N874" s="649"/>
      <c r="O874" s="649"/>
      <c r="P874" s="649"/>
      <c r="Q874" s="649"/>
      <c r="R874" s="649"/>
      <c r="S874" s="649"/>
      <c r="T874" s="649"/>
      <c r="U874" s="649"/>
      <c r="V874" s="649"/>
      <c r="W874" s="649"/>
      <c r="X874" s="649"/>
    </row>
    <row r="875" spans="1:24">
      <c r="A875" s="649"/>
      <c r="B875" s="649"/>
      <c r="C875" s="649"/>
      <c r="D875" s="649"/>
      <c r="E875" s="649"/>
      <c r="F875" s="649"/>
      <c r="G875" s="649"/>
      <c r="H875" s="649"/>
      <c r="I875" s="649"/>
      <c r="J875" s="649"/>
      <c r="K875" s="649"/>
      <c r="L875" s="649"/>
      <c r="M875" s="649"/>
      <c r="N875" s="649"/>
      <c r="O875" s="649"/>
      <c r="P875" s="649"/>
      <c r="Q875" s="649"/>
      <c r="R875" s="649"/>
      <c r="S875" s="649"/>
      <c r="T875" s="649"/>
      <c r="U875" s="649"/>
      <c r="V875" s="649"/>
      <c r="W875" s="649"/>
      <c r="X875" s="649"/>
    </row>
    <row r="876" spans="1:24">
      <c r="A876" s="649"/>
      <c r="B876" s="649"/>
      <c r="C876" s="649"/>
      <c r="D876" s="649"/>
      <c r="E876" s="649"/>
      <c r="F876" s="649"/>
      <c r="G876" s="649"/>
      <c r="H876" s="649"/>
      <c r="I876" s="649"/>
      <c r="J876" s="649"/>
      <c r="K876" s="649"/>
      <c r="L876" s="649"/>
      <c r="M876" s="649"/>
      <c r="N876" s="649"/>
      <c r="O876" s="649"/>
      <c r="P876" s="649"/>
      <c r="Q876" s="649"/>
      <c r="R876" s="649"/>
      <c r="S876" s="649"/>
      <c r="T876" s="649"/>
      <c r="U876" s="649"/>
      <c r="V876" s="649"/>
      <c r="W876" s="649"/>
      <c r="X876" s="649"/>
    </row>
    <row r="877" spans="1:24">
      <c r="A877" s="649"/>
      <c r="B877" s="649"/>
      <c r="C877" s="649"/>
      <c r="D877" s="649"/>
      <c r="E877" s="649"/>
      <c r="F877" s="649"/>
      <c r="G877" s="649"/>
      <c r="H877" s="649"/>
      <c r="I877" s="649"/>
      <c r="J877" s="649"/>
      <c r="K877" s="649"/>
      <c r="L877" s="649"/>
      <c r="M877" s="649"/>
      <c r="N877" s="649"/>
      <c r="O877" s="649"/>
      <c r="P877" s="649"/>
      <c r="Q877" s="649"/>
      <c r="R877" s="649"/>
      <c r="S877" s="649"/>
      <c r="T877" s="649"/>
      <c r="U877" s="649"/>
      <c r="V877" s="649"/>
      <c r="W877" s="649"/>
      <c r="X877" s="649"/>
    </row>
    <row r="878" spans="1:24">
      <c r="A878" s="649"/>
      <c r="B878" s="649"/>
      <c r="C878" s="649"/>
      <c r="D878" s="649"/>
      <c r="E878" s="649"/>
      <c r="F878" s="649"/>
      <c r="G878" s="649"/>
      <c r="H878" s="649"/>
      <c r="I878" s="649"/>
      <c r="J878" s="649"/>
      <c r="K878" s="649"/>
      <c r="L878" s="649"/>
      <c r="M878" s="649"/>
      <c r="N878" s="649"/>
      <c r="O878" s="649"/>
      <c r="P878" s="649"/>
      <c r="Q878" s="649"/>
      <c r="R878" s="649"/>
      <c r="S878" s="649"/>
      <c r="T878" s="649"/>
      <c r="U878" s="649"/>
      <c r="V878" s="649"/>
      <c r="W878" s="649"/>
      <c r="X878" s="649"/>
    </row>
    <row r="879" spans="1:24">
      <c r="A879" s="649"/>
      <c r="B879" s="649"/>
      <c r="C879" s="649"/>
      <c r="D879" s="649"/>
      <c r="E879" s="649"/>
      <c r="F879" s="649"/>
      <c r="G879" s="649"/>
      <c r="H879" s="649"/>
      <c r="I879" s="649"/>
      <c r="J879" s="649"/>
      <c r="K879" s="649"/>
      <c r="L879" s="649"/>
      <c r="M879" s="649"/>
      <c r="N879" s="649"/>
      <c r="O879" s="649"/>
      <c r="P879" s="649"/>
      <c r="Q879" s="649"/>
      <c r="R879" s="649"/>
      <c r="S879" s="649"/>
      <c r="T879" s="649"/>
      <c r="U879" s="649"/>
      <c r="V879" s="649"/>
      <c r="W879" s="649"/>
      <c r="X879" s="649"/>
    </row>
    <row r="880" spans="1:24">
      <c r="A880" s="649"/>
      <c r="B880" s="649"/>
      <c r="C880" s="649"/>
      <c r="D880" s="649"/>
      <c r="E880" s="649"/>
      <c r="F880" s="649"/>
      <c r="G880" s="649"/>
      <c r="H880" s="649"/>
      <c r="I880" s="649"/>
      <c r="J880" s="649"/>
      <c r="K880" s="649"/>
      <c r="L880" s="649"/>
      <c r="M880" s="649"/>
      <c r="N880" s="649"/>
      <c r="O880" s="649"/>
      <c r="P880" s="649"/>
      <c r="Q880" s="649"/>
      <c r="R880" s="649"/>
      <c r="S880" s="649"/>
      <c r="T880" s="649"/>
      <c r="U880" s="649"/>
      <c r="V880" s="649"/>
      <c r="W880" s="649"/>
      <c r="X880" s="649"/>
    </row>
    <row r="881" spans="1:24">
      <c r="A881" s="649"/>
      <c r="B881" s="649"/>
      <c r="C881" s="649"/>
      <c r="D881" s="649"/>
      <c r="E881" s="649"/>
      <c r="F881" s="649"/>
      <c r="G881" s="649"/>
      <c r="H881" s="649"/>
      <c r="I881" s="649"/>
      <c r="J881" s="649"/>
      <c r="K881" s="649"/>
      <c r="L881" s="649"/>
      <c r="M881" s="649"/>
      <c r="N881" s="649"/>
      <c r="O881" s="649"/>
      <c r="P881" s="649"/>
      <c r="Q881" s="649"/>
      <c r="R881" s="649"/>
      <c r="S881" s="649"/>
      <c r="T881" s="649"/>
      <c r="U881" s="649"/>
      <c r="V881" s="649"/>
      <c r="W881" s="649"/>
      <c r="X881" s="649"/>
    </row>
    <row r="882" spans="1:24">
      <c r="A882" s="649"/>
      <c r="B882" s="649"/>
      <c r="C882" s="649"/>
      <c r="D882" s="649"/>
      <c r="E882" s="649"/>
      <c r="F882" s="649"/>
      <c r="G882" s="649"/>
      <c r="H882" s="649"/>
      <c r="I882" s="649"/>
      <c r="J882" s="649"/>
      <c r="K882" s="649"/>
      <c r="L882" s="649"/>
      <c r="M882" s="649"/>
      <c r="N882" s="649"/>
      <c r="O882" s="649"/>
      <c r="P882" s="649"/>
      <c r="Q882" s="649"/>
      <c r="R882" s="649"/>
      <c r="S882" s="649"/>
      <c r="T882" s="649"/>
      <c r="U882" s="649"/>
      <c r="V882" s="649"/>
      <c r="W882" s="649"/>
      <c r="X882" s="649"/>
    </row>
    <row r="883" spans="1:24">
      <c r="A883" s="649"/>
      <c r="B883" s="649"/>
      <c r="C883" s="649"/>
      <c r="D883" s="649"/>
      <c r="E883" s="649"/>
      <c r="F883" s="649"/>
      <c r="G883" s="649"/>
      <c r="H883" s="649"/>
      <c r="I883" s="649"/>
      <c r="J883" s="649"/>
      <c r="K883" s="649"/>
      <c r="L883" s="649"/>
      <c r="M883" s="649"/>
      <c r="N883" s="649"/>
      <c r="O883" s="649"/>
      <c r="P883" s="649"/>
      <c r="Q883" s="649"/>
      <c r="R883" s="649"/>
      <c r="S883" s="649"/>
      <c r="T883" s="649"/>
      <c r="U883" s="649"/>
      <c r="V883" s="649"/>
      <c r="W883" s="649"/>
      <c r="X883" s="649"/>
    </row>
    <row r="884" spans="1:24">
      <c r="A884" s="649"/>
      <c r="B884" s="649"/>
      <c r="C884" s="649"/>
      <c r="D884" s="649"/>
      <c r="E884" s="649"/>
      <c r="F884" s="649"/>
      <c r="G884" s="649"/>
      <c r="H884" s="649"/>
      <c r="I884" s="649"/>
      <c r="J884" s="649"/>
      <c r="K884" s="649"/>
      <c r="L884" s="649"/>
      <c r="M884" s="649"/>
      <c r="N884" s="649"/>
      <c r="O884" s="649"/>
      <c r="P884" s="649"/>
      <c r="Q884" s="649"/>
      <c r="R884" s="649"/>
      <c r="S884" s="649"/>
      <c r="T884" s="649"/>
      <c r="U884" s="649"/>
      <c r="V884" s="649"/>
      <c r="W884" s="649"/>
      <c r="X884" s="649"/>
    </row>
    <row r="885" spans="1:24">
      <c r="A885" s="649"/>
      <c r="B885" s="649"/>
      <c r="C885" s="649"/>
      <c r="D885" s="649"/>
      <c r="E885" s="649"/>
      <c r="F885" s="649"/>
      <c r="G885" s="649"/>
      <c r="H885" s="649"/>
      <c r="I885" s="649"/>
      <c r="J885" s="649"/>
      <c r="K885" s="649"/>
      <c r="L885" s="649"/>
      <c r="M885" s="649"/>
      <c r="N885" s="649"/>
      <c r="O885" s="649"/>
      <c r="P885" s="649"/>
      <c r="Q885" s="649"/>
      <c r="R885" s="649"/>
      <c r="S885" s="649"/>
      <c r="T885" s="649"/>
      <c r="U885" s="649"/>
      <c r="V885" s="649"/>
      <c r="W885" s="649"/>
      <c r="X885" s="649"/>
    </row>
    <row r="886" spans="1:24">
      <c r="A886" s="649"/>
      <c r="B886" s="649"/>
      <c r="C886" s="649"/>
      <c r="D886" s="649"/>
      <c r="E886" s="649"/>
      <c r="F886" s="649"/>
      <c r="G886" s="649"/>
      <c r="H886" s="649"/>
      <c r="I886" s="649"/>
      <c r="J886" s="649"/>
      <c r="K886" s="649"/>
      <c r="L886" s="649"/>
      <c r="M886" s="649"/>
      <c r="N886" s="649"/>
      <c r="O886" s="649"/>
      <c r="P886" s="649"/>
      <c r="Q886" s="649"/>
      <c r="R886" s="649"/>
      <c r="S886" s="649"/>
      <c r="T886" s="649"/>
      <c r="U886" s="649"/>
      <c r="V886" s="649"/>
      <c r="W886" s="649"/>
      <c r="X886" s="649"/>
    </row>
    <row r="887" spans="1:24">
      <c r="A887" s="649"/>
      <c r="B887" s="649"/>
      <c r="C887" s="649"/>
      <c r="D887" s="649"/>
      <c r="E887" s="649"/>
      <c r="F887" s="649"/>
      <c r="G887" s="649"/>
      <c r="H887" s="649"/>
      <c r="I887" s="649"/>
      <c r="J887" s="649"/>
      <c r="K887" s="649"/>
      <c r="L887" s="649"/>
      <c r="M887" s="649"/>
      <c r="N887" s="649"/>
      <c r="O887" s="649"/>
      <c r="P887" s="649"/>
      <c r="Q887" s="649"/>
      <c r="R887" s="649"/>
      <c r="S887" s="649"/>
      <c r="T887" s="649"/>
      <c r="U887" s="649"/>
      <c r="V887" s="649"/>
      <c r="W887" s="649"/>
      <c r="X887" s="649"/>
    </row>
    <row r="888" spans="1:24">
      <c r="A888" s="649"/>
      <c r="B888" s="649"/>
      <c r="C888" s="649"/>
      <c r="D888" s="649"/>
      <c r="E888" s="649"/>
      <c r="F888" s="649"/>
      <c r="G888" s="649"/>
      <c r="H888" s="649"/>
      <c r="I888" s="649"/>
      <c r="J888" s="649"/>
      <c r="K888" s="649"/>
      <c r="L888" s="649"/>
      <c r="M888" s="649"/>
      <c r="N888" s="649"/>
      <c r="O888" s="649"/>
      <c r="P888" s="649"/>
      <c r="Q888" s="649"/>
      <c r="R888" s="649"/>
      <c r="S888" s="649"/>
      <c r="T888" s="649"/>
      <c r="U888" s="649"/>
      <c r="V888" s="649"/>
      <c r="W888" s="649"/>
      <c r="X888" s="649"/>
    </row>
    <row r="889" spans="1:24">
      <c r="A889" s="649"/>
      <c r="B889" s="649"/>
      <c r="C889" s="649"/>
      <c r="D889" s="649"/>
      <c r="E889" s="649"/>
      <c r="F889" s="649"/>
      <c r="G889" s="649"/>
      <c r="H889" s="649"/>
      <c r="I889" s="649"/>
      <c r="J889" s="649"/>
      <c r="K889" s="649"/>
      <c r="L889" s="649"/>
      <c r="M889" s="649"/>
      <c r="N889" s="649"/>
      <c r="O889" s="649"/>
      <c r="P889" s="649"/>
      <c r="Q889" s="649"/>
      <c r="R889" s="649"/>
      <c r="S889" s="649"/>
      <c r="T889" s="649"/>
      <c r="U889" s="649"/>
      <c r="V889" s="649"/>
      <c r="W889" s="649"/>
      <c r="X889" s="649"/>
    </row>
    <row r="890" spans="1:24">
      <c r="A890" s="649"/>
      <c r="B890" s="649"/>
      <c r="C890" s="649"/>
      <c r="D890" s="649"/>
      <c r="E890" s="649"/>
      <c r="F890" s="649"/>
      <c r="G890" s="649"/>
      <c r="H890" s="649"/>
      <c r="I890" s="649"/>
      <c r="J890" s="649"/>
      <c r="K890" s="649"/>
      <c r="L890" s="649"/>
      <c r="M890" s="649"/>
      <c r="N890" s="649"/>
      <c r="O890" s="649"/>
      <c r="P890" s="649"/>
      <c r="Q890" s="649"/>
      <c r="R890" s="649"/>
      <c r="S890" s="649"/>
      <c r="T890" s="649"/>
      <c r="U890" s="649"/>
      <c r="V890" s="649"/>
      <c r="W890" s="649"/>
      <c r="X890" s="649"/>
    </row>
    <row r="891" spans="1:24">
      <c r="A891" s="649"/>
      <c r="B891" s="649"/>
      <c r="C891" s="649"/>
      <c r="D891" s="649"/>
      <c r="E891" s="649"/>
      <c r="F891" s="649"/>
      <c r="G891" s="649"/>
      <c r="H891" s="649"/>
      <c r="I891" s="649"/>
      <c r="J891" s="649"/>
      <c r="K891" s="649"/>
      <c r="L891" s="649"/>
      <c r="M891" s="649"/>
      <c r="N891" s="649"/>
      <c r="O891" s="649"/>
      <c r="P891" s="649"/>
      <c r="Q891" s="649"/>
      <c r="R891" s="649"/>
      <c r="S891" s="649"/>
      <c r="T891" s="649"/>
      <c r="U891" s="649"/>
      <c r="V891" s="649"/>
      <c r="W891" s="649"/>
      <c r="X891" s="649"/>
    </row>
    <row r="892" spans="1:24">
      <c r="A892" s="649"/>
      <c r="B892" s="649"/>
      <c r="C892" s="649"/>
      <c r="D892" s="649"/>
      <c r="E892" s="649"/>
      <c r="F892" s="649"/>
      <c r="G892" s="649"/>
      <c r="H892" s="649"/>
      <c r="I892" s="649"/>
      <c r="J892" s="649"/>
      <c r="K892" s="649"/>
      <c r="L892" s="649"/>
      <c r="M892" s="649"/>
      <c r="N892" s="649"/>
      <c r="O892" s="649"/>
      <c r="P892" s="649"/>
      <c r="Q892" s="649"/>
      <c r="R892" s="649"/>
      <c r="S892" s="649"/>
      <c r="T892" s="649"/>
      <c r="U892" s="649"/>
      <c r="V892" s="649"/>
      <c r="W892" s="649"/>
      <c r="X892" s="649"/>
    </row>
    <row r="893" spans="1:24">
      <c r="A893" s="649"/>
      <c r="B893" s="649"/>
      <c r="C893" s="649"/>
      <c r="D893" s="649"/>
      <c r="E893" s="649"/>
      <c r="F893" s="649"/>
      <c r="G893" s="649"/>
      <c r="H893" s="649"/>
      <c r="I893" s="649"/>
      <c r="J893" s="649"/>
      <c r="K893" s="649"/>
      <c r="L893" s="649"/>
      <c r="M893" s="649"/>
      <c r="N893" s="649"/>
      <c r="O893" s="649"/>
      <c r="P893" s="649"/>
      <c r="Q893" s="649"/>
      <c r="R893" s="649"/>
      <c r="S893" s="649"/>
      <c r="T893" s="649"/>
      <c r="U893" s="649"/>
      <c r="V893" s="649"/>
      <c r="W893" s="649"/>
      <c r="X893" s="649"/>
    </row>
    <row r="894" spans="1:24">
      <c r="G894" s="649"/>
      <c r="H894" s="649"/>
      <c r="I894" s="649"/>
      <c r="J894" s="649"/>
      <c r="K894" s="649"/>
      <c r="L894" s="649"/>
      <c r="M894" s="649"/>
      <c r="N894" s="649"/>
      <c r="O894" s="649"/>
      <c r="P894" s="649"/>
      <c r="Q894" s="649"/>
      <c r="R894" s="649"/>
      <c r="S894" s="649"/>
      <c r="T894" s="649"/>
    </row>
    <row r="895" spans="1:24">
      <c r="G895" s="649"/>
      <c r="H895" s="649"/>
      <c r="I895" s="649"/>
      <c r="J895" s="649"/>
      <c r="K895" s="649"/>
      <c r="L895" s="649"/>
      <c r="M895" s="649"/>
      <c r="N895" s="649"/>
      <c r="O895" s="649"/>
      <c r="P895" s="649"/>
      <c r="Q895" s="649"/>
      <c r="R895" s="649"/>
      <c r="S895" s="649"/>
      <c r="T895" s="649"/>
    </row>
    <row r="896" spans="1:24">
      <c r="G896" s="649"/>
      <c r="H896" s="649"/>
      <c r="I896" s="649"/>
      <c r="J896" s="649"/>
      <c r="K896" s="649"/>
      <c r="L896" s="649"/>
      <c r="M896" s="649"/>
      <c r="N896" s="649"/>
      <c r="O896" s="649"/>
      <c r="P896" s="649"/>
      <c r="Q896" s="649"/>
      <c r="R896" s="649"/>
      <c r="S896" s="649"/>
      <c r="T896" s="649"/>
    </row>
    <row r="897" spans="1:24">
      <c r="G897" s="649"/>
      <c r="H897" s="649"/>
      <c r="I897" s="649"/>
      <c r="J897" s="649"/>
      <c r="K897" s="649"/>
      <c r="L897" s="649"/>
      <c r="M897" s="649"/>
      <c r="N897" s="649"/>
      <c r="O897" s="649"/>
      <c r="P897" s="649"/>
      <c r="Q897" s="649"/>
      <c r="R897" s="649"/>
      <c r="S897" s="649"/>
      <c r="T897" s="649"/>
    </row>
    <row r="898" spans="1:24">
      <c r="A898" s="649"/>
      <c r="B898" s="649"/>
      <c r="C898" s="649"/>
      <c r="D898" s="649"/>
      <c r="E898" s="649"/>
      <c r="F898" s="649"/>
      <c r="G898" s="649"/>
      <c r="H898" s="649"/>
      <c r="I898" s="649"/>
      <c r="J898" s="649"/>
      <c r="K898" s="649"/>
      <c r="L898" s="649"/>
      <c r="M898" s="649"/>
      <c r="N898" s="649"/>
      <c r="O898" s="649"/>
      <c r="P898" s="649"/>
      <c r="Q898" s="649"/>
      <c r="R898" s="649"/>
      <c r="S898" s="649"/>
      <c r="T898" s="649"/>
      <c r="U898" s="649"/>
      <c r="V898" s="649"/>
      <c r="W898" s="649"/>
      <c r="X898" s="649"/>
    </row>
    <row r="899" spans="1:24">
      <c r="A899" s="649"/>
      <c r="B899" s="649"/>
      <c r="C899" s="649"/>
      <c r="D899" s="649"/>
      <c r="E899" s="649"/>
      <c r="F899" s="649"/>
      <c r="G899" s="649"/>
      <c r="H899" s="649"/>
      <c r="I899" s="649"/>
      <c r="J899" s="649"/>
      <c r="K899" s="649"/>
      <c r="L899" s="649"/>
      <c r="M899" s="649"/>
      <c r="N899" s="649"/>
      <c r="O899" s="649"/>
      <c r="P899" s="649"/>
      <c r="Q899" s="649"/>
      <c r="R899" s="649"/>
      <c r="S899" s="649"/>
      <c r="T899" s="649"/>
      <c r="U899" s="649"/>
      <c r="V899" s="649"/>
      <c r="W899" s="649"/>
      <c r="X899" s="649"/>
    </row>
    <row r="900" spans="1:24">
      <c r="A900" s="649"/>
      <c r="B900" s="649"/>
      <c r="C900" s="649"/>
      <c r="D900" s="649"/>
      <c r="E900" s="649"/>
      <c r="F900" s="649"/>
      <c r="G900" s="649"/>
      <c r="H900" s="649"/>
      <c r="I900" s="649"/>
      <c r="J900" s="649"/>
      <c r="K900" s="649"/>
      <c r="L900" s="649"/>
      <c r="M900" s="649"/>
      <c r="N900" s="649"/>
      <c r="O900" s="649"/>
      <c r="P900" s="649"/>
      <c r="Q900" s="649"/>
      <c r="R900" s="649"/>
      <c r="S900" s="649"/>
      <c r="T900" s="649"/>
      <c r="U900" s="649"/>
      <c r="V900" s="649"/>
      <c r="W900" s="649"/>
      <c r="X900" s="649"/>
    </row>
    <row r="901" spans="1:24">
      <c r="A901" s="649"/>
      <c r="B901" s="649"/>
      <c r="C901" s="649"/>
      <c r="D901" s="649"/>
      <c r="E901" s="649"/>
      <c r="F901" s="649"/>
      <c r="G901" s="649"/>
      <c r="H901" s="649"/>
      <c r="I901" s="649"/>
      <c r="J901" s="649"/>
      <c r="K901" s="649"/>
      <c r="L901" s="649"/>
      <c r="M901" s="649"/>
      <c r="N901" s="649"/>
      <c r="O901" s="649"/>
      <c r="P901" s="649"/>
      <c r="Q901" s="649"/>
      <c r="R901" s="649"/>
      <c r="S901" s="649"/>
      <c r="T901" s="649"/>
      <c r="U901" s="649"/>
      <c r="V901" s="649"/>
      <c r="W901" s="649"/>
      <c r="X901" s="649"/>
    </row>
    <row r="902" spans="1:24">
      <c r="A902" s="649"/>
      <c r="B902" s="649"/>
      <c r="C902" s="649"/>
      <c r="D902" s="649"/>
      <c r="E902" s="649"/>
      <c r="F902" s="649"/>
      <c r="G902" s="649"/>
      <c r="H902" s="649"/>
      <c r="I902" s="649"/>
      <c r="J902" s="649"/>
      <c r="K902" s="649"/>
      <c r="L902" s="649"/>
      <c r="M902" s="649"/>
      <c r="N902" s="649"/>
      <c r="O902" s="649"/>
      <c r="P902" s="649"/>
      <c r="Q902" s="649"/>
      <c r="R902" s="649"/>
      <c r="S902" s="649"/>
      <c r="T902" s="649"/>
      <c r="U902" s="649"/>
      <c r="V902" s="649"/>
      <c r="W902" s="649"/>
      <c r="X902" s="649"/>
    </row>
    <row r="903" spans="1:24">
      <c r="A903" s="649"/>
      <c r="B903" s="649"/>
      <c r="C903" s="649"/>
      <c r="D903" s="649"/>
      <c r="E903" s="649"/>
      <c r="F903" s="649"/>
      <c r="G903" s="649"/>
      <c r="H903" s="649"/>
      <c r="I903" s="649"/>
      <c r="J903" s="649"/>
      <c r="K903" s="649"/>
      <c r="L903" s="649"/>
      <c r="M903" s="649"/>
      <c r="N903" s="649"/>
      <c r="O903" s="649"/>
      <c r="P903" s="649"/>
      <c r="Q903" s="649"/>
      <c r="R903" s="649"/>
      <c r="S903" s="649"/>
      <c r="T903" s="649"/>
      <c r="U903" s="649"/>
      <c r="V903" s="649"/>
      <c r="W903" s="649"/>
      <c r="X903" s="649"/>
    </row>
    <row r="904" spans="1:24">
      <c r="A904" s="649"/>
      <c r="B904" s="649"/>
      <c r="C904" s="649"/>
      <c r="D904" s="649"/>
      <c r="E904" s="649"/>
      <c r="F904" s="649"/>
      <c r="G904" s="649"/>
      <c r="H904" s="649"/>
      <c r="I904" s="649"/>
      <c r="J904" s="649"/>
      <c r="K904" s="649"/>
      <c r="L904" s="649"/>
      <c r="M904" s="649"/>
      <c r="N904" s="649"/>
      <c r="O904" s="649"/>
      <c r="P904" s="649"/>
      <c r="Q904" s="649"/>
      <c r="R904" s="649"/>
      <c r="S904" s="649"/>
      <c r="T904" s="649"/>
      <c r="U904" s="649"/>
      <c r="V904" s="649"/>
      <c r="W904" s="649"/>
      <c r="X904" s="649"/>
    </row>
    <row r="905" spans="1:24">
      <c r="A905" s="649"/>
      <c r="B905" s="649"/>
      <c r="C905" s="649"/>
      <c r="D905" s="649"/>
      <c r="E905" s="649"/>
      <c r="F905" s="649"/>
      <c r="G905" s="649"/>
      <c r="H905" s="649"/>
      <c r="I905" s="649"/>
      <c r="J905" s="649"/>
      <c r="K905" s="649"/>
      <c r="L905" s="649"/>
      <c r="M905" s="649"/>
      <c r="N905" s="649"/>
      <c r="O905" s="649"/>
      <c r="P905" s="649"/>
      <c r="Q905" s="649"/>
      <c r="R905" s="649"/>
      <c r="S905" s="649"/>
      <c r="T905" s="649"/>
      <c r="U905" s="649"/>
      <c r="V905" s="649"/>
      <c r="W905" s="649"/>
      <c r="X905" s="649"/>
    </row>
    <row r="906" spans="1:24">
      <c r="A906" s="649"/>
      <c r="B906" s="649"/>
      <c r="C906" s="649"/>
      <c r="D906" s="649"/>
      <c r="E906" s="649"/>
      <c r="F906" s="649"/>
      <c r="G906" s="649"/>
      <c r="H906" s="649"/>
      <c r="I906" s="649"/>
      <c r="J906" s="649"/>
      <c r="K906" s="649"/>
      <c r="L906" s="649"/>
      <c r="M906" s="649"/>
      <c r="N906" s="649"/>
      <c r="O906" s="649"/>
      <c r="P906" s="649"/>
      <c r="Q906" s="649"/>
      <c r="R906" s="649"/>
      <c r="S906" s="649"/>
      <c r="T906" s="649"/>
      <c r="U906" s="649"/>
      <c r="V906" s="649"/>
      <c r="W906" s="649"/>
      <c r="X906" s="649"/>
    </row>
    <row r="907" spans="1:24">
      <c r="A907" s="649"/>
      <c r="B907" s="649"/>
      <c r="C907" s="649"/>
      <c r="D907" s="649"/>
      <c r="E907" s="649"/>
      <c r="F907" s="649"/>
      <c r="G907" s="649"/>
      <c r="H907" s="649"/>
      <c r="I907" s="649"/>
      <c r="J907" s="649"/>
      <c r="K907" s="649"/>
      <c r="L907" s="649"/>
      <c r="M907" s="649"/>
      <c r="N907" s="649"/>
      <c r="O907" s="649"/>
      <c r="P907" s="649"/>
      <c r="Q907" s="649"/>
      <c r="R907" s="649"/>
      <c r="S907" s="649"/>
      <c r="T907" s="649"/>
      <c r="U907" s="649"/>
      <c r="V907" s="649"/>
      <c r="W907" s="649"/>
      <c r="X907" s="649"/>
    </row>
    <row r="908" spans="1:24">
      <c r="A908" s="649"/>
      <c r="B908" s="649"/>
      <c r="C908" s="649"/>
      <c r="D908" s="649"/>
      <c r="E908" s="649"/>
      <c r="F908" s="649"/>
      <c r="G908" s="649"/>
      <c r="H908" s="649"/>
      <c r="I908" s="649"/>
      <c r="J908" s="649"/>
      <c r="K908" s="649"/>
      <c r="L908" s="649"/>
      <c r="M908" s="649"/>
      <c r="N908" s="649"/>
      <c r="O908" s="649"/>
      <c r="P908" s="649"/>
      <c r="Q908" s="649"/>
      <c r="R908" s="649"/>
      <c r="S908" s="649"/>
      <c r="T908" s="649"/>
      <c r="U908" s="649"/>
      <c r="V908" s="649"/>
      <c r="W908" s="649"/>
      <c r="X908" s="649"/>
    </row>
    <row r="909" spans="1:24">
      <c r="A909" s="649"/>
      <c r="B909" s="649"/>
      <c r="C909" s="649"/>
      <c r="D909" s="649"/>
      <c r="E909" s="649"/>
      <c r="F909" s="649"/>
      <c r="G909" s="649"/>
      <c r="H909" s="649"/>
      <c r="I909" s="649"/>
      <c r="J909" s="649"/>
      <c r="K909" s="649"/>
      <c r="L909" s="649"/>
      <c r="M909" s="649"/>
      <c r="N909" s="649"/>
      <c r="O909" s="649"/>
      <c r="P909" s="649"/>
      <c r="Q909" s="649"/>
      <c r="R909" s="649"/>
      <c r="S909" s="649"/>
      <c r="T909" s="649"/>
      <c r="U909" s="649"/>
      <c r="V909" s="649"/>
      <c r="W909" s="649"/>
      <c r="X909" s="649"/>
    </row>
    <row r="910" spans="1:24">
      <c r="A910" s="649"/>
      <c r="B910" s="649"/>
      <c r="C910" s="649"/>
      <c r="D910" s="649"/>
      <c r="E910" s="649"/>
      <c r="F910" s="649"/>
      <c r="G910" s="649"/>
      <c r="H910" s="649"/>
      <c r="I910" s="649"/>
      <c r="J910" s="649"/>
      <c r="K910" s="649"/>
      <c r="L910" s="649"/>
      <c r="M910" s="649"/>
      <c r="N910" s="649"/>
      <c r="O910" s="649"/>
      <c r="P910" s="649"/>
      <c r="Q910" s="649"/>
      <c r="R910" s="649"/>
      <c r="S910" s="649"/>
      <c r="T910" s="649"/>
      <c r="U910" s="649"/>
      <c r="V910" s="649"/>
      <c r="W910" s="649"/>
      <c r="X910" s="649"/>
    </row>
    <row r="911" spans="1:24">
      <c r="A911" s="649"/>
      <c r="B911" s="649"/>
      <c r="C911" s="649"/>
      <c r="D911" s="649"/>
      <c r="E911" s="649"/>
      <c r="F911" s="649"/>
      <c r="G911" s="649"/>
      <c r="H911" s="649"/>
      <c r="I911" s="649"/>
      <c r="J911" s="649"/>
      <c r="K911" s="649"/>
      <c r="L911" s="649"/>
      <c r="M911" s="649"/>
      <c r="N911" s="649"/>
      <c r="O911" s="649"/>
      <c r="P911" s="649"/>
      <c r="Q911" s="649"/>
      <c r="R911" s="649"/>
      <c r="S911" s="649"/>
      <c r="T911" s="649"/>
      <c r="U911" s="649"/>
      <c r="V911" s="649"/>
      <c r="W911" s="649"/>
      <c r="X911" s="649"/>
    </row>
    <row r="912" spans="1:24">
      <c r="A912" s="649"/>
      <c r="B912" s="649"/>
      <c r="C912" s="649"/>
      <c r="D912" s="649"/>
      <c r="E912" s="649"/>
      <c r="F912" s="649"/>
      <c r="G912" s="649"/>
      <c r="H912" s="649"/>
      <c r="I912" s="649"/>
      <c r="J912" s="649"/>
      <c r="K912" s="649"/>
      <c r="L912" s="649"/>
      <c r="M912" s="649"/>
      <c r="N912" s="649"/>
      <c r="O912" s="649"/>
      <c r="P912" s="649"/>
      <c r="Q912" s="649"/>
      <c r="R912" s="649"/>
      <c r="S912" s="649"/>
      <c r="T912" s="649"/>
      <c r="U912" s="649"/>
      <c r="V912" s="649"/>
      <c r="W912" s="649"/>
      <c r="X912" s="649"/>
    </row>
    <row r="913" spans="1:24">
      <c r="A913" s="649"/>
      <c r="B913" s="649"/>
      <c r="C913" s="649"/>
      <c r="D913" s="649"/>
      <c r="E913" s="649"/>
      <c r="F913" s="649"/>
      <c r="G913" s="649"/>
      <c r="H913" s="649"/>
      <c r="I913" s="649"/>
      <c r="J913" s="649"/>
      <c r="K913" s="649"/>
      <c r="L913" s="649"/>
      <c r="M913" s="649"/>
      <c r="N913" s="649"/>
      <c r="O913" s="649"/>
      <c r="P913" s="649"/>
      <c r="Q913" s="649"/>
      <c r="R913" s="649"/>
      <c r="S913" s="649"/>
      <c r="T913" s="649"/>
      <c r="U913" s="649"/>
      <c r="V913" s="649"/>
      <c r="W913" s="649"/>
      <c r="X913" s="649"/>
    </row>
    <row r="914" spans="1:24">
      <c r="A914" s="649"/>
      <c r="B914" s="649"/>
      <c r="C914" s="649"/>
      <c r="D914" s="649"/>
      <c r="E914" s="649"/>
      <c r="F914" s="649"/>
      <c r="G914" s="649"/>
      <c r="H914" s="649"/>
      <c r="I914" s="649"/>
      <c r="J914" s="649"/>
      <c r="K914" s="649"/>
      <c r="L914" s="649"/>
      <c r="M914" s="649"/>
      <c r="N914" s="649"/>
      <c r="O914" s="649"/>
      <c r="P914" s="649"/>
      <c r="Q914" s="649"/>
      <c r="R914" s="649"/>
      <c r="S914" s="649"/>
      <c r="T914" s="649"/>
      <c r="U914" s="649"/>
      <c r="V914" s="649"/>
      <c r="W914" s="649"/>
      <c r="X914" s="649"/>
    </row>
    <row r="915" spans="1:24">
      <c r="A915" s="649"/>
      <c r="B915" s="649"/>
      <c r="C915" s="649"/>
      <c r="D915" s="649"/>
      <c r="E915" s="649"/>
      <c r="F915" s="649"/>
      <c r="G915" s="649"/>
      <c r="H915" s="649"/>
      <c r="I915" s="649"/>
      <c r="J915" s="649"/>
      <c r="K915" s="649"/>
      <c r="L915" s="649"/>
      <c r="M915" s="649"/>
      <c r="N915" s="649"/>
      <c r="O915" s="649"/>
      <c r="P915" s="649"/>
      <c r="Q915" s="649"/>
      <c r="R915" s="649"/>
      <c r="S915" s="649"/>
      <c r="T915" s="649"/>
      <c r="U915" s="649"/>
      <c r="V915" s="649"/>
      <c r="W915" s="649"/>
      <c r="X915" s="649"/>
    </row>
    <row r="916" spans="1:24">
      <c r="A916" s="649"/>
      <c r="B916" s="649"/>
      <c r="C916" s="649"/>
      <c r="D916" s="649"/>
      <c r="E916" s="649"/>
      <c r="F916" s="649"/>
      <c r="G916" s="649"/>
      <c r="H916" s="649"/>
      <c r="I916" s="649"/>
      <c r="J916" s="649"/>
      <c r="K916" s="649"/>
      <c r="L916" s="649"/>
      <c r="M916" s="649"/>
      <c r="N916" s="649"/>
      <c r="O916" s="649"/>
      <c r="P916" s="649"/>
      <c r="Q916" s="649"/>
      <c r="R916" s="649"/>
      <c r="S916" s="649"/>
      <c r="T916" s="649"/>
      <c r="U916" s="649"/>
      <c r="V916" s="649"/>
      <c r="W916" s="649"/>
      <c r="X916" s="649"/>
    </row>
    <row r="917" spans="1:24">
      <c r="A917" s="649"/>
      <c r="B917" s="649"/>
      <c r="C917" s="649"/>
      <c r="D917" s="649"/>
      <c r="E917" s="649"/>
      <c r="F917" s="649"/>
      <c r="G917" s="649"/>
      <c r="H917" s="649"/>
      <c r="I917" s="649"/>
      <c r="J917" s="649"/>
      <c r="K917" s="649"/>
      <c r="L917" s="649"/>
      <c r="M917" s="649"/>
      <c r="N917" s="649"/>
      <c r="O917" s="649"/>
      <c r="P917" s="649"/>
      <c r="Q917" s="649"/>
      <c r="R917" s="649"/>
      <c r="S917" s="649"/>
      <c r="T917" s="649"/>
      <c r="U917" s="649"/>
      <c r="V917" s="649"/>
      <c r="W917" s="649"/>
      <c r="X917" s="649"/>
    </row>
    <row r="918" spans="1:24">
      <c r="A918" s="649"/>
      <c r="B918" s="649"/>
      <c r="C918" s="649"/>
      <c r="D918" s="649"/>
      <c r="E918" s="649"/>
      <c r="F918" s="649"/>
      <c r="G918" s="649"/>
      <c r="H918" s="649"/>
      <c r="I918" s="649"/>
      <c r="J918" s="649"/>
      <c r="K918" s="649"/>
      <c r="L918" s="649"/>
      <c r="M918" s="649"/>
      <c r="N918" s="649"/>
      <c r="O918" s="649"/>
      <c r="P918" s="649"/>
      <c r="Q918" s="649"/>
      <c r="R918" s="649"/>
      <c r="S918" s="649"/>
      <c r="T918" s="649"/>
      <c r="U918" s="649"/>
      <c r="V918" s="649"/>
      <c r="W918" s="649"/>
      <c r="X918" s="649"/>
    </row>
    <row r="919" spans="1:24">
      <c r="A919" s="649"/>
      <c r="B919" s="649"/>
      <c r="C919" s="649"/>
      <c r="D919" s="649"/>
      <c r="E919" s="649"/>
      <c r="F919" s="649"/>
      <c r="G919" s="649"/>
      <c r="H919" s="649"/>
      <c r="I919" s="649"/>
      <c r="J919" s="649"/>
      <c r="K919" s="649"/>
      <c r="L919" s="649"/>
      <c r="M919" s="649"/>
      <c r="N919" s="649"/>
      <c r="O919" s="649"/>
      <c r="P919" s="649"/>
      <c r="Q919" s="649"/>
      <c r="R919" s="649"/>
      <c r="S919" s="649"/>
      <c r="T919" s="649"/>
      <c r="U919" s="649"/>
      <c r="V919" s="649"/>
      <c r="W919" s="649"/>
      <c r="X919" s="649"/>
    </row>
    <row r="920" spans="1:24">
      <c r="A920" s="649"/>
      <c r="B920" s="649"/>
      <c r="C920" s="649"/>
      <c r="D920" s="649"/>
      <c r="E920" s="649"/>
      <c r="F920" s="649"/>
      <c r="G920" s="649"/>
      <c r="H920" s="649"/>
      <c r="I920" s="649"/>
      <c r="J920" s="649"/>
      <c r="K920" s="649"/>
      <c r="L920" s="649"/>
      <c r="M920" s="649"/>
      <c r="N920" s="649"/>
      <c r="O920" s="649"/>
      <c r="P920" s="649"/>
      <c r="Q920" s="649"/>
      <c r="R920" s="649"/>
      <c r="S920" s="649"/>
      <c r="T920" s="649"/>
      <c r="U920" s="649"/>
      <c r="V920" s="649"/>
      <c r="W920" s="649"/>
      <c r="X920" s="649"/>
    </row>
    <row r="921" spans="1:24">
      <c r="A921" s="649"/>
      <c r="B921" s="649"/>
      <c r="C921" s="649"/>
      <c r="D921" s="649"/>
      <c r="E921" s="649"/>
      <c r="F921" s="649"/>
      <c r="G921" s="649"/>
      <c r="H921" s="649"/>
      <c r="I921" s="649"/>
      <c r="J921" s="649"/>
      <c r="K921" s="649"/>
      <c r="L921" s="649"/>
      <c r="M921" s="649"/>
      <c r="N921" s="649"/>
      <c r="O921" s="649"/>
      <c r="P921" s="649"/>
      <c r="Q921" s="649"/>
      <c r="R921" s="649"/>
      <c r="S921" s="649"/>
      <c r="T921" s="649"/>
      <c r="U921" s="649"/>
      <c r="V921" s="649"/>
      <c r="W921" s="649"/>
      <c r="X921" s="649"/>
    </row>
    <row r="922" spans="1:24">
      <c r="A922" s="649"/>
      <c r="B922" s="649"/>
      <c r="C922" s="649"/>
      <c r="D922" s="649"/>
      <c r="E922" s="649"/>
      <c r="F922" s="649"/>
      <c r="G922" s="649"/>
      <c r="H922" s="649"/>
      <c r="I922" s="649"/>
      <c r="J922" s="649"/>
      <c r="K922" s="649"/>
      <c r="L922" s="649"/>
      <c r="M922" s="649"/>
      <c r="N922" s="649"/>
      <c r="O922" s="649"/>
      <c r="P922" s="649"/>
      <c r="Q922" s="649"/>
      <c r="R922" s="649"/>
      <c r="S922" s="649"/>
      <c r="T922" s="649"/>
      <c r="U922" s="649"/>
      <c r="V922" s="649"/>
      <c r="W922" s="649"/>
      <c r="X922" s="649"/>
    </row>
    <row r="923" spans="1:24">
      <c r="A923" s="649"/>
      <c r="B923" s="649"/>
      <c r="C923" s="649"/>
      <c r="D923" s="649"/>
      <c r="E923" s="649"/>
      <c r="F923" s="649"/>
      <c r="G923" s="649"/>
      <c r="H923" s="649"/>
      <c r="I923" s="649"/>
      <c r="J923" s="649"/>
      <c r="K923" s="649"/>
      <c r="L923" s="649"/>
      <c r="M923" s="649"/>
      <c r="N923" s="649"/>
      <c r="O923" s="649"/>
      <c r="P923" s="649"/>
      <c r="Q923" s="649"/>
      <c r="R923" s="649"/>
      <c r="S923" s="649"/>
      <c r="T923" s="649"/>
      <c r="U923" s="649"/>
      <c r="V923" s="649"/>
      <c r="W923" s="649"/>
      <c r="X923" s="649"/>
    </row>
    <row r="924" spans="1:24">
      <c r="A924" s="649"/>
      <c r="B924" s="649"/>
      <c r="C924" s="649"/>
      <c r="D924" s="649"/>
      <c r="E924" s="649"/>
      <c r="F924" s="649"/>
      <c r="G924" s="649"/>
      <c r="H924" s="649"/>
      <c r="I924" s="649"/>
      <c r="J924" s="649"/>
      <c r="K924" s="649"/>
      <c r="L924" s="649"/>
      <c r="M924" s="649"/>
      <c r="N924" s="649"/>
      <c r="O924" s="649"/>
      <c r="P924" s="649"/>
      <c r="Q924" s="649"/>
      <c r="R924" s="649"/>
      <c r="S924" s="649"/>
      <c r="T924" s="649"/>
      <c r="U924" s="649"/>
      <c r="V924" s="649"/>
      <c r="W924" s="649"/>
      <c r="X924" s="649"/>
    </row>
    <row r="925" spans="1:24">
      <c r="A925" s="649"/>
      <c r="B925" s="649"/>
      <c r="C925" s="649"/>
      <c r="D925" s="649"/>
      <c r="E925" s="649"/>
      <c r="F925" s="649"/>
      <c r="G925" s="649"/>
      <c r="H925" s="649"/>
      <c r="I925" s="649"/>
      <c r="J925" s="649"/>
      <c r="K925" s="649"/>
      <c r="L925" s="649"/>
      <c r="M925" s="649"/>
      <c r="N925" s="649"/>
      <c r="O925" s="649"/>
      <c r="P925" s="649"/>
      <c r="Q925" s="649"/>
      <c r="R925" s="649"/>
      <c r="S925" s="649"/>
      <c r="T925" s="649"/>
      <c r="U925" s="649"/>
      <c r="V925" s="649"/>
      <c r="W925" s="649"/>
      <c r="X925" s="649"/>
    </row>
    <row r="926" spans="1:24">
      <c r="A926" s="649"/>
      <c r="B926" s="649"/>
      <c r="C926" s="649"/>
      <c r="D926" s="649"/>
      <c r="E926" s="649"/>
      <c r="F926" s="649"/>
      <c r="G926" s="649"/>
      <c r="H926" s="649"/>
      <c r="I926" s="649"/>
      <c r="J926" s="649"/>
      <c r="K926" s="649"/>
      <c r="L926" s="649"/>
      <c r="M926" s="649"/>
      <c r="N926" s="649"/>
      <c r="O926" s="649"/>
      <c r="P926" s="649"/>
      <c r="Q926" s="649"/>
      <c r="R926" s="649"/>
      <c r="S926" s="649"/>
      <c r="T926" s="649"/>
      <c r="U926" s="649"/>
      <c r="V926" s="649"/>
      <c r="W926" s="649"/>
      <c r="X926" s="649"/>
    </row>
    <row r="927" spans="1:24">
      <c r="A927" s="649"/>
      <c r="B927" s="649"/>
      <c r="C927" s="649"/>
      <c r="D927" s="649"/>
      <c r="E927" s="649"/>
      <c r="F927" s="649"/>
      <c r="G927" s="649"/>
      <c r="H927" s="649"/>
      <c r="I927" s="649"/>
      <c r="J927" s="649"/>
      <c r="K927" s="649"/>
      <c r="L927" s="649"/>
      <c r="M927" s="649"/>
      <c r="N927" s="649"/>
      <c r="O927" s="649"/>
      <c r="P927" s="649"/>
      <c r="Q927" s="649"/>
      <c r="R927" s="649"/>
      <c r="S927" s="649"/>
      <c r="T927" s="649"/>
      <c r="U927" s="649"/>
      <c r="V927" s="649"/>
      <c r="W927" s="649"/>
      <c r="X927" s="649"/>
    </row>
    <row r="928" spans="1:24">
      <c r="A928" s="649"/>
      <c r="B928" s="649"/>
      <c r="C928" s="649"/>
      <c r="D928" s="649"/>
      <c r="E928" s="649"/>
      <c r="F928" s="649"/>
      <c r="G928" s="649"/>
      <c r="H928" s="649"/>
      <c r="I928" s="649"/>
      <c r="J928" s="649"/>
      <c r="K928" s="649"/>
      <c r="L928" s="649"/>
      <c r="M928" s="649"/>
      <c r="N928" s="649"/>
      <c r="O928" s="649"/>
      <c r="P928" s="649"/>
      <c r="Q928" s="649"/>
      <c r="R928" s="649"/>
      <c r="S928" s="649"/>
      <c r="T928" s="649"/>
      <c r="U928" s="649"/>
      <c r="V928" s="649"/>
      <c r="W928" s="649"/>
      <c r="X928" s="649"/>
    </row>
    <row r="929" spans="1:24">
      <c r="A929" s="649"/>
      <c r="B929" s="649"/>
      <c r="C929" s="649"/>
      <c r="D929" s="649"/>
      <c r="E929" s="649"/>
      <c r="F929" s="649"/>
      <c r="G929" s="649"/>
      <c r="H929" s="649"/>
      <c r="I929" s="649"/>
      <c r="J929" s="649"/>
      <c r="K929" s="649"/>
      <c r="L929" s="649"/>
      <c r="M929" s="649"/>
      <c r="N929" s="649"/>
      <c r="O929" s="649"/>
      <c r="P929" s="649"/>
      <c r="Q929" s="649"/>
      <c r="R929" s="649"/>
      <c r="S929" s="649"/>
      <c r="T929" s="649"/>
      <c r="U929" s="649"/>
      <c r="V929" s="649"/>
      <c r="W929" s="649"/>
      <c r="X929" s="649"/>
    </row>
    <row r="930" spans="1:24">
      <c r="A930" s="649"/>
      <c r="B930" s="649"/>
      <c r="C930" s="649"/>
      <c r="D930" s="649"/>
      <c r="E930" s="649"/>
      <c r="F930" s="649"/>
      <c r="G930" s="649"/>
      <c r="H930" s="649"/>
      <c r="I930" s="649"/>
      <c r="J930" s="649"/>
      <c r="K930" s="649"/>
      <c r="L930" s="649"/>
      <c r="M930" s="649"/>
      <c r="N930" s="649"/>
      <c r="O930" s="649"/>
      <c r="P930" s="649"/>
      <c r="Q930" s="649"/>
      <c r="R930" s="649"/>
      <c r="S930" s="649"/>
      <c r="T930" s="649"/>
      <c r="U930" s="649"/>
      <c r="V930" s="649"/>
      <c r="W930" s="649"/>
      <c r="X930" s="649"/>
    </row>
    <row r="931" spans="1:24">
      <c r="A931" s="649"/>
      <c r="B931" s="649"/>
      <c r="C931" s="649"/>
      <c r="D931" s="649"/>
      <c r="E931" s="649"/>
      <c r="F931" s="649"/>
      <c r="G931" s="649"/>
      <c r="H931" s="649"/>
      <c r="I931" s="649"/>
      <c r="J931" s="649"/>
      <c r="K931" s="649"/>
      <c r="L931" s="649"/>
      <c r="M931" s="649"/>
      <c r="N931" s="649"/>
      <c r="O931" s="649"/>
      <c r="P931" s="649"/>
      <c r="Q931" s="649"/>
      <c r="R931" s="649"/>
      <c r="S931" s="649"/>
      <c r="T931" s="649"/>
      <c r="U931" s="649"/>
      <c r="V931" s="649"/>
      <c r="W931" s="649"/>
      <c r="X931" s="649"/>
    </row>
    <row r="932" spans="1:24">
      <c r="A932" s="649"/>
      <c r="B932" s="649"/>
      <c r="C932" s="649"/>
      <c r="D932" s="649"/>
      <c r="E932" s="649"/>
      <c r="F932" s="649"/>
      <c r="G932" s="649"/>
      <c r="H932" s="649"/>
      <c r="I932" s="649"/>
      <c r="J932" s="649"/>
      <c r="K932" s="649"/>
      <c r="L932" s="649"/>
      <c r="M932" s="649"/>
      <c r="N932" s="649"/>
      <c r="O932" s="649"/>
      <c r="P932" s="649"/>
      <c r="Q932" s="649"/>
      <c r="R932" s="649"/>
      <c r="S932" s="649"/>
      <c r="T932" s="649"/>
      <c r="U932" s="649"/>
      <c r="V932" s="649"/>
      <c r="W932" s="649"/>
      <c r="X932" s="649"/>
    </row>
    <row r="933" spans="1:24">
      <c r="A933" s="649"/>
      <c r="B933" s="649"/>
      <c r="C933" s="649"/>
      <c r="D933" s="649"/>
      <c r="E933" s="649"/>
      <c r="F933" s="649"/>
      <c r="G933" s="649"/>
      <c r="H933" s="649"/>
      <c r="I933" s="649"/>
      <c r="J933" s="649"/>
      <c r="K933" s="649"/>
      <c r="L933" s="649"/>
      <c r="M933" s="649"/>
      <c r="N933" s="649"/>
      <c r="O933" s="649"/>
      <c r="P933" s="649"/>
      <c r="Q933" s="649"/>
      <c r="R933" s="649"/>
      <c r="S933" s="649"/>
      <c r="T933" s="649"/>
      <c r="U933" s="649"/>
      <c r="V933" s="649"/>
      <c r="W933" s="649"/>
      <c r="X933" s="649"/>
    </row>
    <row r="934" spans="1:24">
      <c r="A934" s="649"/>
      <c r="B934" s="649"/>
      <c r="C934" s="649"/>
      <c r="D934" s="649"/>
      <c r="E934" s="649"/>
      <c r="F934" s="649"/>
      <c r="G934" s="649"/>
      <c r="H934" s="649"/>
      <c r="I934" s="649"/>
      <c r="J934" s="649"/>
      <c r="K934" s="649"/>
      <c r="L934" s="649"/>
      <c r="M934" s="649"/>
      <c r="N934" s="649"/>
      <c r="O934" s="649"/>
      <c r="P934" s="649"/>
      <c r="Q934" s="649"/>
      <c r="R934" s="649"/>
      <c r="S934" s="649"/>
      <c r="T934" s="649"/>
      <c r="U934" s="649"/>
      <c r="V934" s="649"/>
      <c r="W934" s="649"/>
      <c r="X934" s="649"/>
    </row>
    <row r="935" spans="1:24">
      <c r="A935" s="649"/>
      <c r="B935" s="649"/>
      <c r="C935" s="649"/>
      <c r="D935" s="649"/>
      <c r="E935" s="649"/>
      <c r="F935" s="649"/>
      <c r="G935" s="649"/>
      <c r="H935" s="649"/>
      <c r="I935" s="649"/>
      <c r="J935" s="649"/>
      <c r="K935" s="649"/>
      <c r="L935" s="649"/>
      <c r="M935" s="649"/>
      <c r="N935" s="649"/>
      <c r="O935" s="649"/>
      <c r="P935" s="649"/>
      <c r="Q935" s="649"/>
      <c r="R935" s="649"/>
      <c r="S935" s="649"/>
      <c r="T935" s="649"/>
      <c r="U935" s="649"/>
      <c r="V935" s="649"/>
      <c r="W935" s="649"/>
      <c r="X935" s="649"/>
    </row>
    <row r="936" spans="1:24">
      <c r="A936" s="649"/>
      <c r="B936" s="649"/>
      <c r="C936" s="649"/>
      <c r="D936" s="649"/>
      <c r="E936" s="649"/>
      <c r="F936" s="649"/>
      <c r="G936" s="649"/>
      <c r="H936" s="649"/>
      <c r="I936" s="649"/>
      <c r="J936" s="649"/>
      <c r="K936" s="649"/>
      <c r="L936" s="649"/>
      <c r="M936" s="649"/>
      <c r="N936" s="649"/>
      <c r="O936" s="649"/>
      <c r="P936" s="649"/>
      <c r="Q936" s="649"/>
      <c r="R936" s="649"/>
      <c r="S936" s="649"/>
      <c r="T936" s="649"/>
      <c r="U936" s="649"/>
      <c r="V936" s="649"/>
      <c r="W936" s="649"/>
      <c r="X936" s="649"/>
    </row>
    <row r="937" spans="1:24">
      <c r="A937" s="649"/>
      <c r="B937" s="649"/>
      <c r="C937" s="649"/>
      <c r="D937" s="649"/>
      <c r="E937" s="649"/>
      <c r="F937" s="649"/>
      <c r="G937" s="649"/>
      <c r="H937" s="649"/>
      <c r="I937" s="649"/>
      <c r="J937" s="649"/>
      <c r="K937" s="649"/>
      <c r="L937" s="649"/>
      <c r="M937" s="649"/>
      <c r="N937" s="649"/>
      <c r="O937" s="649"/>
      <c r="P937" s="649"/>
      <c r="Q937" s="649"/>
      <c r="R937" s="649"/>
      <c r="S937" s="649"/>
      <c r="T937" s="649"/>
      <c r="U937" s="649"/>
      <c r="V937" s="649"/>
      <c r="W937" s="649"/>
      <c r="X937" s="649"/>
    </row>
    <row r="938" spans="1:24">
      <c r="A938" s="649"/>
      <c r="B938" s="649"/>
      <c r="C938" s="649"/>
      <c r="D938" s="649"/>
      <c r="E938" s="649"/>
      <c r="F938" s="649"/>
      <c r="G938" s="649"/>
      <c r="H938" s="649"/>
      <c r="I938" s="649"/>
      <c r="J938" s="649"/>
      <c r="K938" s="649"/>
      <c r="L938" s="649"/>
      <c r="M938" s="649"/>
      <c r="N938" s="649"/>
      <c r="O938" s="649"/>
      <c r="P938" s="649"/>
      <c r="Q938" s="649"/>
      <c r="R938" s="649"/>
      <c r="S938" s="649"/>
      <c r="T938" s="649"/>
      <c r="U938" s="649"/>
      <c r="V938" s="649"/>
      <c r="W938" s="649"/>
      <c r="X938" s="649"/>
    </row>
    <row r="939" spans="1:24">
      <c r="A939" s="649"/>
      <c r="B939" s="649"/>
      <c r="C939" s="649"/>
      <c r="D939" s="649"/>
      <c r="E939" s="649"/>
      <c r="F939" s="649"/>
      <c r="G939" s="649"/>
      <c r="H939" s="649"/>
      <c r="I939" s="649"/>
      <c r="J939" s="649"/>
      <c r="K939" s="649"/>
      <c r="L939" s="649"/>
      <c r="M939" s="649"/>
      <c r="N939" s="649"/>
      <c r="O939" s="649"/>
      <c r="P939" s="649"/>
      <c r="Q939" s="649"/>
      <c r="R939" s="649"/>
      <c r="S939" s="649"/>
      <c r="T939" s="649"/>
      <c r="U939" s="649"/>
      <c r="V939" s="649"/>
      <c r="W939" s="649"/>
      <c r="X939" s="649"/>
    </row>
    <row r="940" spans="1:24">
      <c r="A940" s="649"/>
      <c r="B940" s="649"/>
      <c r="C940" s="649"/>
      <c r="D940" s="649"/>
      <c r="E940" s="649"/>
      <c r="F940" s="649"/>
      <c r="G940" s="649"/>
      <c r="H940" s="649"/>
      <c r="I940" s="649"/>
      <c r="J940" s="649"/>
      <c r="K940" s="649"/>
      <c r="L940" s="649"/>
      <c r="M940" s="649"/>
      <c r="N940" s="649"/>
      <c r="O940" s="649"/>
      <c r="P940" s="649"/>
      <c r="Q940" s="649"/>
      <c r="R940" s="649"/>
      <c r="S940" s="649"/>
      <c r="T940" s="649"/>
      <c r="U940" s="649"/>
      <c r="V940" s="649"/>
      <c r="W940" s="649"/>
      <c r="X940" s="649"/>
    </row>
    <row r="941" spans="1:24">
      <c r="A941" s="649"/>
      <c r="B941" s="649"/>
      <c r="C941" s="649"/>
      <c r="D941" s="649"/>
      <c r="E941" s="649"/>
      <c r="F941" s="649"/>
      <c r="G941" s="649"/>
      <c r="H941" s="649"/>
      <c r="I941" s="649"/>
      <c r="J941" s="649"/>
      <c r="K941" s="649"/>
      <c r="L941" s="649"/>
      <c r="M941" s="649"/>
      <c r="N941" s="649"/>
      <c r="O941" s="649"/>
      <c r="P941" s="649"/>
      <c r="Q941" s="649"/>
      <c r="R941" s="649"/>
      <c r="S941" s="649"/>
      <c r="T941" s="649"/>
      <c r="U941" s="649"/>
      <c r="V941" s="649"/>
      <c r="W941" s="649"/>
      <c r="X941" s="649"/>
    </row>
    <row r="942" spans="1:24">
      <c r="A942" s="649"/>
      <c r="B942" s="649"/>
      <c r="C942" s="649"/>
      <c r="D942" s="649"/>
      <c r="E942" s="649"/>
      <c r="F942" s="649"/>
      <c r="G942" s="649"/>
      <c r="H942" s="649"/>
      <c r="I942" s="649"/>
      <c r="J942" s="649"/>
      <c r="K942" s="649"/>
      <c r="L942" s="649"/>
      <c r="M942" s="649"/>
      <c r="N942" s="649"/>
      <c r="O942" s="649"/>
      <c r="P942" s="649"/>
      <c r="Q942" s="649"/>
      <c r="R942" s="649"/>
      <c r="S942" s="649"/>
      <c r="T942" s="649"/>
      <c r="U942" s="649"/>
      <c r="V942" s="649"/>
      <c r="W942" s="649"/>
      <c r="X942" s="649"/>
    </row>
    <row r="943" spans="1:24">
      <c r="A943" s="649"/>
      <c r="B943" s="649"/>
      <c r="C943" s="649"/>
      <c r="D943" s="649"/>
      <c r="E943" s="649"/>
      <c r="F943" s="649"/>
      <c r="G943" s="649"/>
      <c r="H943" s="649"/>
      <c r="I943" s="649"/>
      <c r="J943" s="649"/>
      <c r="K943" s="649"/>
      <c r="L943" s="649"/>
      <c r="M943" s="649"/>
      <c r="N943" s="649"/>
      <c r="O943" s="649"/>
      <c r="P943" s="649"/>
      <c r="Q943" s="649"/>
      <c r="R943" s="649"/>
      <c r="S943" s="649"/>
      <c r="T943" s="649"/>
      <c r="U943" s="649"/>
      <c r="V943" s="649"/>
      <c r="W943" s="649"/>
      <c r="X943" s="649"/>
    </row>
    <row r="944" spans="1:24">
      <c r="A944" s="649"/>
      <c r="B944" s="649"/>
      <c r="C944" s="649"/>
      <c r="D944" s="649"/>
      <c r="E944" s="649"/>
      <c r="F944" s="649"/>
      <c r="G944" s="649"/>
      <c r="H944" s="649"/>
      <c r="I944" s="649"/>
      <c r="J944" s="649"/>
      <c r="K944" s="649"/>
      <c r="L944" s="649"/>
      <c r="M944" s="649"/>
      <c r="N944" s="649"/>
      <c r="O944" s="649"/>
      <c r="P944" s="649"/>
      <c r="Q944" s="649"/>
      <c r="R944" s="649"/>
      <c r="S944" s="649"/>
      <c r="T944" s="649"/>
      <c r="U944" s="649"/>
      <c r="V944" s="649"/>
      <c r="W944" s="649"/>
      <c r="X944" s="649"/>
    </row>
    <row r="945" spans="1:24">
      <c r="A945" s="649"/>
      <c r="B945" s="649"/>
      <c r="C945" s="649"/>
      <c r="D945" s="649"/>
      <c r="E945" s="649"/>
      <c r="F945" s="649"/>
      <c r="G945" s="649"/>
      <c r="H945" s="649"/>
      <c r="I945" s="649"/>
      <c r="J945" s="649"/>
      <c r="K945" s="649"/>
      <c r="L945" s="649"/>
      <c r="M945" s="649"/>
      <c r="N945" s="649"/>
      <c r="O945" s="649"/>
      <c r="P945" s="649"/>
      <c r="Q945" s="649"/>
      <c r="R945" s="649"/>
      <c r="S945" s="649"/>
      <c r="T945" s="649"/>
      <c r="U945" s="649"/>
      <c r="V945" s="649"/>
      <c r="W945" s="649"/>
      <c r="X945" s="649"/>
    </row>
    <row r="946" spans="1:24">
      <c r="A946" s="649"/>
      <c r="B946" s="649"/>
      <c r="C946" s="649"/>
      <c r="D946" s="649"/>
      <c r="E946" s="649"/>
      <c r="F946" s="649"/>
      <c r="G946" s="649"/>
      <c r="H946" s="649"/>
      <c r="I946" s="649"/>
      <c r="J946" s="649"/>
      <c r="K946" s="649"/>
      <c r="L946" s="649"/>
      <c r="M946" s="649"/>
      <c r="N946" s="649"/>
      <c r="O946" s="649"/>
      <c r="P946" s="649"/>
      <c r="Q946" s="649"/>
      <c r="R946" s="649"/>
      <c r="S946" s="649"/>
      <c r="T946" s="649"/>
      <c r="U946" s="649"/>
      <c r="V946" s="649"/>
      <c r="W946" s="649"/>
      <c r="X946" s="649"/>
    </row>
    <row r="947" spans="1:24">
      <c r="A947" s="649"/>
      <c r="B947" s="649"/>
      <c r="C947" s="649"/>
      <c r="D947" s="649"/>
      <c r="E947" s="649"/>
      <c r="F947" s="649"/>
      <c r="G947" s="649"/>
      <c r="H947" s="649"/>
      <c r="I947" s="649"/>
      <c r="J947" s="649"/>
      <c r="K947" s="649"/>
      <c r="L947" s="649"/>
      <c r="M947" s="649"/>
      <c r="N947" s="649"/>
      <c r="O947" s="649"/>
      <c r="P947" s="649"/>
      <c r="Q947" s="649"/>
      <c r="R947" s="649"/>
      <c r="S947" s="649"/>
      <c r="T947" s="649"/>
      <c r="U947" s="649"/>
      <c r="V947" s="649"/>
      <c r="W947" s="649"/>
      <c r="X947" s="649"/>
    </row>
    <row r="948" spans="1:24">
      <c r="A948" s="649"/>
      <c r="B948" s="649"/>
      <c r="C948" s="649"/>
      <c r="D948" s="649"/>
      <c r="E948" s="649"/>
      <c r="F948" s="649"/>
      <c r="G948" s="649"/>
      <c r="H948" s="649"/>
      <c r="I948" s="649"/>
      <c r="J948" s="649"/>
      <c r="K948" s="649"/>
      <c r="L948" s="649"/>
      <c r="M948" s="649"/>
      <c r="N948" s="649"/>
      <c r="O948" s="649"/>
      <c r="P948" s="649"/>
      <c r="Q948" s="649"/>
      <c r="R948" s="649"/>
      <c r="S948" s="649"/>
      <c r="T948" s="649"/>
      <c r="U948" s="649"/>
      <c r="V948" s="649"/>
      <c r="W948" s="649"/>
      <c r="X948" s="649"/>
    </row>
    <row r="949" spans="1:24">
      <c r="A949" s="649"/>
      <c r="B949" s="649"/>
      <c r="C949" s="649"/>
      <c r="D949" s="649"/>
      <c r="E949" s="649"/>
      <c r="F949" s="649"/>
      <c r="G949" s="649"/>
      <c r="H949" s="649"/>
      <c r="I949" s="649"/>
      <c r="J949" s="649"/>
      <c r="K949" s="649"/>
      <c r="L949" s="649"/>
      <c r="M949" s="649"/>
      <c r="N949" s="649"/>
      <c r="O949" s="649"/>
      <c r="P949" s="649"/>
      <c r="Q949" s="649"/>
      <c r="R949" s="649"/>
      <c r="S949" s="649"/>
      <c r="T949" s="649"/>
      <c r="U949" s="649"/>
      <c r="V949" s="649"/>
      <c r="W949" s="649"/>
      <c r="X949" s="649"/>
    </row>
    <row r="950" spans="1:24">
      <c r="A950" s="649"/>
      <c r="B950" s="649"/>
      <c r="C950" s="649"/>
      <c r="D950" s="649"/>
      <c r="E950" s="649"/>
      <c r="F950" s="649"/>
      <c r="G950" s="649"/>
      <c r="H950" s="649"/>
      <c r="I950" s="649"/>
      <c r="J950" s="649"/>
      <c r="K950" s="649"/>
      <c r="L950" s="649"/>
      <c r="M950" s="649"/>
      <c r="N950" s="649"/>
      <c r="O950" s="649"/>
      <c r="P950" s="649"/>
      <c r="Q950" s="649"/>
      <c r="R950" s="649"/>
      <c r="S950" s="649"/>
      <c r="T950" s="649"/>
      <c r="U950" s="649"/>
      <c r="V950" s="649"/>
      <c r="W950" s="649"/>
      <c r="X950" s="649"/>
    </row>
    <row r="951" spans="1:24">
      <c r="A951" s="649"/>
      <c r="B951" s="649"/>
      <c r="C951" s="649"/>
      <c r="D951" s="649"/>
      <c r="E951" s="649"/>
      <c r="F951" s="649"/>
      <c r="G951" s="649"/>
      <c r="H951" s="649"/>
      <c r="I951" s="649"/>
      <c r="J951" s="649"/>
      <c r="K951" s="649"/>
      <c r="L951" s="649"/>
      <c r="M951" s="649"/>
      <c r="N951" s="649"/>
      <c r="O951" s="649"/>
      <c r="P951" s="649"/>
      <c r="Q951" s="649"/>
      <c r="R951" s="649"/>
      <c r="S951" s="649"/>
      <c r="T951" s="649"/>
      <c r="U951" s="649"/>
      <c r="V951" s="649"/>
      <c r="W951" s="649"/>
      <c r="X951" s="649"/>
    </row>
    <row r="952" spans="1:24">
      <c r="A952" s="649"/>
      <c r="B952" s="649"/>
      <c r="C952" s="649"/>
      <c r="D952" s="649"/>
      <c r="E952" s="649"/>
      <c r="F952" s="649"/>
      <c r="G952" s="649"/>
      <c r="H952" s="649"/>
      <c r="I952" s="649"/>
      <c r="J952" s="649"/>
      <c r="K952" s="649"/>
      <c r="L952" s="649"/>
      <c r="M952" s="649"/>
      <c r="N952" s="649"/>
      <c r="O952" s="649"/>
      <c r="P952" s="649"/>
      <c r="Q952" s="649"/>
      <c r="R952" s="649"/>
      <c r="S952" s="649"/>
      <c r="T952" s="649"/>
      <c r="U952" s="649"/>
      <c r="V952" s="649"/>
      <c r="W952" s="649"/>
      <c r="X952" s="649"/>
    </row>
  </sheetData>
  <mergeCells count="41">
    <mergeCell ref="A1:I1"/>
    <mergeCell ref="A2:I2"/>
    <mergeCell ref="N11:N14"/>
    <mergeCell ref="J11:J14"/>
    <mergeCell ref="D10:D14"/>
    <mergeCell ref="A7:U7"/>
    <mergeCell ref="H10:H14"/>
    <mergeCell ref="B8:B14"/>
    <mergeCell ref="A4:U4"/>
    <mergeCell ref="A6:U6"/>
    <mergeCell ref="A8:A14"/>
    <mergeCell ref="P12:P14"/>
    <mergeCell ref="G8:H9"/>
    <mergeCell ref="O11:P11"/>
    <mergeCell ref="I9:L9"/>
    <mergeCell ref="A3:U3"/>
    <mergeCell ref="U530:U534"/>
    <mergeCell ref="C8:C14"/>
    <mergeCell ref="N10:P10"/>
    <mergeCell ref="Q8:T9"/>
    <mergeCell ref="M10:M14"/>
    <mergeCell ref="E10:F10"/>
    <mergeCell ref="E11:E14"/>
    <mergeCell ref="U8:U14"/>
    <mergeCell ref="D8:F9"/>
    <mergeCell ref="T12:T14"/>
    <mergeCell ref="J10:L10"/>
    <mergeCell ref="K11:L11"/>
    <mergeCell ref="I10:I14"/>
    <mergeCell ref="L12:L14"/>
    <mergeCell ref="S11:T11"/>
    <mergeCell ref="M8:P9"/>
    <mergeCell ref="G10:G14"/>
    <mergeCell ref="F11:F14"/>
    <mergeCell ref="S12:S14"/>
    <mergeCell ref="A5:U5"/>
    <mergeCell ref="Q10:Q14"/>
    <mergeCell ref="R10:T10"/>
    <mergeCell ref="R11:R14"/>
    <mergeCell ref="O12:O14"/>
    <mergeCell ref="K12:K14"/>
  </mergeCells>
  <printOptions horizontalCentered="1"/>
  <pageMargins left="0.23622047244094491" right="0.23622047244094491" top="0.74803149606299213" bottom="0.74803149606299213" header="0.31496062992125984" footer="0.31496062992125984"/>
  <pageSetup paperSize="9" scale="55" fitToHeight="0" orientation="landscape" useFirstPageNumber="1" r:id="rId1"/>
  <headerFooter>
    <oddFooter>&amp;R&amp;14&amp;P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701"/>
  <sheetViews>
    <sheetView showZeros="0" view="pageBreakPreview" topLeftCell="A4" zoomScale="70" zoomScaleNormal="70" zoomScaleSheetLayoutView="70" workbookViewId="0">
      <selection activeCell="R22" sqref="R22"/>
    </sheetView>
  </sheetViews>
  <sheetFormatPr defaultColWidth="9.140625" defaultRowHeight="15.75"/>
  <cols>
    <col min="1" max="1" width="6.28515625" style="161" customWidth="1"/>
    <col min="2" max="2" width="41" style="175" customWidth="1"/>
    <col min="3" max="3" width="10.28515625" style="175" hidden="1" customWidth="1"/>
    <col min="4" max="4" width="22.5703125" style="176" customWidth="1"/>
    <col min="5" max="5" width="15.85546875" style="177" customWidth="1"/>
    <col min="6" max="6" width="15.28515625" style="177" customWidth="1"/>
    <col min="7" max="7" width="15.140625" style="177" customWidth="1"/>
    <col min="8" max="8" width="11.5703125" style="177" customWidth="1"/>
    <col min="9" max="9" width="14" style="177" hidden="1" customWidth="1"/>
    <col min="10" max="10" width="16" style="177" hidden="1" customWidth="1"/>
    <col min="11" max="11" width="13.28515625" style="177" hidden="1" customWidth="1"/>
    <col min="12" max="12" width="10.5703125" style="177" hidden="1" customWidth="1"/>
    <col min="13" max="14" width="16" style="177" customWidth="1"/>
    <col min="15" max="15" width="13.28515625" style="177" customWidth="1"/>
    <col min="16" max="16" width="11.42578125" style="177" customWidth="1"/>
    <col min="17" max="17" width="16.28515625" style="177" customWidth="1"/>
    <col min="18" max="18" width="14.5703125" style="177" customWidth="1"/>
    <col min="19" max="19" width="15.140625" style="177" customWidth="1"/>
    <col min="20" max="20" width="14.28515625" style="177" customWidth="1"/>
    <col min="21" max="21" width="14.7109375" style="177" customWidth="1"/>
    <col min="22" max="22" width="9.42578125" style="177" hidden="1" customWidth="1"/>
    <col min="23" max="23" width="10.42578125" style="177" hidden="1" customWidth="1"/>
    <col min="24" max="24" width="9.7109375" style="177" hidden="1" customWidth="1"/>
    <col min="25" max="25" width="9.140625" style="160"/>
    <col min="26" max="26" width="19.5703125" style="160" customWidth="1"/>
    <col min="27" max="27" width="18.42578125" style="160" customWidth="1"/>
    <col min="28" max="16384" width="9.140625" style="160"/>
  </cols>
  <sheetData>
    <row r="1" spans="1:26" s="279" customFormat="1" hidden="1">
      <c r="A1" s="969" t="s">
        <v>407</v>
      </c>
      <c r="B1" s="969"/>
      <c r="C1" s="969"/>
      <c r="D1" s="969"/>
      <c r="E1" s="969"/>
      <c r="F1" s="969"/>
      <c r="G1" s="969"/>
      <c r="H1" s="969"/>
      <c r="I1" s="969"/>
      <c r="J1" s="420"/>
      <c r="K1" s="420" t="s">
        <v>0</v>
      </c>
      <c r="L1" s="421"/>
      <c r="M1" s="421"/>
      <c r="N1" s="421"/>
      <c r="O1" s="421"/>
      <c r="P1" s="421"/>
      <c r="Q1" s="421"/>
      <c r="R1" s="421"/>
      <c r="S1" s="421"/>
      <c r="T1" s="421"/>
      <c r="U1" s="277"/>
      <c r="V1" s="278"/>
      <c r="W1" s="278"/>
      <c r="X1" s="278"/>
    </row>
    <row r="2" spans="1:26" s="279" customFormat="1" hidden="1">
      <c r="A2" s="970" t="s">
        <v>447</v>
      </c>
      <c r="B2" s="970"/>
      <c r="C2" s="970"/>
      <c r="D2" s="970"/>
      <c r="E2" s="970"/>
      <c r="F2" s="970"/>
      <c r="G2" s="970"/>
      <c r="H2" s="970"/>
      <c r="I2" s="970"/>
      <c r="J2" s="422"/>
      <c r="K2" s="422" t="s">
        <v>2</v>
      </c>
      <c r="L2" s="423"/>
      <c r="M2" s="423"/>
      <c r="N2" s="423"/>
      <c r="O2" s="423"/>
      <c r="P2" s="423"/>
      <c r="Q2" s="423"/>
      <c r="R2" s="423"/>
      <c r="S2" s="423"/>
      <c r="T2" s="423"/>
      <c r="U2" s="423"/>
      <c r="V2" s="278"/>
      <c r="W2" s="278"/>
      <c r="X2" s="278"/>
    </row>
    <row r="3" spans="1:26" s="279" customFormat="1" hidden="1">
      <c r="A3" s="971" t="s">
        <v>3</v>
      </c>
      <c r="B3" s="971"/>
      <c r="C3" s="971"/>
      <c r="D3" s="971"/>
      <c r="E3" s="971"/>
      <c r="F3" s="971"/>
      <c r="G3" s="971"/>
      <c r="H3" s="971"/>
      <c r="I3" s="971"/>
      <c r="J3" s="971"/>
      <c r="K3" s="971"/>
      <c r="L3" s="971"/>
      <c r="M3" s="971"/>
      <c r="N3" s="971"/>
      <c r="O3" s="971"/>
      <c r="P3" s="971"/>
      <c r="Q3" s="971"/>
      <c r="R3" s="971"/>
      <c r="S3" s="971"/>
      <c r="T3" s="971"/>
      <c r="U3" s="971"/>
      <c r="V3" s="278"/>
      <c r="W3" s="278"/>
      <c r="X3" s="278"/>
    </row>
    <row r="4" spans="1:26" s="279" customFormat="1">
      <c r="A4" s="973" t="s">
        <v>2902</v>
      </c>
      <c r="B4" s="973"/>
      <c r="C4" s="973"/>
      <c r="D4" s="973"/>
      <c r="E4" s="973"/>
      <c r="F4" s="973"/>
      <c r="G4" s="973"/>
      <c r="H4" s="973"/>
      <c r="I4" s="973"/>
      <c r="J4" s="973"/>
      <c r="K4" s="973"/>
      <c r="L4" s="973"/>
      <c r="M4" s="973"/>
      <c r="N4" s="973"/>
      <c r="O4" s="973"/>
      <c r="P4" s="973"/>
      <c r="Q4" s="973"/>
      <c r="R4" s="973"/>
      <c r="S4" s="973"/>
      <c r="T4" s="973"/>
      <c r="U4" s="973"/>
      <c r="V4" s="278"/>
      <c r="W4" s="278"/>
      <c r="X4" s="278"/>
    </row>
    <row r="5" spans="1:26" s="175" customFormat="1">
      <c r="A5" s="969" t="s">
        <v>861</v>
      </c>
      <c r="B5" s="969"/>
      <c r="C5" s="969"/>
      <c r="D5" s="969"/>
      <c r="E5" s="969"/>
      <c r="F5" s="969"/>
      <c r="G5" s="969"/>
      <c r="H5" s="969"/>
      <c r="I5" s="969"/>
      <c r="J5" s="969"/>
      <c r="K5" s="969"/>
      <c r="L5" s="969"/>
      <c r="M5" s="969"/>
      <c r="N5" s="969"/>
      <c r="O5" s="969"/>
      <c r="P5" s="969"/>
      <c r="Q5" s="969"/>
      <c r="R5" s="969"/>
      <c r="S5" s="969"/>
      <c r="T5" s="969"/>
      <c r="U5" s="969"/>
      <c r="V5" s="280"/>
      <c r="W5" s="280"/>
      <c r="X5" s="280"/>
    </row>
    <row r="6" spans="1:26" s="175" customFormat="1">
      <c r="A6" s="974" t="str">
        <f>'BM19'!A6:P6</f>
        <v>(Kèm theo Báo cáo số                     /BC-UBND  ngày             tháng 7 năm 2020 của UBND tỉnh Điện Biên )</v>
      </c>
      <c r="B6" s="974"/>
      <c r="C6" s="974"/>
      <c r="D6" s="974"/>
      <c r="E6" s="974"/>
      <c r="F6" s="974"/>
      <c r="G6" s="974"/>
      <c r="H6" s="974"/>
      <c r="I6" s="974"/>
      <c r="J6" s="974"/>
      <c r="K6" s="974"/>
      <c r="L6" s="974"/>
      <c r="M6" s="974"/>
      <c r="N6" s="974"/>
      <c r="O6" s="974"/>
      <c r="P6" s="974"/>
      <c r="Q6" s="974"/>
      <c r="R6" s="974"/>
      <c r="S6" s="974"/>
      <c r="T6" s="974"/>
      <c r="U6" s="974"/>
      <c r="V6" s="280"/>
      <c r="W6" s="280"/>
      <c r="X6" s="280"/>
    </row>
    <row r="7" spans="1:26" s="175" customFormat="1">
      <c r="A7" s="972" t="s">
        <v>4</v>
      </c>
      <c r="B7" s="972"/>
      <c r="C7" s="972"/>
      <c r="D7" s="972"/>
      <c r="E7" s="972"/>
      <c r="F7" s="972"/>
      <c r="G7" s="972"/>
      <c r="H7" s="972"/>
      <c r="I7" s="972"/>
      <c r="J7" s="972"/>
      <c r="K7" s="972"/>
      <c r="L7" s="972"/>
      <c r="M7" s="972"/>
      <c r="N7" s="972"/>
      <c r="O7" s="972"/>
      <c r="P7" s="972"/>
      <c r="Q7" s="972"/>
      <c r="R7" s="972"/>
      <c r="S7" s="972"/>
      <c r="T7" s="972"/>
      <c r="U7" s="972"/>
      <c r="V7" s="281"/>
      <c r="W7" s="281"/>
      <c r="X7" s="281"/>
    </row>
    <row r="8" spans="1:26" s="280" customFormat="1" ht="20.25" customHeight="1">
      <c r="A8" s="959" t="s">
        <v>5</v>
      </c>
      <c r="B8" s="959" t="s">
        <v>86</v>
      </c>
      <c r="C8" s="975" t="s">
        <v>341</v>
      </c>
      <c r="D8" s="959" t="s">
        <v>118</v>
      </c>
      <c r="E8" s="959"/>
      <c r="F8" s="959"/>
      <c r="G8" s="961" t="s">
        <v>449</v>
      </c>
      <c r="H8" s="963"/>
      <c r="I8" s="454" t="s">
        <v>450</v>
      </c>
      <c r="J8" s="454"/>
      <c r="K8" s="454"/>
      <c r="L8" s="454"/>
      <c r="M8" s="961" t="s">
        <v>452</v>
      </c>
      <c r="N8" s="962"/>
      <c r="O8" s="962"/>
      <c r="P8" s="963"/>
      <c r="Q8" s="961" t="s">
        <v>834</v>
      </c>
      <c r="R8" s="962"/>
      <c r="S8" s="962"/>
      <c r="T8" s="963"/>
      <c r="U8" s="959" t="s">
        <v>1183</v>
      </c>
      <c r="V8" s="705"/>
      <c r="W8" s="705"/>
      <c r="X8" s="705"/>
    </row>
    <row r="9" spans="1:26" s="706" customFormat="1" ht="27.75" customHeight="1">
      <c r="A9" s="959"/>
      <c r="B9" s="959"/>
      <c r="C9" s="976"/>
      <c r="D9" s="959"/>
      <c r="E9" s="959"/>
      <c r="F9" s="959"/>
      <c r="G9" s="964"/>
      <c r="H9" s="966"/>
      <c r="I9" s="959" t="s">
        <v>451</v>
      </c>
      <c r="J9" s="959"/>
      <c r="K9" s="959"/>
      <c r="L9" s="959"/>
      <c r="M9" s="964"/>
      <c r="N9" s="965"/>
      <c r="O9" s="965"/>
      <c r="P9" s="966"/>
      <c r="Q9" s="964"/>
      <c r="R9" s="965"/>
      <c r="S9" s="965"/>
      <c r="T9" s="966"/>
      <c r="U9" s="959"/>
    </row>
    <row r="10" spans="1:26" s="706" customFormat="1" ht="30" customHeight="1">
      <c r="A10" s="959"/>
      <c r="B10" s="959"/>
      <c r="C10" s="976"/>
      <c r="D10" s="959" t="s">
        <v>91</v>
      </c>
      <c r="E10" s="959" t="s">
        <v>92</v>
      </c>
      <c r="F10" s="959"/>
      <c r="G10" s="975" t="s">
        <v>93</v>
      </c>
      <c r="H10" s="975" t="s">
        <v>862</v>
      </c>
      <c r="I10" s="959" t="s">
        <v>93</v>
      </c>
      <c r="J10" s="959" t="s">
        <v>862</v>
      </c>
      <c r="K10" s="959"/>
      <c r="L10" s="959"/>
      <c r="M10" s="959" t="s">
        <v>93</v>
      </c>
      <c r="N10" s="959" t="s">
        <v>862</v>
      </c>
      <c r="O10" s="959"/>
      <c r="P10" s="959"/>
      <c r="Q10" s="959" t="s">
        <v>93</v>
      </c>
      <c r="R10" s="959" t="s">
        <v>862</v>
      </c>
      <c r="S10" s="959"/>
      <c r="T10" s="959"/>
      <c r="U10" s="959"/>
    </row>
    <row r="11" spans="1:26" s="706" customFormat="1">
      <c r="A11" s="959"/>
      <c r="B11" s="959"/>
      <c r="C11" s="976"/>
      <c r="D11" s="959"/>
      <c r="E11" s="959" t="s">
        <v>93</v>
      </c>
      <c r="F11" s="959" t="s">
        <v>862</v>
      </c>
      <c r="G11" s="976"/>
      <c r="H11" s="976"/>
      <c r="I11" s="959"/>
      <c r="J11" s="959" t="s">
        <v>12</v>
      </c>
      <c r="K11" s="960" t="s">
        <v>94</v>
      </c>
      <c r="L11" s="960"/>
      <c r="M11" s="959"/>
      <c r="N11" s="959" t="s">
        <v>12</v>
      </c>
      <c r="O11" s="960" t="s">
        <v>94</v>
      </c>
      <c r="P11" s="960"/>
      <c r="Q11" s="959"/>
      <c r="R11" s="959" t="s">
        <v>12</v>
      </c>
      <c r="S11" s="960" t="s">
        <v>94</v>
      </c>
      <c r="T11" s="960"/>
      <c r="U11" s="959"/>
    </row>
    <row r="12" spans="1:26" s="706" customFormat="1">
      <c r="A12" s="959"/>
      <c r="B12" s="959"/>
      <c r="C12" s="976"/>
      <c r="D12" s="959"/>
      <c r="E12" s="959"/>
      <c r="F12" s="959"/>
      <c r="G12" s="976"/>
      <c r="H12" s="976"/>
      <c r="I12" s="959"/>
      <c r="J12" s="959"/>
      <c r="K12" s="960" t="s">
        <v>329</v>
      </c>
      <c r="L12" s="960" t="s">
        <v>454</v>
      </c>
      <c r="M12" s="959"/>
      <c r="N12" s="959"/>
      <c r="O12" s="960" t="s">
        <v>329</v>
      </c>
      <c r="P12" s="960" t="s">
        <v>454</v>
      </c>
      <c r="Q12" s="959"/>
      <c r="R12" s="959"/>
      <c r="S12" s="960" t="s">
        <v>329</v>
      </c>
      <c r="T12" s="960" t="s">
        <v>454</v>
      </c>
      <c r="U12" s="959"/>
    </row>
    <row r="13" spans="1:26" s="706" customFormat="1">
      <c r="A13" s="959"/>
      <c r="B13" s="959"/>
      <c r="C13" s="976"/>
      <c r="D13" s="959"/>
      <c r="E13" s="959"/>
      <c r="F13" s="959"/>
      <c r="G13" s="976"/>
      <c r="H13" s="976"/>
      <c r="I13" s="959"/>
      <c r="J13" s="959"/>
      <c r="K13" s="960"/>
      <c r="L13" s="960"/>
      <c r="M13" s="959"/>
      <c r="N13" s="959"/>
      <c r="O13" s="960"/>
      <c r="P13" s="960"/>
      <c r="Q13" s="959"/>
      <c r="R13" s="959"/>
      <c r="S13" s="960"/>
      <c r="T13" s="960"/>
      <c r="U13" s="959"/>
    </row>
    <row r="14" spans="1:26" s="706" customFormat="1" ht="33" customHeight="1">
      <c r="A14" s="959"/>
      <c r="B14" s="959"/>
      <c r="C14" s="977"/>
      <c r="D14" s="959"/>
      <c r="E14" s="959"/>
      <c r="F14" s="959"/>
      <c r="G14" s="977"/>
      <c r="H14" s="977"/>
      <c r="I14" s="959"/>
      <c r="J14" s="959"/>
      <c r="K14" s="960"/>
      <c r="L14" s="960"/>
      <c r="M14" s="959"/>
      <c r="N14" s="959"/>
      <c r="O14" s="960"/>
      <c r="P14" s="960"/>
      <c r="Q14" s="959"/>
      <c r="R14" s="959"/>
      <c r="S14" s="960"/>
      <c r="T14" s="960"/>
      <c r="U14" s="959"/>
      <c r="Z14" s="707">
        <f>J16/1000</f>
        <v>11664.050499999999</v>
      </c>
    </row>
    <row r="15" spans="1:26" s="282" customFormat="1">
      <c r="A15" s="163">
        <v>1</v>
      </c>
      <c r="B15" s="163">
        <v>2</v>
      </c>
      <c r="C15" s="163">
        <v>3</v>
      </c>
      <c r="D15" s="163">
        <v>4</v>
      </c>
      <c r="E15" s="163">
        <v>5</v>
      </c>
      <c r="F15" s="163">
        <v>6</v>
      </c>
      <c r="G15" s="163">
        <v>7</v>
      </c>
      <c r="H15" s="163">
        <v>8</v>
      </c>
      <c r="I15" s="163">
        <v>9</v>
      </c>
      <c r="J15" s="163">
        <v>10</v>
      </c>
      <c r="K15" s="163">
        <v>11</v>
      </c>
      <c r="L15" s="163">
        <v>12</v>
      </c>
      <c r="M15" s="163">
        <v>9</v>
      </c>
      <c r="N15" s="163">
        <v>10</v>
      </c>
      <c r="O15" s="163">
        <v>11</v>
      </c>
      <c r="P15" s="163">
        <v>12</v>
      </c>
      <c r="Q15" s="163">
        <v>13</v>
      </c>
      <c r="R15" s="163">
        <v>14</v>
      </c>
      <c r="S15" s="163">
        <v>15</v>
      </c>
      <c r="T15" s="163">
        <v>16</v>
      </c>
      <c r="U15" s="163">
        <v>17</v>
      </c>
      <c r="V15" s="163">
        <v>26</v>
      </c>
      <c r="W15" s="163">
        <v>27</v>
      </c>
      <c r="X15" s="163">
        <v>28</v>
      </c>
    </row>
    <row r="16" spans="1:26" s="306" customFormat="1" ht="27" customHeight="1">
      <c r="A16" s="296"/>
      <c r="B16" s="283" t="s">
        <v>17</v>
      </c>
      <c r="C16" s="283"/>
      <c r="D16" s="296"/>
      <c r="E16" s="296">
        <f t="shared" ref="E16:S16" si="0">E22+E136+E148+E154+E167+E185+E195+E219+E233+E257+E265+E273+E283+E301+E309+E326+E327+E328+E338+E344+E354</f>
        <v>9372591</v>
      </c>
      <c r="F16" s="296">
        <f t="shared" si="0"/>
        <v>6081531</v>
      </c>
      <c r="G16" s="296">
        <f t="shared" si="0"/>
        <v>3354932</v>
      </c>
      <c r="H16" s="296">
        <f t="shared" si="0"/>
        <v>2607270</v>
      </c>
      <c r="I16" s="296">
        <f t="shared" si="0"/>
        <v>16248529.5</v>
      </c>
      <c r="J16" s="296">
        <f t="shared" si="0"/>
        <v>11664050.5</v>
      </c>
      <c r="K16" s="296">
        <f t="shared" si="0"/>
        <v>76530</v>
      </c>
      <c r="L16" s="296">
        <f t="shared" si="0"/>
        <v>0</v>
      </c>
      <c r="M16" s="296">
        <f t="shared" si="0"/>
        <v>16248529.5</v>
      </c>
      <c r="N16" s="296">
        <f t="shared" si="0"/>
        <v>11664050.5</v>
      </c>
      <c r="O16" s="296">
        <f t="shared" si="0"/>
        <v>76530</v>
      </c>
      <c r="P16" s="296">
        <f t="shared" si="0"/>
        <v>0</v>
      </c>
      <c r="Q16" s="296">
        <f t="shared" si="0"/>
        <v>1608700.5</v>
      </c>
      <c r="R16" s="296">
        <f t="shared" si="0"/>
        <v>992789.7</v>
      </c>
      <c r="S16" s="296">
        <f t="shared" si="0"/>
        <v>25000</v>
      </c>
      <c r="T16" s="296">
        <f>T22+T136+T148+T154+T167+T185+T195+T219+T233+T257+T265+T273+T283+T301+T309+T326+T327+T328+T338+T344</f>
        <v>0</v>
      </c>
      <c r="U16" s="296"/>
      <c r="V16" s="296"/>
      <c r="W16" s="296"/>
      <c r="X16" s="296"/>
      <c r="Z16" s="433">
        <f>N16/1000</f>
        <v>11664.050499999999</v>
      </c>
    </row>
    <row r="17" spans="1:26" s="305" customFormat="1">
      <c r="A17" s="304"/>
      <c r="B17" s="322" t="s">
        <v>94</v>
      </c>
      <c r="C17" s="319"/>
      <c r="D17" s="304"/>
      <c r="E17" s="304"/>
      <c r="F17" s="304"/>
      <c r="G17" s="304"/>
      <c r="H17" s="304"/>
      <c r="I17" s="304"/>
      <c r="J17" s="304"/>
      <c r="K17" s="304"/>
      <c r="L17" s="304"/>
      <c r="M17" s="304"/>
      <c r="N17" s="304"/>
      <c r="O17" s="304"/>
      <c r="P17" s="304"/>
      <c r="Q17" s="304"/>
      <c r="R17" s="304"/>
      <c r="S17" s="304"/>
      <c r="T17" s="304"/>
      <c r="U17" s="304"/>
      <c r="V17" s="304"/>
      <c r="W17" s="304"/>
      <c r="X17" s="304"/>
      <c r="Z17" s="493">
        <f>R16/1000</f>
        <v>992.78969999999993</v>
      </c>
    </row>
    <row r="18" spans="1:26" s="305" customFormat="1">
      <c r="A18" s="304"/>
      <c r="B18" s="322" t="s">
        <v>1196</v>
      </c>
      <c r="C18" s="319"/>
      <c r="D18" s="304"/>
      <c r="E18" s="304">
        <f>E338</f>
        <v>179338</v>
      </c>
      <c r="F18" s="304">
        <f t="shared" ref="F18:T18" si="1">F338</f>
        <v>179338</v>
      </c>
      <c r="G18" s="304">
        <f t="shared" si="1"/>
        <v>0</v>
      </c>
      <c r="H18" s="304">
        <f t="shared" si="1"/>
        <v>0</v>
      </c>
      <c r="I18" s="304">
        <f t="shared" si="1"/>
        <v>76530</v>
      </c>
      <c r="J18" s="304">
        <f t="shared" si="1"/>
        <v>76530</v>
      </c>
      <c r="K18" s="304">
        <f t="shared" si="1"/>
        <v>76530</v>
      </c>
      <c r="L18" s="304">
        <f t="shared" si="1"/>
        <v>0</v>
      </c>
      <c r="M18" s="304">
        <f t="shared" si="1"/>
        <v>76530</v>
      </c>
      <c r="N18" s="304">
        <f t="shared" si="1"/>
        <v>76530</v>
      </c>
      <c r="O18" s="304">
        <f t="shared" si="1"/>
        <v>76530</v>
      </c>
      <c r="P18" s="304">
        <f t="shared" si="1"/>
        <v>0</v>
      </c>
      <c r="Q18" s="304">
        <f t="shared" si="1"/>
        <v>25000</v>
      </c>
      <c r="R18" s="304">
        <f t="shared" si="1"/>
        <v>25000</v>
      </c>
      <c r="S18" s="304">
        <f t="shared" si="1"/>
        <v>25000</v>
      </c>
      <c r="T18" s="304">
        <f t="shared" si="1"/>
        <v>0</v>
      </c>
      <c r="U18" s="304"/>
      <c r="V18" s="304"/>
      <c r="W18" s="304"/>
      <c r="X18" s="304"/>
    </row>
    <row r="19" spans="1:26" s="305" customFormat="1">
      <c r="A19" s="304"/>
      <c r="B19" s="322" t="s">
        <v>818</v>
      </c>
      <c r="C19" s="319"/>
      <c r="D19" s="304"/>
      <c r="E19" s="304">
        <f t="shared" ref="E19:S19" si="2">E23+E137+E149+E155+E168+E186+E196+E220+E234+E258+E266+E274+E284+E302+E310+E326+E327+E345+E354</f>
        <v>8952379</v>
      </c>
      <c r="F19" s="304">
        <f t="shared" si="2"/>
        <v>5672967</v>
      </c>
      <c r="G19" s="304">
        <f t="shared" si="2"/>
        <v>3327894</v>
      </c>
      <c r="H19" s="304">
        <f t="shared" si="2"/>
        <v>2588083</v>
      </c>
      <c r="I19" s="304">
        <f t="shared" si="2"/>
        <v>4158371</v>
      </c>
      <c r="J19" s="304">
        <f t="shared" si="2"/>
        <v>2079613</v>
      </c>
      <c r="K19" s="304">
        <f t="shared" si="2"/>
        <v>0</v>
      </c>
      <c r="L19" s="304">
        <f t="shared" si="2"/>
        <v>0</v>
      </c>
      <c r="M19" s="304">
        <f t="shared" si="2"/>
        <v>4158371</v>
      </c>
      <c r="N19" s="304">
        <f t="shared" si="2"/>
        <v>2079613</v>
      </c>
      <c r="O19" s="304">
        <f t="shared" si="2"/>
        <v>0</v>
      </c>
      <c r="P19" s="304">
        <f t="shared" si="2"/>
        <v>0</v>
      </c>
      <c r="Q19" s="304">
        <f t="shared" si="2"/>
        <v>983954</v>
      </c>
      <c r="R19" s="304">
        <f t="shared" si="2"/>
        <v>694706</v>
      </c>
      <c r="S19" s="304">
        <f t="shared" si="2"/>
        <v>0</v>
      </c>
      <c r="T19" s="304">
        <f>T23+T137+T149+T155+T168+T186+T196+T220+T234+T258+T266+T274+T284+T302+T310+T326+T327+T345</f>
        <v>0</v>
      </c>
      <c r="U19" s="304"/>
      <c r="V19" s="304"/>
      <c r="W19" s="304"/>
      <c r="X19" s="304"/>
      <c r="Z19" s="493">
        <f>N19/1000</f>
        <v>2079.6129999999998</v>
      </c>
    </row>
    <row r="20" spans="1:26" s="305" customFormat="1">
      <c r="A20" s="304"/>
      <c r="B20" s="322" t="s">
        <v>819</v>
      </c>
      <c r="C20" s="319"/>
      <c r="D20" s="304"/>
      <c r="E20" s="304">
        <f t="shared" ref="E20:T20" si="3">E42+E140+E160+E173+E189+E204+E223+E238+E261+E269+E277+E288+E305+E314+E329+E349</f>
        <v>240874</v>
      </c>
      <c r="F20" s="304">
        <f t="shared" si="3"/>
        <v>229226</v>
      </c>
      <c r="G20" s="304">
        <f t="shared" si="3"/>
        <v>27038</v>
      </c>
      <c r="H20" s="304">
        <f t="shared" si="3"/>
        <v>19187</v>
      </c>
      <c r="I20" s="304">
        <f t="shared" si="3"/>
        <v>12013628.5</v>
      </c>
      <c r="J20" s="304">
        <f t="shared" si="3"/>
        <v>9507907.5</v>
      </c>
      <c r="K20" s="304">
        <f t="shared" si="3"/>
        <v>0</v>
      </c>
      <c r="L20" s="304">
        <f t="shared" si="3"/>
        <v>0</v>
      </c>
      <c r="M20" s="304">
        <f t="shared" si="3"/>
        <v>12013628.5</v>
      </c>
      <c r="N20" s="304">
        <f t="shared" si="3"/>
        <v>9507907.5</v>
      </c>
      <c r="O20" s="304">
        <f t="shared" si="3"/>
        <v>0</v>
      </c>
      <c r="P20" s="304">
        <f t="shared" si="3"/>
        <v>0</v>
      </c>
      <c r="Q20" s="304">
        <f t="shared" si="3"/>
        <v>599746.5</v>
      </c>
      <c r="R20" s="304">
        <f t="shared" si="3"/>
        <v>273083.7</v>
      </c>
      <c r="S20" s="304">
        <f t="shared" si="3"/>
        <v>0</v>
      </c>
      <c r="T20" s="304">
        <f t="shared" si="3"/>
        <v>0</v>
      </c>
      <c r="U20" s="304"/>
      <c r="V20" s="304"/>
      <c r="W20" s="304"/>
      <c r="X20" s="304"/>
      <c r="Z20" s="493">
        <f>N20/1000</f>
        <v>9507.9074999999993</v>
      </c>
    </row>
    <row r="21" spans="1:26" s="282" customFormat="1">
      <c r="A21" s="163"/>
      <c r="B21" s="283"/>
      <c r="C21" s="283"/>
      <c r="D21" s="163"/>
      <c r="E21" s="163"/>
      <c r="F21" s="163"/>
      <c r="G21" s="163"/>
      <c r="H21" s="163"/>
      <c r="I21" s="163"/>
      <c r="J21" s="163"/>
      <c r="K21" s="163"/>
      <c r="L21" s="163"/>
      <c r="M21" s="163"/>
      <c r="N21" s="163"/>
      <c r="O21" s="163"/>
      <c r="P21" s="163"/>
      <c r="Q21" s="163"/>
      <c r="R21" s="163"/>
      <c r="S21" s="163"/>
      <c r="T21" s="163"/>
      <c r="U21" s="163"/>
      <c r="V21" s="163"/>
      <c r="W21" s="163"/>
      <c r="X21" s="163"/>
    </row>
    <row r="22" spans="1:26" s="282" customFormat="1" ht="41.25" customHeight="1">
      <c r="A22" s="169" t="s">
        <v>95</v>
      </c>
      <c r="B22" s="291" t="s">
        <v>863</v>
      </c>
      <c r="C22" s="291"/>
      <c r="D22" s="163"/>
      <c r="E22" s="296">
        <f t="shared" ref="E22:T22" si="4">E23+E42</f>
        <v>2158468</v>
      </c>
      <c r="F22" s="296">
        <f t="shared" si="4"/>
        <v>1758995</v>
      </c>
      <c r="G22" s="296">
        <f t="shared" si="4"/>
        <v>777434</v>
      </c>
      <c r="H22" s="296">
        <f t="shared" si="4"/>
        <v>880469</v>
      </c>
      <c r="I22" s="296">
        <f t="shared" si="4"/>
        <v>5291216.5</v>
      </c>
      <c r="J22" s="296">
        <f t="shared" si="4"/>
        <v>5250573.5</v>
      </c>
      <c r="K22" s="296">
        <f t="shared" si="4"/>
        <v>0</v>
      </c>
      <c r="L22" s="296">
        <f t="shared" si="4"/>
        <v>0</v>
      </c>
      <c r="M22" s="296">
        <f t="shared" si="4"/>
        <v>5291216.5</v>
      </c>
      <c r="N22" s="296">
        <f t="shared" si="4"/>
        <v>5250573.5</v>
      </c>
      <c r="O22" s="296">
        <f t="shared" si="4"/>
        <v>0</v>
      </c>
      <c r="P22" s="296">
        <f t="shared" si="4"/>
        <v>0</v>
      </c>
      <c r="Q22" s="296">
        <f t="shared" si="4"/>
        <v>248978</v>
      </c>
      <c r="R22" s="296">
        <f t="shared" si="4"/>
        <v>248978</v>
      </c>
      <c r="S22" s="296">
        <f t="shared" si="4"/>
        <v>0</v>
      </c>
      <c r="T22" s="296">
        <f t="shared" si="4"/>
        <v>0</v>
      </c>
      <c r="U22" s="163"/>
      <c r="V22" s="163"/>
      <c r="W22" s="163"/>
      <c r="X22" s="163"/>
    </row>
    <row r="23" spans="1:26" s="172" customFormat="1" ht="31.5">
      <c r="A23" s="297" t="s">
        <v>464</v>
      </c>
      <c r="B23" s="170" t="s">
        <v>456</v>
      </c>
      <c r="C23" s="170"/>
      <c r="D23" s="166"/>
      <c r="E23" s="296">
        <f>E24+E34</f>
        <v>2158468</v>
      </c>
      <c r="F23" s="296">
        <f t="shared" ref="F23:T23" si="5">F24+F34</f>
        <v>1758995</v>
      </c>
      <c r="G23" s="296">
        <f t="shared" si="5"/>
        <v>777434</v>
      </c>
      <c r="H23" s="296">
        <f t="shared" si="5"/>
        <v>880469</v>
      </c>
      <c r="I23" s="296">
        <f t="shared" si="5"/>
        <v>815180</v>
      </c>
      <c r="J23" s="296">
        <f t="shared" si="5"/>
        <v>815180</v>
      </c>
      <c r="K23" s="296">
        <f t="shared" si="5"/>
        <v>0</v>
      </c>
      <c r="L23" s="296">
        <f t="shared" si="5"/>
        <v>0</v>
      </c>
      <c r="M23" s="296">
        <f t="shared" si="5"/>
        <v>815180</v>
      </c>
      <c r="N23" s="296">
        <f t="shared" si="5"/>
        <v>815180</v>
      </c>
      <c r="O23" s="296">
        <f t="shared" si="5"/>
        <v>0</v>
      </c>
      <c r="P23" s="296">
        <f t="shared" si="5"/>
        <v>0</v>
      </c>
      <c r="Q23" s="296">
        <f t="shared" si="5"/>
        <v>211178</v>
      </c>
      <c r="R23" s="296">
        <f t="shared" si="5"/>
        <v>211178</v>
      </c>
      <c r="S23" s="296">
        <f t="shared" si="5"/>
        <v>0</v>
      </c>
      <c r="T23" s="296">
        <f t="shared" si="5"/>
        <v>0</v>
      </c>
      <c r="U23" s="171"/>
      <c r="V23" s="171"/>
      <c r="W23" s="171"/>
      <c r="X23" s="171"/>
    </row>
    <row r="24" spans="1:26" s="312" customFormat="1" ht="60" customHeight="1">
      <c r="A24" s="299" t="s">
        <v>19</v>
      </c>
      <c r="B24" s="285" t="s">
        <v>864</v>
      </c>
      <c r="C24" s="285"/>
      <c r="D24" s="309"/>
      <c r="E24" s="310">
        <f>SUM(E25:E32)</f>
        <v>997466</v>
      </c>
      <c r="F24" s="310">
        <f t="shared" ref="F24:T24" si="6">SUM(F25:F32)</f>
        <v>647993</v>
      </c>
      <c r="G24" s="310">
        <f t="shared" si="6"/>
        <v>395134</v>
      </c>
      <c r="H24" s="310">
        <f t="shared" si="6"/>
        <v>498169</v>
      </c>
      <c r="I24" s="310">
        <f t="shared" si="6"/>
        <v>61178</v>
      </c>
      <c r="J24" s="310">
        <f t="shared" si="6"/>
        <v>61178</v>
      </c>
      <c r="K24" s="310">
        <f t="shared" si="6"/>
        <v>0</v>
      </c>
      <c r="L24" s="310">
        <f t="shared" si="6"/>
        <v>0</v>
      </c>
      <c r="M24" s="310">
        <f t="shared" si="6"/>
        <v>61178</v>
      </c>
      <c r="N24" s="310">
        <f t="shared" si="6"/>
        <v>61178</v>
      </c>
      <c r="O24" s="310">
        <f t="shared" si="6"/>
        <v>0</v>
      </c>
      <c r="P24" s="310">
        <f t="shared" si="6"/>
        <v>0</v>
      </c>
      <c r="Q24" s="310">
        <f t="shared" si="6"/>
        <v>61178</v>
      </c>
      <c r="R24" s="310">
        <f t="shared" si="6"/>
        <v>61178</v>
      </c>
      <c r="S24" s="310">
        <f t="shared" si="6"/>
        <v>0</v>
      </c>
      <c r="T24" s="310">
        <f t="shared" si="6"/>
        <v>0</v>
      </c>
      <c r="U24" s="311"/>
      <c r="V24" s="311"/>
      <c r="W24" s="311"/>
      <c r="X24" s="311"/>
    </row>
    <row r="25" spans="1:26" ht="36" customHeight="1">
      <c r="A25" s="314">
        <v>1</v>
      </c>
      <c r="B25" s="173" t="s">
        <v>865</v>
      </c>
      <c r="C25" s="173"/>
      <c r="D25" s="167" t="s">
        <v>873</v>
      </c>
      <c r="E25" s="163">
        <v>165000</v>
      </c>
      <c r="F25" s="163">
        <v>150000</v>
      </c>
      <c r="G25" s="163">
        <v>142234</v>
      </c>
      <c r="H25" s="163">
        <v>135000</v>
      </c>
      <c r="I25" s="163">
        <f>J25</f>
        <v>6415</v>
      </c>
      <c r="J25" s="163">
        <v>6415</v>
      </c>
      <c r="K25" s="163"/>
      <c r="L25" s="163"/>
      <c r="M25" s="163">
        <f>N25</f>
        <v>6415</v>
      </c>
      <c r="N25" s="163">
        <v>6415</v>
      </c>
      <c r="O25" s="163"/>
      <c r="P25" s="163"/>
      <c r="Q25" s="163">
        <v>6415</v>
      </c>
      <c r="R25" s="163">
        <v>6415</v>
      </c>
      <c r="S25" s="163"/>
      <c r="T25" s="163"/>
      <c r="U25" s="168"/>
      <c r="V25" s="168"/>
      <c r="W25" s="168"/>
      <c r="X25" s="168"/>
    </row>
    <row r="26" spans="1:26" ht="28.5" customHeight="1">
      <c r="A26" s="308" t="s">
        <v>48</v>
      </c>
      <c r="B26" s="173" t="s">
        <v>866</v>
      </c>
      <c r="C26" s="173"/>
      <c r="D26" s="167" t="s">
        <v>874</v>
      </c>
      <c r="E26" s="163">
        <v>111000</v>
      </c>
      <c r="F26" s="163">
        <v>99900</v>
      </c>
      <c r="G26" s="163">
        <v>99900</v>
      </c>
      <c r="H26" s="163">
        <v>89910</v>
      </c>
      <c r="I26" s="163">
        <f t="shared" ref="I26:I32" si="7">J26</f>
        <v>9990</v>
      </c>
      <c r="J26" s="163">
        <v>9990</v>
      </c>
      <c r="K26" s="163"/>
      <c r="L26" s="163"/>
      <c r="M26" s="163">
        <f t="shared" ref="M26:M32" si="8">N26</f>
        <v>9990</v>
      </c>
      <c r="N26" s="163">
        <v>9990</v>
      </c>
      <c r="O26" s="163"/>
      <c r="P26" s="163"/>
      <c r="Q26" s="163">
        <v>9990</v>
      </c>
      <c r="R26" s="163">
        <v>9990</v>
      </c>
      <c r="S26" s="163"/>
      <c r="T26" s="163"/>
      <c r="U26" s="168"/>
      <c r="V26" s="168"/>
      <c r="W26" s="168"/>
      <c r="X26" s="168"/>
    </row>
    <row r="27" spans="1:26" ht="41.25" customHeight="1">
      <c r="A27" s="308" t="s">
        <v>50</v>
      </c>
      <c r="B27" s="173" t="s">
        <v>867</v>
      </c>
      <c r="C27" s="173"/>
      <c r="D27" s="167" t="s">
        <v>875</v>
      </c>
      <c r="E27" s="163">
        <v>61994</v>
      </c>
      <c r="F27" s="163">
        <v>43621</v>
      </c>
      <c r="G27" s="163"/>
      <c r="H27" s="163">
        <v>39259</v>
      </c>
      <c r="I27" s="163">
        <f t="shared" si="7"/>
        <v>4362</v>
      </c>
      <c r="J27" s="163">
        <v>4362</v>
      </c>
      <c r="K27" s="163"/>
      <c r="L27" s="163"/>
      <c r="M27" s="163">
        <f t="shared" si="8"/>
        <v>4362</v>
      </c>
      <c r="N27" s="163">
        <v>4362</v>
      </c>
      <c r="O27" s="163"/>
      <c r="P27" s="163"/>
      <c r="Q27" s="163">
        <v>4362</v>
      </c>
      <c r="R27" s="163">
        <v>4362</v>
      </c>
      <c r="S27" s="163"/>
      <c r="T27" s="163"/>
      <c r="U27" s="168"/>
      <c r="V27" s="168"/>
      <c r="W27" s="168"/>
      <c r="X27" s="168"/>
    </row>
    <row r="28" spans="1:26" ht="54" customHeight="1">
      <c r="A28" s="308" t="s">
        <v>52</v>
      </c>
      <c r="B28" s="173" t="s">
        <v>868</v>
      </c>
      <c r="C28" s="173"/>
      <c r="D28" s="167" t="s">
        <v>876</v>
      </c>
      <c r="E28" s="163">
        <v>90000</v>
      </c>
      <c r="F28" s="163">
        <v>90000</v>
      </c>
      <c r="G28" s="163">
        <v>81000</v>
      </c>
      <c r="H28" s="163">
        <v>81000</v>
      </c>
      <c r="I28" s="163">
        <f t="shared" si="7"/>
        <v>9000</v>
      </c>
      <c r="J28" s="163">
        <v>9000</v>
      </c>
      <c r="K28" s="163"/>
      <c r="L28" s="163"/>
      <c r="M28" s="163">
        <f t="shared" si="8"/>
        <v>9000</v>
      </c>
      <c r="N28" s="163">
        <v>9000</v>
      </c>
      <c r="O28" s="163"/>
      <c r="P28" s="163"/>
      <c r="Q28" s="163">
        <v>9000</v>
      </c>
      <c r="R28" s="163">
        <v>9000</v>
      </c>
      <c r="S28" s="163"/>
      <c r="T28" s="163"/>
      <c r="U28" s="168"/>
      <c r="V28" s="168"/>
      <c r="W28" s="168"/>
      <c r="X28" s="168"/>
    </row>
    <row r="29" spans="1:26" ht="55.5" customHeight="1">
      <c r="A29" s="308" t="s">
        <v>54</v>
      </c>
      <c r="B29" s="173" t="s">
        <v>869</v>
      </c>
      <c r="C29" s="173"/>
      <c r="D29" s="167" t="s">
        <v>877</v>
      </c>
      <c r="E29" s="163">
        <v>80000</v>
      </c>
      <c r="F29" s="163">
        <v>80000</v>
      </c>
      <c r="G29" s="163">
        <v>72000</v>
      </c>
      <c r="H29" s="163">
        <v>72000</v>
      </c>
      <c r="I29" s="163">
        <f t="shared" si="7"/>
        <v>8000</v>
      </c>
      <c r="J29" s="163">
        <v>8000</v>
      </c>
      <c r="K29" s="163"/>
      <c r="L29" s="163"/>
      <c r="M29" s="163">
        <f t="shared" si="8"/>
        <v>8000</v>
      </c>
      <c r="N29" s="163">
        <v>8000</v>
      </c>
      <c r="O29" s="163"/>
      <c r="P29" s="163"/>
      <c r="Q29" s="163">
        <v>8000</v>
      </c>
      <c r="R29" s="163">
        <v>8000</v>
      </c>
      <c r="S29" s="163"/>
      <c r="T29" s="163"/>
      <c r="U29" s="168"/>
      <c r="V29" s="168"/>
      <c r="W29" s="168"/>
      <c r="X29" s="168"/>
    </row>
    <row r="30" spans="1:26" ht="39" customHeight="1">
      <c r="A30" s="308" t="s">
        <v>56</v>
      </c>
      <c r="B30" s="173" t="s">
        <v>870</v>
      </c>
      <c r="C30" s="173"/>
      <c r="D30" s="167" t="s">
        <v>878</v>
      </c>
      <c r="E30" s="163">
        <v>340000</v>
      </c>
      <c r="F30" s="163">
        <v>50000</v>
      </c>
      <c r="G30" s="163"/>
      <c r="H30" s="163"/>
      <c r="I30" s="163">
        <f t="shared" si="7"/>
        <v>12470</v>
      </c>
      <c r="J30" s="163">
        <v>12470</v>
      </c>
      <c r="K30" s="163"/>
      <c r="L30" s="163"/>
      <c r="M30" s="163">
        <f t="shared" si="8"/>
        <v>12470</v>
      </c>
      <c r="N30" s="163">
        <v>12470</v>
      </c>
      <c r="O30" s="163"/>
      <c r="P30" s="163"/>
      <c r="Q30" s="163">
        <v>12470</v>
      </c>
      <c r="R30" s="163">
        <v>12470</v>
      </c>
      <c r="S30" s="163"/>
      <c r="T30" s="163"/>
      <c r="U30" s="168"/>
      <c r="V30" s="168"/>
      <c r="W30" s="168"/>
      <c r="X30" s="168"/>
    </row>
    <row r="31" spans="1:26" ht="37.5" customHeight="1">
      <c r="A31" s="308" t="s">
        <v>29</v>
      </c>
      <c r="B31" s="173" t="s">
        <v>871</v>
      </c>
      <c r="C31" s="173"/>
      <c r="D31" s="167" t="s">
        <v>879</v>
      </c>
      <c r="E31" s="163">
        <v>44472</v>
      </c>
      <c r="F31" s="163">
        <v>44472</v>
      </c>
      <c r="G31" s="163"/>
      <c r="H31" s="163"/>
      <c r="I31" s="163">
        <f t="shared" si="7"/>
        <v>1941</v>
      </c>
      <c r="J31" s="163">
        <v>1941</v>
      </c>
      <c r="K31" s="163"/>
      <c r="L31" s="163"/>
      <c r="M31" s="163">
        <f t="shared" si="8"/>
        <v>1941</v>
      </c>
      <c r="N31" s="163">
        <v>1941</v>
      </c>
      <c r="O31" s="163"/>
      <c r="P31" s="163"/>
      <c r="Q31" s="163">
        <v>1941</v>
      </c>
      <c r="R31" s="163">
        <v>1941</v>
      </c>
      <c r="S31" s="163"/>
      <c r="T31" s="163"/>
      <c r="U31" s="168"/>
      <c r="V31" s="168"/>
      <c r="W31" s="168"/>
      <c r="X31" s="168"/>
    </row>
    <row r="32" spans="1:26" ht="47.25">
      <c r="A32" s="308" t="s">
        <v>59</v>
      </c>
      <c r="B32" s="173" t="s">
        <v>872</v>
      </c>
      <c r="C32" s="173"/>
      <c r="D32" s="167" t="s">
        <v>880</v>
      </c>
      <c r="E32" s="163">
        <v>105000</v>
      </c>
      <c r="F32" s="163">
        <v>90000</v>
      </c>
      <c r="G32" s="163"/>
      <c r="H32" s="163">
        <v>81000</v>
      </c>
      <c r="I32" s="163">
        <f t="shared" si="7"/>
        <v>9000</v>
      </c>
      <c r="J32" s="163">
        <v>9000</v>
      </c>
      <c r="K32" s="163"/>
      <c r="L32" s="163"/>
      <c r="M32" s="163">
        <f t="shared" si="8"/>
        <v>9000</v>
      </c>
      <c r="N32" s="163">
        <v>9000</v>
      </c>
      <c r="O32" s="163"/>
      <c r="P32" s="163"/>
      <c r="Q32" s="163">
        <v>9000</v>
      </c>
      <c r="R32" s="163">
        <v>9000</v>
      </c>
      <c r="S32" s="163"/>
      <c r="T32" s="163"/>
      <c r="U32" s="168"/>
      <c r="V32" s="168"/>
      <c r="W32" s="168"/>
      <c r="X32" s="168"/>
    </row>
    <row r="33" spans="1:24" s="172" customFormat="1">
      <c r="A33" s="297"/>
      <c r="B33" s="170"/>
      <c r="C33" s="170"/>
      <c r="D33" s="166"/>
      <c r="E33" s="296"/>
      <c r="F33" s="296"/>
      <c r="G33" s="296"/>
      <c r="H33" s="296"/>
      <c r="I33" s="296"/>
      <c r="J33" s="296"/>
      <c r="K33" s="296"/>
      <c r="L33" s="296"/>
      <c r="M33" s="296"/>
      <c r="N33" s="296"/>
      <c r="O33" s="296"/>
      <c r="P33" s="296"/>
      <c r="Q33" s="296"/>
      <c r="R33" s="296"/>
      <c r="S33" s="296"/>
      <c r="T33" s="296"/>
      <c r="U33" s="171"/>
      <c r="V33" s="171"/>
      <c r="W33" s="171"/>
      <c r="X33" s="171"/>
    </row>
    <row r="34" spans="1:24" s="288" customFormat="1" ht="39.75" customHeight="1">
      <c r="A34" s="299" t="s">
        <v>24</v>
      </c>
      <c r="B34" s="285" t="s">
        <v>457</v>
      </c>
      <c r="C34" s="285"/>
      <c r="D34" s="286"/>
      <c r="E34" s="310">
        <f>SUM(E36:E41)</f>
        <v>1161002</v>
      </c>
      <c r="F34" s="310">
        <f t="shared" ref="F34:N34" si="9">SUM(F36:F41)</f>
        <v>1111002</v>
      </c>
      <c r="G34" s="310">
        <f t="shared" si="9"/>
        <v>382300</v>
      </c>
      <c r="H34" s="310">
        <f t="shared" si="9"/>
        <v>382300</v>
      </c>
      <c r="I34" s="310">
        <f t="shared" si="9"/>
        <v>754002</v>
      </c>
      <c r="J34" s="310">
        <f t="shared" si="9"/>
        <v>754002</v>
      </c>
      <c r="K34" s="310">
        <f t="shared" si="9"/>
        <v>0</v>
      </c>
      <c r="L34" s="310">
        <f t="shared" si="9"/>
        <v>0</v>
      </c>
      <c r="M34" s="310">
        <f t="shared" si="9"/>
        <v>754002</v>
      </c>
      <c r="N34" s="310">
        <f t="shared" si="9"/>
        <v>754002</v>
      </c>
      <c r="O34" s="310">
        <f t="shared" ref="O34:T34" si="10">SUM(O36:O41)</f>
        <v>0</v>
      </c>
      <c r="P34" s="310">
        <f t="shared" si="10"/>
        <v>0</v>
      </c>
      <c r="Q34" s="310">
        <f t="shared" si="10"/>
        <v>150000</v>
      </c>
      <c r="R34" s="310">
        <f t="shared" si="10"/>
        <v>150000</v>
      </c>
      <c r="S34" s="310">
        <f t="shared" si="10"/>
        <v>0</v>
      </c>
      <c r="T34" s="310">
        <f t="shared" si="10"/>
        <v>0</v>
      </c>
      <c r="U34" s="287"/>
      <c r="V34" s="287"/>
      <c r="W34" s="287"/>
      <c r="X34" s="287"/>
    </row>
    <row r="35" spans="1:24" s="288" customFormat="1" ht="47.25">
      <c r="A35" s="299"/>
      <c r="B35" s="289" t="s">
        <v>458</v>
      </c>
      <c r="C35" s="289"/>
      <c r="D35" s="286"/>
      <c r="E35" s="287"/>
      <c r="F35" s="287"/>
      <c r="G35" s="287"/>
      <c r="H35" s="287"/>
      <c r="I35" s="287"/>
      <c r="J35" s="287"/>
      <c r="K35" s="287"/>
      <c r="L35" s="287"/>
      <c r="M35" s="287"/>
      <c r="N35" s="287"/>
      <c r="O35" s="287"/>
      <c r="P35" s="287"/>
      <c r="Q35" s="287"/>
      <c r="R35" s="287"/>
      <c r="S35" s="287"/>
      <c r="T35" s="287"/>
      <c r="U35" s="287"/>
      <c r="V35" s="287"/>
      <c r="W35" s="287"/>
      <c r="X35" s="287"/>
    </row>
    <row r="36" spans="1:24" ht="57" customHeight="1">
      <c r="A36" s="308" t="s">
        <v>46</v>
      </c>
      <c r="B36" s="243" t="s">
        <v>881</v>
      </c>
      <c r="C36" s="243"/>
      <c r="D36" s="167" t="s">
        <v>887</v>
      </c>
      <c r="E36" s="163">
        <v>682516</v>
      </c>
      <c r="F36" s="163">
        <v>682516</v>
      </c>
      <c r="G36" s="163">
        <v>222300</v>
      </c>
      <c r="H36" s="163">
        <v>222300</v>
      </c>
      <c r="I36" s="163">
        <v>435516</v>
      </c>
      <c r="J36" s="163">
        <v>435516</v>
      </c>
      <c r="K36" s="163"/>
      <c r="L36" s="163"/>
      <c r="M36" s="163">
        <v>435516</v>
      </c>
      <c r="N36" s="163">
        <v>435516</v>
      </c>
      <c r="O36" s="163"/>
      <c r="P36" s="163"/>
      <c r="Q36" s="163">
        <f t="shared" ref="Q36:Q41" si="11">R36</f>
        <v>80000</v>
      </c>
      <c r="R36" s="163">
        <v>80000</v>
      </c>
      <c r="S36" s="163"/>
      <c r="T36" s="163"/>
      <c r="U36" s="168"/>
      <c r="V36" s="168"/>
      <c r="W36" s="168"/>
      <c r="X36" s="168"/>
    </row>
    <row r="37" spans="1:24" ht="47.25">
      <c r="A37" s="308" t="s">
        <v>48</v>
      </c>
      <c r="B37" s="243" t="s">
        <v>882</v>
      </c>
      <c r="C37" s="243"/>
      <c r="D37" s="167" t="s">
        <v>888</v>
      </c>
      <c r="E37" s="163">
        <v>90000</v>
      </c>
      <c r="F37" s="163">
        <v>90000</v>
      </c>
      <c r="G37" s="163">
        <v>40000</v>
      </c>
      <c r="H37" s="163">
        <v>40000</v>
      </c>
      <c r="I37" s="163">
        <v>50000</v>
      </c>
      <c r="J37" s="163">
        <v>50000</v>
      </c>
      <c r="K37" s="163"/>
      <c r="L37" s="163"/>
      <c r="M37" s="163">
        <v>50000</v>
      </c>
      <c r="N37" s="163">
        <v>50000</v>
      </c>
      <c r="O37" s="163"/>
      <c r="P37" s="163"/>
      <c r="Q37" s="163">
        <f t="shared" si="11"/>
        <v>10000</v>
      </c>
      <c r="R37" s="163">
        <v>10000</v>
      </c>
      <c r="S37" s="163"/>
      <c r="T37" s="163"/>
      <c r="U37" s="168"/>
      <c r="V37" s="168"/>
      <c r="W37" s="168"/>
      <c r="X37" s="168"/>
    </row>
    <row r="38" spans="1:24" ht="31.5">
      <c r="A38" s="308" t="s">
        <v>50</v>
      </c>
      <c r="B38" s="243" t="s">
        <v>883</v>
      </c>
      <c r="C38" s="243"/>
      <c r="D38" s="167" t="s">
        <v>889</v>
      </c>
      <c r="E38" s="163">
        <v>90000</v>
      </c>
      <c r="F38" s="163">
        <v>90000</v>
      </c>
      <c r="G38" s="163">
        <v>50000</v>
      </c>
      <c r="H38" s="163">
        <v>50000</v>
      </c>
      <c r="I38" s="163">
        <v>40000</v>
      </c>
      <c r="J38" s="163">
        <v>40000</v>
      </c>
      <c r="K38" s="163"/>
      <c r="L38" s="163"/>
      <c r="M38" s="163">
        <v>40000</v>
      </c>
      <c r="N38" s="163">
        <v>40000</v>
      </c>
      <c r="O38" s="163"/>
      <c r="P38" s="163"/>
      <c r="Q38" s="163">
        <f t="shared" si="11"/>
        <v>10000</v>
      </c>
      <c r="R38" s="163">
        <v>10000</v>
      </c>
      <c r="S38" s="163"/>
      <c r="T38" s="163"/>
      <c r="U38" s="168"/>
      <c r="V38" s="168"/>
      <c r="W38" s="168"/>
      <c r="X38" s="168"/>
    </row>
    <row r="39" spans="1:24" ht="47.25">
      <c r="A39" s="308" t="s">
        <v>52</v>
      </c>
      <c r="B39" s="243" t="s">
        <v>884</v>
      </c>
      <c r="C39" s="243"/>
      <c r="D39" s="167" t="s">
        <v>890</v>
      </c>
      <c r="E39" s="163">
        <v>80000</v>
      </c>
      <c r="F39" s="163">
        <v>80000</v>
      </c>
      <c r="G39" s="163">
        <v>20000</v>
      </c>
      <c r="H39" s="163">
        <v>20000</v>
      </c>
      <c r="I39" s="163">
        <v>60000</v>
      </c>
      <c r="J39" s="163">
        <v>60000</v>
      </c>
      <c r="K39" s="163"/>
      <c r="L39" s="163"/>
      <c r="M39" s="163">
        <v>60000</v>
      </c>
      <c r="N39" s="163">
        <v>60000</v>
      </c>
      <c r="O39" s="163"/>
      <c r="P39" s="163"/>
      <c r="Q39" s="163">
        <f t="shared" si="11"/>
        <v>10000</v>
      </c>
      <c r="R39" s="163">
        <v>10000</v>
      </c>
      <c r="S39" s="163"/>
      <c r="T39" s="163"/>
      <c r="U39" s="168"/>
      <c r="V39" s="168"/>
      <c r="W39" s="168"/>
      <c r="X39" s="168"/>
    </row>
    <row r="40" spans="1:24" ht="31.5">
      <c r="A40" s="308" t="s">
        <v>54</v>
      </c>
      <c r="B40" s="243" t="s">
        <v>885</v>
      </c>
      <c r="C40" s="243"/>
      <c r="D40" s="167" t="s">
        <v>891</v>
      </c>
      <c r="E40" s="163">
        <v>165000</v>
      </c>
      <c r="F40" s="163">
        <v>115000</v>
      </c>
      <c r="G40" s="163">
        <v>50000</v>
      </c>
      <c r="H40" s="163">
        <v>50000</v>
      </c>
      <c r="I40" s="163">
        <v>115000</v>
      </c>
      <c r="J40" s="163">
        <v>115000</v>
      </c>
      <c r="K40" s="163"/>
      <c r="L40" s="163"/>
      <c r="M40" s="163">
        <v>115000</v>
      </c>
      <c r="N40" s="163">
        <v>115000</v>
      </c>
      <c r="O40" s="163"/>
      <c r="P40" s="163"/>
      <c r="Q40" s="163">
        <f t="shared" si="11"/>
        <v>30000</v>
      </c>
      <c r="R40" s="163">
        <v>30000</v>
      </c>
      <c r="S40" s="163"/>
      <c r="T40" s="163"/>
      <c r="U40" s="168"/>
      <c r="V40" s="168"/>
      <c r="W40" s="168"/>
      <c r="X40" s="168"/>
    </row>
    <row r="41" spans="1:24" ht="42.75" customHeight="1">
      <c r="A41" s="308" t="s">
        <v>56</v>
      </c>
      <c r="B41" s="243" t="s">
        <v>886</v>
      </c>
      <c r="C41" s="243"/>
      <c r="D41" s="167" t="s">
        <v>892</v>
      </c>
      <c r="E41" s="163">
        <v>53486</v>
      </c>
      <c r="F41" s="163">
        <v>53486</v>
      </c>
      <c r="G41" s="163">
        <v>0</v>
      </c>
      <c r="H41" s="163">
        <v>0</v>
      </c>
      <c r="I41" s="163">
        <v>53486</v>
      </c>
      <c r="J41" s="163">
        <v>53486</v>
      </c>
      <c r="K41" s="163"/>
      <c r="L41" s="163"/>
      <c r="M41" s="163">
        <v>53486</v>
      </c>
      <c r="N41" s="163">
        <v>53486</v>
      </c>
      <c r="O41" s="163"/>
      <c r="P41" s="163"/>
      <c r="Q41" s="163">
        <f t="shared" si="11"/>
        <v>10000</v>
      </c>
      <c r="R41" s="163">
        <v>10000</v>
      </c>
      <c r="S41" s="163"/>
      <c r="T41" s="163"/>
      <c r="U41" s="168"/>
      <c r="V41" s="168"/>
      <c r="W41" s="168"/>
      <c r="X41" s="168"/>
    </row>
    <row r="42" spans="1:24" ht="31.5">
      <c r="A42" s="297" t="s">
        <v>465</v>
      </c>
      <c r="B42" s="170" t="s">
        <v>466</v>
      </c>
      <c r="C42" s="170"/>
      <c r="D42" s="167"/>
      <c r="E42" s="296">
        <f t="shared" ref="E42:T42" si="12">SUM(E44:E134)</f>
        <v>0</v>
      </c>
      <c r="F42" s="296">
        <f t="shared" si="12"/>
        <v>0</v>
      </c>
      <c r="G42" s="296">
        <f t="shared" si="12"/>
        <v>0</v>
      </c>
      <c r="H42" s="296">
        <f t="shared" si="12"/>
        <v>0</v>
      </c>
      <c r="I42" s="296">
        <f t="shared" si="12"/>
        <v>4476036.5</v>
      </c>
      <c r="J42" s="296">
        <f t="shared" si="12"/>
        <v>4435393.5</v>
      </c>
      <c r="K42" s="296">
        <f t="shared" si="12"/>
        <v>0</v>
      </c>
      <c r="L42" s="296">
        <f t="shared" si="12"/>
        <v>0</v>
      </c>
      <c r="M42" s="296">
        <f t="shared" si="12"/>
        <v>4476036.5</v>
      </c>
      <c r="N42" s="296">
        <f t="shared" si="12"/>
        <v>4435393.5</v>
      </c>
      <c r="O42" s="296">
        <f t="shared" si="12"/>
        <v>0</v>
      </c>
      <c r="P42" s="296">
        <f t="shared" si="12"/>
        <v>0</v>
      </c>
      <c r="Q42" s="296">
        <f t="shared" si="12"/>
        <v>37800</v>
      </c>
      <c r="R42" s="296">
        <f t="shared" si="12"/>
        <v>37800</v>
      </c>
      <c r="S42" s="296">
        <f t="shared" si="12"/>
        <v>0</v>
      </c>
      <c r="T42" s="296">
        <f t="shared" si="12"/>
        <v>0</v>
      </c>
      <c r="U42" s="168"/>
      <c r="V42" s="168"/>
      <c r="W42" s="168"/>
      <c r="X42" s="168"/>
    </row>
    <row r="43" spans="1:24" s="288" customFormat="1" ht="39.75" customHeight="1">
      <c r="A43" s="299"/>
      <c r="B43" s="289" t="s">
        <v>467</v>
      </c>
      <c r="C43" s="289"/>
      <c r="D43" s="286"/>
      <c r="E43" s="287"/>
      <c r="F43" s="287"/>
      <c r="G43" s="287"/>
      <c r="H43" s="287"/>
      <c r="I43" s="163">
        <f>J43</f>
        <v>0</v>
      </c>
      <c r="J43" s="287"/>
      <c r="K43" s="287"/>
      <c r="L43" s="287"/>
      <c r="M43" s="163">
        <f>N43</f>
        <v>0</v>
      </c>
      <c r="N43" s="287"/>
      <c r="O43" s="287"/>
      <c r="P43" s="287"/>
      <c r="Q43" s="287"/>
      <c r="R43" s="287"/>
      <c r="S43" s="287"/>
      <c r="T43" s="287"/>
      <c r="U43" s="287"/>
      <c r="V43" s="287"/>
      <c r="W43" s="287"/>
      <c r="X43" s="287"/>
    </row>
    <row r="44" spans="1:24" s="282" customFormat="1" ht="27" customHeight="1">
      <c r="A44" s="242"/>
      <c r="B44" s="170" t="s">
        <v>893</v>
      </c>
      <c r="C44" s="173"/>
      <c r="D44" s="163"/>
      <c r="E44" s="163"/>
      <c r="F44" s="163"/>
      <c r="G44" s="163"/>
      <c r="H44" s="163"/>
      <c r="I44" s="163"/>
      <c r="J44" s="163"/>
      <c r="K44" s="163"/>
      <c r="L44" s="163"/>
      <c r="M44" s="163"/>
      <c r="N44" s="163"/>
      <c r="O44" s="163"/>
      <c r="P44" s="163"/>
      <c r="Q44" s="163"/>
      <c r="R44" s="163"/>
      <c r="S44" s="163"/>
      <c r="T44" s="163"/>
      <c r="U44" s="163"/>
      <c r="V44" s="163"/>
      <c r="W44" s="163"/>
      <c r="X44" s="163"/>
    </row>
    <row r="45" spans="1:24" s="282" customFormat="1" ht="45.75" customHeight="1">
      <c r="A45" s="242"/>
      <c r="B45" s="173" t="s">
        <v>1086</v>
      </c>
      <c r="C45" s="173"/>
      <c r="D45" s="163"/>
      <c r="E45" s="163"/>
      <c r="F45" s="163"/>
      <c r="G45" s="163"/>
      <c r="H45" s="163"/>
      <c r="I45" s="163">
        <v>50000</v>
      </c>
      <c r="J45" s="163">
        <v>49800</v>
      </c>
      <c r="K45" s="163"/>
      <c r="L45" s="163"/>
      <c r="M45" s="163">
        <v>50000</v>
      </c>
      <c r="N45" s="163">
        <v>49800</v>
      </c>
      <c r="O45" s="163"/>
      <c r="P45" s="163"/>
      <c r="Q45" s="163">
        <f>R45</f>
        <v>0</v>
      </c>
      <c r="R45" s="163"/>
      <c r="S45" s="163"/>
      <c r="T45" s="163"/>
      <c r="U45" s="163" t="s">
        <v>1084</v>
      </c>
      <c r="V45" s="163"/>
      <c r="W45" s="163"/>
      <c r="X45" s="163"/>
    </row>
    <row r="46" spans="1:24" s="282" customFormat="1" ht="45.75" customHeight="1">
      <c r="A46" s="242"/>
      <c r="B46" s="173" t="s">
        <v>1122</v>
      </c>
      <c r="C46" s="173"/>
      <c r="D46" s="163"/>
      <c r="E46" s="163"/>
      <c r="F46" s="163"/>
      <c r="G46" s="163"/>
      <c r="H46" s="163"/>
      <c r="I46" s="163">
        <v>160000</v>
      </c>
      <c r="J46" s="163">
        <v>140000</v>
      </c>
      <c r="K46" s="163"/>
      <c r="L46" s="163"/>
      <c r="M46" s="163">
        <v>160000</v>
      </c>
      <c r="N46" s="163">
        <v>140000</v>
      </c>
      <c r="O46" s="163"/>
      <c r="P46" s="163"/>
      <c r="Q46" s="163">
        <f t="shared" ref="Q46:Q108" si="13">R46</f>
        <v>0</v>
      </c>
      <c r="R46" s="163"/>
      <c r="S46" s="163"/>
      <c r="T46" s="163"/>
      <c r="U46" s="163" t="s">
        <v>1182</v>
      </c>
      <c r="V46" s="163"/>
      <c r="W46" s="163"/>
      <c r="X46" s="163"/>
    </row>
    <row r="47" spans="1:24" s="282" customFormat="1" ht="45.75" customHeight="1">
      <c r="A47" s="242"/>
      <c r="B47" s="173" t="s">
        <v>1123</v>
      </c>
      <c r="C47" s="173"/>
      <c r="D47" s="163"/>
      <c r="E47" s="163"/>
      <c r="F47" s="163"/>
      <c r="G47" s="163"/>
      <c r="H47" s="163"/>
      <c r="I47" s="163">
        <v>120000</v>
      </c>
      <c r="J47" s="163">
        <v>100000</v>
      </c>
      <c r="K47" s="163"/>
      <c r="L47" s="163"/>
      <c r="M47" s="163">
        <f>I47</f>
        <v>120000</v>
      </c>
      <c r="N47" s="163">
        <f>J47</f>
        <v>100000</v>
      </c>
      <c r="O47" s="163"/>
      <c r="P47" s="163"/>
      <c r="Q47" s="163">
        <f t="shared" si="13"/>
        <v>5000</v>
      </c>
      <c r="R47" s="163">
        <v>5000</v>
      </c>
      <c r="S47" s="163"/>
      <c r="T47" s="163"/>
      <c r="U47" s="163" t="s">
        <v>1084</v>
      </c>
      <c r="V47" s="163"/>
      <c r="W47" s="163"/>
      <c r="X47" s="163"/>
    </row>
    <row r="48" spans="1:24" s="282" customFormat="1" ht="45.75" customHeight="1">
      <c r="A48" s="242"/>
      <c r="B48" s="173" t="s">
        <v>501</v>
      </c>
      <c r="C48" s="173"/>
      <c r="D48" s="163"/>
      <c r="E48" s="163"/>
      <c r="F48" s="163"/>
      <c r="G48" s="163"/>
      <c r="H48" s="163"/>
      <c r="I48" s="163">
        <v>65000</v>
      </c>
      <c r="J48" s="163">
        <v>65000</v>
      </c>
      <c r="K48" s="163"/>
      <c r="L48" s="163"/>
      <c r="M48" s="163">
        <v>65000</v>
      </c>
      <c r="N48" s="163">
        <v>65000</v>
      </c>
      <c r="O48" s="163"/>
      <c r="P48" s="163"/>
      <c r="Q48" s="163">
        <f t="shared" si="13"/>
        <v>0</v>
      </c>
      <c r="R48" s="163"/>
      <c r="S48" s="163"/>
      <c r="T48" s="163"/>
      <c r="U48" s="163" t="s">
        <v>1084</v>
      </c>
      <c r="V48" s="163"/>
      <c r="W48" s="163"/>
      <c r="X48" s="163"/>
    </row>
    <row r="49" spans="1:24" s="282" customFormat="1" ht="45.75" customHeight="1">
      <c r="A49" s="242"/>
      <c r="B49" s="173" t="s">
        <v>502</v>
      </c>
      <c r="C49" s="173"/>
      <c r="D49" s="163"/>
      <c r="E49" s="163"/>
      <c r="F49" s="163"/>
      <c r="G49" s="163"/>
      <c r="H49" s="163"/>
      <c r="I49" s="163">
        <v>70000</v>
      </c>
      <c r="J49" s="163">
        <v>70000</v>
      </c>
      <c r="K49" s="163"/>
      <c r="L49" s="163"/>
      <c r="M49" s="163">
        <v>70000</v>
      </c>
      <c r="N49" s="163">
        <v>70000</v>
      </c>
      <c r="O49" s="163"/>
      <c r="P49" s="163"/>
      <c r="Q49" s="163">
        <f t="shared" si="13"/>
        <v>0</v>
      </c>
      <c r="R49" s="163"/>
      <c r="S49" s="163"/>
      <c r="T49" s="163"/>
      <c r="U49" s="163" t="s">
        <v>1084</v>
      </c>
      <c r="V49" s="163"/>
      <c r="W49" s="163"/>
      <c r="X49" s="163"/>
    </row>
    <row r="50" spans="1:24" s="282" customFormat="1" ht="45.75" customHeight="1">
      <c r="A50" s="242"/>
      <c r="B50" s="173" t="s">
        <v>503</v>
      </c>
      <c r="C50" s="173"/>
      <c r="D50" s="163"/>
      <c r="E50" s="163"/>
      <c r="F50" s="163"/>
      <c r="G50" s="163"/>
      <c r="H50" s="163"/>
      <c r="I50" s="163">
        <v>20000</v>
      </c>
      <c r="J50" s="163">
        <v>20000</v>
      </c>
      <c r="K50" s="163"/>
      <c r="L50" s="163"/>
      <c r="M50" s="163">
        <v>20000</v>
      </c>
      <c r="N50" s="163">
        <v>20000</v>
      </c>
      <c r="O50" s="163"/>
      <c r="P50" s="163"/>
      <c r="Q50" s="163">
        <f t="shared" si="13"/>
        <v>2000</v>
      </c>
      <c r="R50" s="163">
        <v>2000</v>
      </c>
      <c r="S50" s="163"/>
      <c r="T50" s="163"/>
      <c r="U50" s="163" t="s">
        <v>1084</v>
      </c>
      <c r="V50" s="163"/>
      <c r="W50" s="163"/>
      <c r="X50" s="163"/>
    </row>
    <row r="51" spans="1:24" s="282" customFormat="1" ht="45.75" customHeight="1">
      <c r="A51" s="242"/>
      <c r="B51" s="173" t="s">
        <v>1083</v>
      </c>
      <c r="C51" s="173"/>
      <c r="D51" s="163"/>
      <c r="E51" s="163"/>
      <c r="F51" s="163"/>
      <c r="G51" s="163"/>
      <c r="H51" s="163"/>
      <c r="I51" s="163">
        <v>50000</v>
      </c>
      <c r="J51" s="163">
        <v>50000</v>
      </c>
      <c r="K51" s="163"/>
      <c r="L51" s="163"/>
      <c r="M51" s="163">
        <v>50000</v>
      </c>
      <c r="N51" s="163">
        <v>50000</v>
      </c>
      <c r="O51" s="163"/>
      <c r="P51" s="163"/>
      <c r="Q51" s="163">
        <f t="shared" si="13"/>
        <v>0</v>
      </c>
      <c r="R51" s="163"/>
      <c r="S51" s="163"/>
      <c r="T51" s="163"/>
      <c r="U51" s="163" t="s">
        <v>1084</v>
      </c>
      <c r="V51" s="163"/>
      <c r="W51" s="163"/>
      <c r="X51" s="163"/>
    </row>
    <row r="52" spans="1:24" s="282" customFormat="1" ht="66" customHeight="1">
      <c r="A52" s="242"/>
      <c r="B52" s="173" t="s">
        <v>505</v>
      </c>
      <c r="C52" s="173"/>
      <c r="D52" s="163"/>
      <c r="E52" s="163"/>
      <c r="F52" s="163"/>
      <c r="G52" s="163"/>
      <c r="H52" s="163"/>
      <c r="I52" s="163">
        <v>50000</v>
      </c>
      <c r="J52" s="163">
        <v>50000</v>
      </c>
      <c r="K52" s="163"/>
      <c r="L52" s="163"/>
      <c r="M52" s="163">
        <v>50000</v>
      </c>
      <c r="N52" s="163">
        <v>50000</v>
      </c>
      <c r="O52" s="163"/>
      <c r="P52" s="163"/>
      <c r="Q52" s="163">
        <f t="shared" si="13"/>
        <v>0</v>
      </c>
      <c r="R52" s="163"/>
      <c r="S52" s="163"/>
      <c r="T52" s="163"/>
      <c r="U52" s="163" t="s">
        <v>1084</v>
      </c>
      <c r="V52" s="163"/>
      <c r="W52" s="163"/>
      <c r="X52" s="163"/>
    </row>
    <row r="53" spans="1:24" s="282" customFormat="1">
      <c r="A53" s="242"/>
      <c r="B53" s="170"/>
      <c r="C53" s="173"/>
      <c r="D53" s="163"/>
      <c r="E53" s="163"/>
      <c r="F53" s="163"/>
      <c r="G53" s="163"/>
      <c r="H53" s="163"/>
      <c r="I53" s="163"/>
      <c r="J53" s="163"/>
      <c r="K53" s="163"/>
      <c r="L53" s="163"/>
      <c r="M53" s="163"/>
      <c r="N53" s="163"/>
      <c r="O53" s="163"/>
      <c r="P53" s="163"/>
      <c r="Q53" s="163">
        <f t="shared" si="13"/>
        <v>0</v>
      </c>
      <c r="R53" s="163"/>
      <c r="S53" s="163"/>
      <c r="T53" s="163"/>
      <c r="U53" s="163"/>
      <c r="V53" s="163"/>
      <c r="W53" s="163"/>
      <c r="X53" s="163"/>
    </row>
    <row r="54" spans="1:24" s="282" customFormat="1" ht="25.5" customHeight="1">
      <c r="A54" s="242"/>
      <c r="B54" s="170" t="s">
        <v>894</v>
      </c>
      <c r="C54" s="173"/>
      <c r="D54" s="163"/>
      <c r="E54" s="163"/>
      <c r="F54" s="163"/>
      <c r="G54" s="163"/>
      <c r="H54" s="163"/>
      <c r="I54" s="163"/>
      <c r="J54" s="163"/>
      <c r="K54" s="163"/>
      <c r="L54" s="163"/>
      <c r="M54" s="163"/>
      <c r="N54" s="163"/>
      <c r="O54" s="163"/>
      <c r="P54" s="163"/>
      <c r="Q54" s="163">
        <f t="shared" si="13"/>
        <v>0</v>
      </c>
      <c r="R54" s="163"/>
      <c r="S54" s="163"/>
      <c r="T54" s="163"/>
      <c r="U54" s="163"/>
      <c r="V54" s="163"/>
      <c r="W54" s="163"/>
      <c r="X54" s="163"/>
    </row>
    <row r="55" spans="1:24" s="282" customFormat="1" ht="36.75" customHeight="1">
      <c r="A55" s="242"/>
      <c r="B55" s="173" t="s">
        <v>1155</v>
      </c>
      <c r="C55" s="173"/>
      <c r="D55" s="163"/>
      <c r="E55" s="163"/>
      <c r="F55" s="163"/>
      <c r="G55" s="163"/>
      <c r="H55" s="163"/>
      <c r="I55" s="163">
        <v>120000</v>
      </c>
      <c r="J55" s="163">
        <v>120000</v>
      </c>
      <c r="K55" s="163"/>
      <c r="L55" s="163"/>
      <c r="M55" s="163">
        <v>120000</v>
      </c>
      <c r="N55" s="163">
        <v>120000</v>
      </c>
      <c r="O55" s="163"/>
      <c r="P55" s="163"/>
      <c r="Q55" s="163">
        <f t="shared" si="13"/>
        <v>10000</v>
      </c>
      <c r="R55" s="163">
        <v>10000</v>
      </c>
      <c r="S55" s="163"/>
      <c r="T55" s="163"/>
      <c r="U55" s="163" t="s">
        <v>1159</v>
      </c>
      <c r="V55" s="163"/>
      <c r="W55" s="163"/>
      <c r="X55" s="163"/>
    </row>
    <row r="56" spans="1:24" s="282" customFormat="1" ht="43.5" customHeight="1">
      <c r="A56" s="242"/>
      <c r="B56" s="173" t="s">
        <v>1156</v>
      </c>
      <c r="C56" s="173"/>
      <c r="D56" s="163"/>
      <c r="E56" s="163"/>
      <c r="F56" s="163"/>
      <c r="G56" s="163"/>
      <c r="H56" s="163"/>
      <c r="I56" s="163">
        <v>120000</v>
      </c>
      <c r="J56" s="163">
        <v>120000</v>
      </c>
      <c r="K56" s="163"/>
      <c r="L56" s="163"/>
      <c r="M56" s="163">
        <v>120000</v>
      </c>
      <c r="N56" s="163">
        <v>120000</v>
      </c>
      <c r="O56" s="163"/>
      <c r="P56" s="163"/>
      <c r="Q56" s="163">
        <f t="shared" si="13"/>
        <v>10000</v>
      </c>
      <c r="R56" s="163">
        <v>10000</v>
      </c>
      <c r="S56" s="163"/>
      <c r="T56" s="163"/>
      <c r="U56" s="163" t="s">
        <v>1159</v>
      </c>
      <c r="V56" s="163"/>
      <c r="W56" s="163"/>
      <c r="X56" s="163"/>
    </row>
    <row r="57" spans="1:24" s="282" customFormat="1" ht="30.75" customHeight="1">
      <c r="A57" s="242"/>
      <c r="B57" s="173" t="s">
        <v>895</v>
      </c>
      <c r="C57" s="173"/>
      <c r="D57" s="163"/>
      <c r="E57" s="163"/>
      <c r="F57" s="163"/>
      <c r="G57" s="163"/>
      <c r="H57" s="163"/>
      <c r="I57" s="163">
        <v>150000</v>
      </c>
      <c r="J57" s="163">
        <v>150000</v>
      </c>
      <c r="K57" s="163"/>
      <c r="L57" s="163"/>
      <c r="M57" s="163">
        <v>150000</v>
      </c>
      <c r="N57" s="163">
        <v>150000</v>
      </c>
      <c r="O57" s="163"/>
      <c r="P57" s="163"/>
      <c r="Q57" s="163">
        <f t="shared" si="13"/>
        <v>0</v>
      </c>
      <c r="R57" s="163"/>
      <c r="S57" s="163"/>
      <c r="T57" s="163"/>
      <c r="U57" s="163" t="s">
        <v>1159</v>
      </c>
      <c r="V57" s="163"/>
      <c r="W57" s="163"/>
      <c r="X57" s="163"/>
    </row>
    <row r="58" spans="1:24" s="282" customFormat="1" ht="39" customHeight="1">
      <c r="A58" s="242"/>
      <c r="B58" s="173" t="s">
        <v>896</v>
      </c>
      <c r="C58" s="173"/>
      <c r="D58" s="163"/>
      <c r="E58" s="163"/>
      <c r="F58" s="163"/>
      <c r="G58" s="163"/>
      <c r="H58" s="163"/>
      <c r="I58" s="163">
        <v>250000</v>
      </c>
      <c r="J58" s="163">
        <v>250000</v>
      </c>
      <c r="K58" s="163"/>
      <c r="L58" s="163"/>
      <c r="M58" s="163">
        <v>250000</v>
      </c>
      <c r="N58" s="163">
        <v>250000</v>
      </c>
      <c r="O58" s="163"/>
      <c r="P58" s="163"/>
      <c r="Q58" s="163">
        <f t="shared" si="13"/>
        <v>0</v>
      </c>
      <c r="R58" s="163"/>
      <c r="S58" s="163"/>
      <c r="T58" s="163"/>
      <c r="U58" s="163" t="s">
        <v>1159</v>
      </c>
      <c r="V58" s="163"/>
      <c r="W58" s="163"/>
      <c r="X58" s="163"/>
    </row>
    <row r="59" spans="1:24" s="282" customFormat="1" ht="30.75" customHeight="1">
      <c r="A59" s="242"/>
      <c r="B59" s="173" t="s">
        <v>897</v>
      </c>
      <c r="C59" s="173"/>
      <c r="D59" s="163"/>
      <c r="E59" s="163"/>
      <c r="F59" s="163"/>
      <c r="G59" s="163"/>
      <c r="H59" s="163"/>
      <c r="I59" s="163">
        <v>200000</v>
      </c>
      <c r="J59" s="163">
        <v>200000</v>
      </c>
      <c r="K59" s="163"/>
      <c r="L59" s="163"/>
      <c r="M59" s="163">
        <v>200000</v>
      </c>
      <c r="N59" s="163">
        <v>200000</v>
      </c>
      <c r="O59" s="163"/>
      <c r="P59" s="163"/>
      <c r="Q59" s="163">
        <f t="shared" si="13"/>
        <v>0</v>
      </c>
      <c r="R59" s="163"/>
      <c r="S59" s="163"/>
      <c r="T59" s="163"/>
      <c r="U59" s="163" t="s">
        <v>1159</v>
      </c>
      <c r="V59" s="163"/>
      <c r="W59" s="163"/>
      <c r="X59" s="163"/>
    </row>
    <row r="60" spans="1:24" s="282" customFormat="1" ht="54.75" customHeight="1">
      <c r="A60" s="242"/>
      <c r="B60" s="173" t="s">
        <v>898</v>
      </c>
      <c r="C60" s="173"/>
      <c r="D60" s="163"/>
      <c r="E60" s="163"/>
      <c r="F60" s="163"/>
      <c r="G60" s="163"/>
      <c r="H60" s="163"/>
      <c r="I60" s="163">
        <v>300000</v>
      </c>
      <c r="J60" s="163">
        <v>300000</v>
      </c>
      <c r="K60" s="163"/>
      <c r="L60" s="163"/>
      <c r="M60" s="163">
        <v>300000</v>
      </c>
      <c r="N60" s="163">
        <v>300000</v>
      </c>
      <c r="O60" s="163"/>
      <c r="P60" s="163"/>
      <c r="Q60" s="163">
        <f t="shared" si="13"/>
        <v>0</v>
      </c>
      <c r="R60" s="163"/>
      <c r="S60" s="163"/>
      <c r="T60" s="163"/>
      <c r="U60" s="163" t="s">
        <v>1159</v>
      </c>
      <c r="V60" s="163"/>
      <c r="W60" s="163"/>
      <c r="X60" s="163"/>
    </row>
    <row r="61" spans="1:24" s="282" customFormat="1" ht="56.25" customHeight="1">
      <c r="A61" s="242"/>
      <c r="B61" s="173" t="s">
        <v>1157</v>
      </c>
      <c r="C61" s="173"/>
      <c r="D61" s="163"/>
      <c r="E61" s="163"/>
      <c r="F61" s="163"/>
      <c r="G61" s="163"/>
      <c r="H61" s="163"/>
      <c r="I61" s="163">
        <v>159917</v>
      </c>
      <c r="J61" s="163">
        <v>159917</v>
      </c>
      <c r="K61" s="163"/>
      <c r="L61" s="163"/>
      <c r="M61" s="163">
        <v>159917</v>
      </c>
      <c r="N61" s="163">
        <v>159917</v>
      </c>
      <c r="O61" s="163"/>
      <c r="P61" s="163"/>
      <c r="Q61" s="163">
        <f t="shared" si="13"/>
        <v>0</v>
      </c>
      <c r="R61" s="163"/>
      <c r="S61" s="163"/>
      <c r="T61" s="163"/>
      <c r="U61" s="163" t="s">
        <v>1159</v>
      </c>
      <c r="V61" s="163"/>
      <c r="W61" s="163"/>
      <c r="X61" s="163"/>
    </row>
    <row r="62" spans="1:24" s="282" customFormat="1" ht="81.75" customHeight="1">
      <c r="A62" s="242"/>
      <c r="B62" s="173" t="s">
        <v>1158</v>
      </c>
      <c r="C62" s="173"/>
      <c r="D62" s="163"/>
      <c r="E62" s="163"/>
      <c r="F62" s="163"/>
      <c r="G62" s="163"/>
      <c r="H62" s="163"/>
      <c r="I62" s="163">
        <v>38272</v>
      </c>
      <c r="J62" s="163">
        <v>38272</v>
      </c>
      <c r="K62" s="163"/>
      <c r="L62" s="163"/>
      <c r="M62" s="163">
        <v>38272</v>
      </c>
      <c r="N62" s="163">
        <v>38272</v>
      </c>
      <c r="O62" s="163"/>
      <c r="P62" s="163"/>
      <c r="Q62" s="163">
        <f t="shared" si="13"/>
        <v>0</v>
      </c>
      <c r="R62" s="163"/>
      <c r="S62" s="163"/>
      <c r="T62" s="163"/>
      <c r="U62" s="163" t="s">
        <v>1159</v>
      </c>
      <c r="V62" s="163"/>
      <c r="W62" s="163"/>
      <c r="X62" s="163"/>
    </row>
    <row r="63" spans="1:24" s="282" customFormat="1" ht="35.25" customHeight="1">
      <c r="A63" s="242"/>
      <c r="B63" s="173" t="s">
        <v>899</v>
      </c>
      <c r="C63" s="173"/>
      <c r="D63" s="163"/>
      <c r="E63" s="163"/>
      <c r="F63" s="163"/>
      <c r="G63" s="163"/>
      <c r="H63" s="163"/>
      <c r="I63" s="163">
        <v>500000</v>
      </c>
      <c r="J63" s="163">
        <v>500000</v>
      </c>
      <c r="K63" s="163"/>
      <c r="L63" s="163"/>
      <c r="M63" s="163">
        <v>500000</v>
      </c>
      <c r="N63" s="163">
        <v>500000</v>
      </c>
      <c r="O63" s="163"/>
      <c r="P63" s="163"/>
      <c r="Q63" s="163">
        <f t="shared" si="13"/>
        <v>0</v>
      </c>
      <c r="R63" s="163"/>
      <c r="S63" s="163"/>
      <c r="T63" s="163"/>
      <c r="U63" s="163" t="s">
        <v>1159</v>
      </c>
      <c r="V63" s="163"/>
      <c r="W63" s="163"/>
      <c r="X63" s="163"/>
    </row>
    <row r="64" spans="1:24" s="282" customFormat="1" ht="24.75" customHeight="1">
      <c r="A64" s="242"/>
      <c r="B64" s="173" t="s">
        <v>900</v>
      </c>
      <c r="C64" s="173"/>
      <c r="D64" s="163"/>
      <c r="E64" s="163"/>
      <c r="F64" s="163"/>
      <c r="G64" s="163"/>
      <c r="H64" s="163"/>
      <c r="I64" s="163">
        <v>90000</v>
      </c>
      <c r="J64" s="163">
        <v>90000</v>
      </c>
      <c r="K64" s="163"/>
      <c r="L64" s="163"/>
      <c r="M64" s="163">
        <v>90000</v>
      </c>
      <c r="N64" s="163">
        <v>90000</v>
      </c>
      <c r="O64" s="163"/>
      <c r="P64" s="163"/>
      <c r="Q64" s="163">
        <f t="shared" si="13"/>
        <v>0</v>
      </c>
      <c r="R64" s="163"/>
      <c r="S64" s="163"/>
      <c r="T64" s="163"/>
      <c r="U64" s="163" t="s">
        <v>1159</v>
      </c>
      <c r="V64" s="163"/>
      <c r="W64" s="163"/>
      <c r="X64" s="163"/>
    </row>
    <row r="65" spans="1:26" s="282" customFormat="1" ht="31.5">
      <c r="A65" s="242"/>
      <c r="B65" s="173"/>
      <c r="C65" s="173"/>
      <c r="D65" s="163"/>
      <c r="E65" s="163"/>
      <c r="F65" s="163"/>
      <c r="G65" s="163"/>
      <c r="H65" s="163"/>
      <c r="I65" s="163"/>
      <c r="J65" s="163"/>
      <c r="K65" s="163"/>
      <c r="L65" s="163"/>
      <c r="M65" s="163"/>
      <c r="N65" s="163"/>
      <c r="O65" s="163"/>
      <c r="P65" s="163"/>
      <c r="Q65" s="163">
        <f t="shared" si="13"/>
        <v>0</v>
      </c>
      <c r="R65" s="163"/>
      <c r="S65" s="163"/>
      <c r="T65" s="163"/>
      <c r="U65" s="163"/>
      <c r="V65" s="163"/>
      <c r="W65" s="163"/>
      <c r="X65" s="163"/>
      <c r="Z65" s="163" t="s">
        <v>1204</v>
      </c>
    </row>
    <row r="66" spans="1:26" s="282" customFormat="1">
      <c r="A66" s="242"/>
      <c r="B66" s="173"/>
      <c r="C66" s="173"/>
      <c r="D66" s="163"/>
      <c r="E66" s="163"/>
      <c r="F66" s="163"/>
      <c r="G66" s="163"/>
      <c r="H66" s="163"/>
      <c r="I66" s="163"/>
      <c r="J66" s="163"/>
      <c r="K66" s="163"/>
      <c r="L66" s="163"/>
      <c r="M66" s="163"/>
      <c r="N66" s="163"/>
      <c r="O66" s="163"/>
      <c r="P66" s="163"/>
      <c r="Q66" s="163">
        <f t="shared" si="13"/>
        <v>0</v>
      </c>
      <c r="R66" s="163"/>
      <c r="S66" s="163"/>
      <c r="T66" s="163"/>
      <c r="U66" s="163"/>
      <c r="V66" s="163"/>
      <c r="W66" s="163"/>
      <c r="X66" s="163"/>
    </row>
    <row r="67" spans="1:26" s="306" customFormat="1" ht="32.25" customHeight="1">
      <c r="A67" s="290"/>
      <c r="B67" s="170" t="s">
        <v>901</v>
      </c>
      <c r="C67" s="170"/>
      <c r="D67" s="296"/>
      <c r="E67" s="296"/>
      <c r="F67" s="296"/>
      <c r="G67" s="296"/>
      <c r="H67" s="296"/>
      <c r="I67" s="296"/>
      <c r="J67" s="296"/>
      <c r="K67" s="296"/>
      <c r="L67" s="296"/>
      <c r="M67" s="296"/>
      <c r="N67" s="296"/>
      <c r="O67" s="296"/>
      <c r="P67" s="296"/>
      <c r="Q67" s="296">
        <f t="shared" si="13"/>
        <v>0</v>
      </c>
      <c r="R67" s="296"/>
      <c r="S67" s="296"/>
      <c r="T67" s="296"/>
      <c r="U67" s="296"/>
      <c r="V67" s="296"/>
      <c r="W67" s="296"/>
      <c r="X67" s="296"/>
    </row>
    <row r="68" spans="1:26" s="282" customFormat="1" ht="44.25" customHeight="1">
      <c r="A68" s="242"/>
      <c r="B68" s="173" t="s">
        <v>902</v>
      </c>
      <c r="C68" s="173"/>
      <c r="D68" s="163"/>
      <c r="E68" s="163"/>
      <c r="F68" s="163"/>
      <c r="G68" s="163"/>
      <c r="H68" s="163"/>
      <c r="I68" s="163">
        <v>250000</v>
      </c>
      <c r="J68" s="163">
        <v>250000</v>
      </c>
      <c r="K68" s="163"/>
      <c r="L68" s="163"/>
      <c r="M68" s="163">
        <v>250000</v>
      </c>
      <c r="N68" s="163">
        <v>250000</v>
      </c>
      <c r="O68" s="163"/>
      <c r="P68" s="163"/>
      <c r="Q68" s="163">
        <f t="shared" si="13"/>
        <v>200</v>
      </c>
      <c r="R68" s="163">
        <v>200</v>
      </c>
      <c r="S68" s="163"/>
      <c r="T68" s="163"/>
      <c r="U68" s="163" t="s">
        <v>1182</v>
      </c>
      <c r="V68" s="163"/>
      <c r="W68" s="163"/>
      <c r="X68" s="163"/>
    </row>
    <row r="69" spans="1:26" s="438" customFormat="1" ht="44.25" customHeight="1">
      <c r="A69" s="435"/>
      <c r="B69" s="448" t="s">
        <v>958</v>
      </c>
      <c r="C69" s="425"/>
      <c r="D69" s="434"/>
      <c r="E69" s="434"/>
      <c r="F69" s="434"/>
      <c r="G69" s="434"/>
      <c r="H69" s="434"/>
      <c r="I69" s="163">
        <f>J69</f>
        <v>120000</v>
      </c>
      <c r="J69" s="163">
        <v>120000</v>
      </c>
      <c r="K69" s="163"/>
      <c r="L69" s="163"/>
      <c r="M69" s="163">
        <f>N69</f>
        <v>120000</v>
      </c>
      <c r="N69" s="163">
        <f>J69</f>
        <v>120000</v>
      </c>
      <c r="O69" s="441"/>
      <c r="P69" s="441"/>
      <c r="Q69" s="441"/>
      <c r="R69" s="441"/>
      <c r="S69" s="441"/>
      <c r="T69" s="441"/>
      <c r="U69" s="441"/>
      <c r="V69" s="436"/>
      <c r="W69" s="437">
        <v>1</v>
      </c>
      <c r="X69" s="437"/>
    </row>
    <row r="70" spans="1:26" s="431" customFormat="1" ht="44.25" customHeight="1">
      <c r="A70" s="426"/>
      <c r="B70" s="302" t="s">
        <v>2883</v>
      </c>
      <c r="C70" s="427"/>
      <c r="D70" s="427"/>
      <c r="E70" s="427"/>
      <c r="F70" s="427"/>
      <c r="G70" s="427"/>
      <c r="H70" s="427"/>
      <c r="I70" s="163">
        <f>J70</f>
        <v>110000</v>
      </c>
      <c r="J70" s="163">
        <v>110000</v>
      </c>
      <c r="K70" s="163"/>
      <c r="L70" s="163"/>
      <c r="M70" s="163">
        <f>N70</f>
        <v>110000</v>
      </c>
      <c r="N70" s="163">
        <f>J70</f>
        <v>110000</v>
      </c>
      <c r="O70" s="443"/>
      <c r="P70" s="443"/>
      <c r="Q70" s="443"/>
      <c r="R70" s="443"/>
      <c r="S70" s="443"/>
      <c r="T70" s="443"/>
      <c r="U70" s="441"/>
      <c r="V70" s="428"/>
      <c r="W70" s="429">
        <v>1</v>
      </c>
      <c r="X70" s="430"/>
    </row>
    <row r="71" spans="1:26" s="431" customFormat="1" ht="44.25" customHeight="1">
      <c r="A71" s="426"/>
      <c r="B71" s="302" t="s">
        <v>2884</v>
      </c>
      <c r="C71" s="427"/>
      <c r="D71" s="427"/>
      <c r="E71" s="427"/>
      <c r="F71" s="427"/>
      <c r="G71" s="427"/>
      <c r="H71" s="427"/>
      <c r="I71" s="163">
        <f>J71</f>
        <v>97000</v>
      </c>
      <c r="J71" s="163">
        <v>97000</v>
      </c>
      <c r="K71" s="163"/>
      <c r="L71" s="163"/>
      <c r="M71" s="163">
        <f>N71</f>
        <v>97000</v>
      </c>
      <c r="N71" s="163">
        <f>J71</f>
        <v>97000</v>
      </c>
      <c r="O71" s="443"/>
      <c r="P71" s="443"/>
      <c r="Q71" s="443"/>
      <c r="R71" s="443"/>
      <c r="S71" s="443"/>
      <c r="T71" s="443"/>
      <c r="U71" s="441"/>
      <c r="V71" s="428"/>
      <c r="W71" s="429">
        <v>1</v>
      </c>
      <c r="X71" s="430"/>
    </row>
    <row r="72" spans="1:26" s="282" customFormat="1">
      <c r="A72" s="242"/>
      <c r="B72" s="173"/>
      <c r="C72" s="173"/>
      <c r="D72" s="163"/>
      <c r="E72" s="163"/>
      <c r="F72" s="163"/>
      <c r="G72" s="163"/>
      <c r="H72" s="163"/>
      <c r="I72" s="163"/>
      <c r="J72" s="163"/>
      <c r="K72" s="163"/>
      <c r="L72" s="163"/>
      <c r="M72" s="163"/>
      <c r="N72" s="163"/>
      <c r="O72" s="163"/>
      <c r="P72" s="163"/>
      <c r="Q72" s="163">
        <f t="shared" si="13"/>
        <v>0</v>
      </c>
      <c r="R72" s="163"/>
      <c r="S72" s="163"/>
      <c r="T72" s="163"/>
      <c r="U72" s="441"/>
      <c r="V72" s="163"/>
      <c r="W72" s="163"/>
      <c r="X72" s="163"/>
    </row>
    <row r="73" spans="1:26" s="306" customFormat="1" ht="24.75" customHeight="1">
      <c r="A73" s="290"/>
      <c r="B73" s="170" t="s">
        <v>903</v>
      </c>
      <c r="C73" s="170"/>
      <c r="D73" s="296"/>
      <c r="E73" s="296"/>
      <c r="F73" s="296"/>
      <c r="G73" s="296"/>
      <c r="H73" s="296"/>
      <c r="I73" s="296"/>
      <c r="J73" s="296"/>
      <c r="K73" s="296"/>
      <c r="L73" s="296"/>
      <c r="M73" s="296"/>
      <c r="N73" s="296"/>
      <c r="O73" s="296"/>
      <c r="P73" s="296"/>
      <c r="Q73" s="296">
        <f t="shared" si="13"/>
        <v>0</v>
      </c>
      <c r="R73" s="296"/>
      <c r="S73" s="296"/>
      <c r="T73" s="296"/>
      <c r="U73" s="296"/>
      <c r="V73" s="296"/>
      <c r="W73" s="296"/>
      <c r="X73" s="296"/>
    </row>
    <row r="74" spans="1:26" s="282" customFormat="1">
      <c r="A74" s="242"/>
      <c r="B74" s="173" t="s">
        <v>904</v>
      </c>
      <c r="C74" s="173"/>
      <c r="D74" s="163"/>
      <c r="E74" s="163"/>
      <c r="F74" s="163"/>
      <c r="G74" s="163"/>
      <c r="H74" s="163"/>
      <c r="I74" s="163"/>
      <c r="J74" s="163"/>
      <c r="K74" s="163"/>
      <c r="L74" s="163"/>
      <c r="M74" s="163"/>
      <c r="N74" s="163"/>
      <c r="O74" s="163"/>
      <c r="P74" s="163"/>
      <c r="Q74" s="163">
        <f t="shared" si="13"/>
        <v>0</v>
      </c>
      <c r="R74" s="163"/>
      <c r="S74" s="163"/>
      <c r="T74" s="163"/>
      <c r="U74" s="163"/>
      <c r="V74" s="163"/>
      <c r="W74" s="163"/>
      <c r="X74" s="163"/>
    </row>
    <row r="75" spans="1:26" s="282" customFormat="1" ht="52.5" customHeight="1">
      <c r="A75" s="242"/>
      <c r="B75" s="173" t="s">
        <v>2970</v>
      </c>
      <c r="C75" s="173"/>
      <c r="D75" s="163"/>
      <c r="E75" s="163"/>
      <c r="F75" s="163"/>
      <c r="G75" s="163"/>
      <c r="H75" s="163"/>
      <c r="I75" s="163">
        <v>182999.5</v>
      </c>
      <c r="J75" s="163">
        <v>182999.5</v>
      </c>
      <c r="K75" s="163"/>
      <c r="L75" s="163"/>
      <c r="M75" s="163">
        <v>182999.5</v>
      </c>
      <c r="N75" s="163">
        <v>182999.5</v>
      </c>
      <c r="O75" s="163"/>
      <c r="P75" s="163"/>
      <c r="Q75" s="163">
        <f t="shared" si="13"/>
        <v>0</v>
      </c>
      <c r="R75" s="163"/>
      <c r="S75" s="163"/>
      <c r="T75" s="163"/>
      <c r="U75" s="163" t="s">
        <v>2971</v>
      </c>
      <c r="V75" s="163"/>
      <c r="W75" s="163"/>
      <c r="X75" s="163"/>
    </row>
    <row r="76" spans="1:26" s="282" customFormat="1" ht="83.25" customHeight="1">
      <c r="A76" s="242"/>
      <c r="B76" s="173" t="s">
        <v>2972</v>
      </c>
      <c r="C76" s="173"/>
      <c r="D76" s="163"/>
      <c r="E76" s="163"/>
      <c r="F76" s="163"/>
      <c r="G76" s="163"/>
      <c r="H76" s="163"/>
      <c r="I76" s="163">
        <v>113300</v>
      </c>
      <c r="J76" s="163">
        <v>113300</v>
      </c>
      <c r="K76" s="163"/>
      <c r="L76" s="163"/>
      <c r="M76" s="163">
        <v>113300</v>
      </c>
      <c r="N76" s="163">
        <v>113300</v>
      </c>
      <c r="O76" s="163"/>
      <c r="P76" s="163"/>
      <c r="Q76" s="163">
        <f t="shared" si="13"/>
        <v>0</v>
      </c>
      <c r="R76" s="163"/>
      <c r="S76" s="163"/>
      <c r="T76" s="163"/>
      <c r="U76" s="163" t="s">
        <v>2971</v>
      </c>
      <c r="V76" s="163"/>
      <c r="W76" s="163"/>
      <c r="X76" s="163"/>
    </row>
    <row r="77" spans="1:26" s="306" customFormat="1" ht="21.75" customHeight="1">
      <c r="A77" s="290"/>
      <c r="B77" s="170" t="s">
        <v>905</v>
      </c>
      <c r="C77" s="170"/>
      <c r="D77" s="296"/>
      <c r="E77" s="296"/>
      <c r="F77" s="296"/>
      <c r="G77" s="296"/>
      <c r="H77" s="296"/>
      <c r="I77" s="296"/>
      <c r="J77" s="296"/>
      <c r="K77" s="296"/>
      <c r="L77" s="296"/>
      <c r="M77" s="296"/>
      <c r="N77" s="296"/>
      <c r="O77" s="296"/>
      <c r="P77" s="296"/>
      <c r="Q77" s="296">
        <f t="shared" si="13"/>
        <v>0</v>
      </c>
      <c r="R77" s="296"/>
      <c r="S77" s="296"/>
      <c r="T77" s="296"/>
      <c r="U77" s="296"/>
      <c r="V77" s="296"/>
      <c r="W77" s="296"/>
      <c r="X77" s="296"/>
    </row>
    <row r="78" spans="1:26" s="282" customFormat="1" ht="73.5" customHeight="1">
      <c r="A78" s="242"/>
      <c r="B78" s="173" t="s">
        <v>909</v>
      </c>
      <c r="C78" s="173"/>
      <c r="D78" s="163"/>
      <c r="E78" s="163"/>
      <c r="F78" s="163"/>
      <c r="G78" s="163"/>
      <c r="H78" s="163"/>
      <c r="I78" s="163">
        <v>72000</v>
      </c>
      <c r="J78" s="163">
        <v>72000</v>
      </c>
      <c r="K78" s="163"/>
      <c r="L78" s="163"/>
      <c r="M78" s="163">
        <v>72000</v>
      </c>
      <c r="N78" s="163">
        <v>72000</v>
      </c>
      <c r="O78" s="163"/>
      <c r="P78" s="163"/>
      <c r="Q78" s="163">
        <f t="shared" si="13"/>
        <v>0</v>
      </c>
      <c r="R78" s="163"/>
      <c r="S78" s="163"/>
      <c r="T78" s="163"/>
      <c r="U78" s="163" t="s">
        <v>1154</v>
      </c>
      <c r="V78" s="163"/>
      <c r="W78" s="163"/>
      <c r="X78" s="163"/>
    </row>
    <row r="79" spans="1:26" s="282" customFormat="1" ht="49.5" customHeight="1">
      <c r="A79" s="242"/>
      <c r="B79" s="173" t="s">
        <v>906</v>
      </c>
      <c r="C79" s="173"/>
      <c r="D79" s="163"/>
      <c r="E79" s="163"/>
      <c r="F79" s="163"/>
      <c r="G79" s="163"/>
      <c r="H79" s="163"/>
      <c r="I79" s="163">
        <v>100000</v>
      </c>
      <c r="J79" s="163">
        <v>100000</v>
      </c>
      <c r="K79" s="163"/>
      <c r="L79" s="163"/>
      <c r="M79" s="163">
        <v>100000</v>
      </c>
      <c r="N79" s="163">
        <v>100000</v>
      </c>
      <c r="O79" s="163"/>
      <c r="P79" s="163"/>
      <c r="Q79" s="163">
        <f t="shared" si="13"/>
        <v>0</v>
      </c>
      <c r="R79" s="163"/>
      <c r="S79" s="163"/>
      <c r="T79" s="163"/>
      <c r="U79" s="163" t="s">
        <v>1154</v>
      </c>
      <c r="V79" s="163"/>
      <c r="W79" s="163"/>
      <c r="X79" s="163"/>
    </row>
    <row r="80" spans="1:26" s="282" customFormat="1" ht="40.5" customHeight="1">
      <c r="A80" s="242"/>
      <c r="B80" s="173" t="s">
        <v>908</v>
      </c>
      <c r="C80" s="173"/>
      <c r="D80" s="163"/>
      <c r="E80" s="163"/>
      <c r="F80" s="163"/>
      <c r="G80" s="163"/>
      <c r="H80" s="163"/>
      <c r="I80" s="163">
        <v>45000</v>
      </c>
      <c r="J80" s="163">
        <v>45000</v>
      </c>
      <c r="K80" s="163"/>
      <c r="L80" s="163"/>
      <c r="M80" s="163">
        <v>45000</v>
      </c>
      <c r="N80" s="163">
        <v>45000</v>
      </c>
      <c r="O80" s="163"/>
      <c r="P80" s="163"/>
      <c r="Q80" s="163">
        <f t="shared" si="13"/>
        <v>0</v>
      </c>
      <c r="R80" s="163"/>
      <c r="S80" s="163"/>
      <c r="T80" s="163"/>
      <c r="U80" s="163" t="s">
        <v>1154</v>
      </c>
      <c r="V80" s="163"/>
      <c r="W80" s="163"/>
      <c r="X80" s="163"/>
    </row>
    <row r="81" spans="1:24" s="282" customFormat="1" ht="35.25" customHeight="1">
      <c r="A81" s="242"/>
      <c r="B81" s="173" t="s">
        <v>999</v>
      </c>
      <c r="C81" s="173"/>
      <c r="D81" s="163"/>
      <c r="E81" s="163"/>
      <c r="F81" s="163"/>
      <c r="G81" s="163"/>
      <c r="H81" s="163"/>
      <c r="I81" s="163">
        <v>80000</v>
      </c>
      <c r="J81" s="163">
        <v>80000</v>
      </c>
      <c r="K81" s="163"/>
      <c r="L81" s="163"/>
      <c r="M81" s="163">
        <v>80000</v>
      </c>
      <c r="N81" s="163">
        <v>80000</v>
      </c>
      <c r="O81" s="163"/>
      <c r="P81" s="163"/>
      <c r="Q81" s="163">
        <f t="shared" si="13"/>
        <v>200</v>
      </c>
      <c r="R81" s="163">
        <v>200</v>
      </c>
      <c r="S81" s="163"/>
      <c r="T81" s="163"/>
      <c r="U81" s="163" t="s">
        <v>1154</v>
      </c>
      <c r="V81" s="163"/>
      <c r="W81" s="163"/>
      <c r="X81" s="163"/>
    </row>
    <row r="82" spans="1:24" s="282" customFormat="1" ht="75" customHeight="1">
      <c r="A82" s="242"/>
      <c r="B82" s="173" t="s">
        <v>1000</v>
      </c>
      <c r="C82" s="173"/>
      <c r="D82" s="163"/>
      <c r="E82" s="163"/>
      <c r="F82" s="163"/>
      <c r="G82" s="163"/>
      <c r="H82" s="163"/>
      <c r="I82" s="163">
        <v>120000</v>
      </c>
      <c r="J82" s="163">
        <v>120000</v>
      </c>
      <c r="K82" s="163"/>
      <c r="L82" s="163"/>
      <c r="M82" s="163">
        <v>120000</v>
      </c>
      <c r="N82" s="163">
        <v>120000</v>
      </c>
      <c r="O82" s="163"/>
      <c r="P82" s="163"/>
      <c r="Q82" s="163">
        <f t="shared" si="13"/>
        <v>10000</v>
      </c>
      <c r="R82" s="163">
        <v>10000</v>
      </c>
      <c r="S82" s="163"/>
      <c r="T82" s="163"/>
      <c r="U82" s="163" t="s">
        <v>1154</v>
      </c>
      <c r="V82" s="163"/>
      <c r="W82" s="163"/>
      <c r="X82" s="163"/>
    </row>
    <row r="83" spans="1:24" s="282" customFormat="1" ht="41.25" customHeight="1">
      <c r="A83" s="242"/>
      <c r="B83" s="173" t="s">
        <v>907</v>
      </c>
      <c r="C83" s="173"/>
      <c r="D83" s="163"/>
      <c r="E83" s="163"/>
      <c r="F83" s="163"/>
      <c r="G83" s="163"/>
      <c r="H83" s="163"/>
      <c r="I83" s="163">
        <v>80000</v>
      </c>
      <c r="J83" s="163">
        <v>80000</v>
      </c>
      <c r="K83" s="163"/>
      <c r="L83" s="163"/>
      <c r="M83" s="163">
        <v>80000</v>
      </c>
      <c r="N83" s="163">
        <v>80000</v>
      </c>
      <c r="O83" s="163"/>
      <c r="P83" s="163"/>
      <c r="Q83" s="163">
        <f t="shared" si="13"/>
        <v>200</v>
      </c>
      <c r="R83" s="163">
        <v>200</v>
      </c>
      <c r="S83" s="163"/>
      <c r="T83" s="163"/>
      <c r="U83" s="163" t="s">
        <v>1154</v>
      </c>
      <c r="V83" s="163"/>
      <c r="W83" s="163"/>
      <c r="X83" s="163"/>
    </row>
    <row r="84" spans="1:24" s="431" customFormat="1" ht="39.75" customHeight="1">
      <c r="A84" s="435"/>
      <c r="B84" s="302" t="s">
        <v>2885</v>
      </c>
      <c r="C84" s="427"/>
      <c r="D84" s="427"/>
      <c r="E84" s="427"/>
      <c r="F84" s="427"/>
      <c r="G84" s="427"/>
      <c r="H84" s="427"/>
      <c r="I84" s="163">
        <v>17000</v>
      </c>
      <c r="J84" s="163">
        <v>17000</v>
      </c>
      <c r="K84" s="163"/>
      <c r="L84" s="163"/>
      <c r="M84" s="163">
        <v>17000</v>
      </c>
      <c r="N84" s="163">
        <v>17000</v>
      </c>
      <c r="O84" s="443"/>
      <c r="P84" s="443"/>
      <c r="Q84" s="443"/>
      <c r="R84" s="443"/>
      <c r="S84" s="443"/>
      <c r="T84" s="443"/>
      <c r="U84" s="443"/>
      <c r="V84" s="428"/>
      <c r="W84" s="429">
        <v>1</v>
      </c>
      <c r="X84" s="430"/>
    </row>
    <row r="85" spans="1:24" s="431" customFormat="1" ht="19.5" customHeight="1">
      <c r="A85" s="435"/>
      <c r="B85" s="302"/>
      <c r="C85" s="427"/>
      <c r="D85" s="427"/>
      <c r="E85" s="427"/>
      <c r="F85" s="427"/>
      <c r="G85" s="427"/>
      <c r="H85" s="427"/>
      <c r="I85" s="443"/>
      <c r="J85" s="443"/>
      <c r="K85" s="443"/>
      <c r="L85" s="443"/>
      <c r="M85" s="443"/>
      <c r="N85" s="443"/>
      <c r="O85" s="443"/>
      <c r="P85" s="443"/>
      <c r="Q85" s="443"/>
      <c r="R85" s="443"/>
      <c r="S85" s="443"/>
      <c r="T85" s="443"/>
      <c r="U85" s="443"/>
      <c r="V85" s="428"/>
      <c r="W85" s="429"/>
      <c r="X85" s="430"/>
    </row>
    <row r="86" spans="1:24" s="306" customFormat="1" ht="32.25" customHeight="1">
      <c r="A86" s="290"/>
      <c r="B86" s="170" t="s">
        <v>910</v>
      </c>
      <c r="C86" s="170"/>
      <c r="D86" s="296"/>
      <c r="E86" s="296"/>
      <c r="F86" s="296"/>
      <c r="G86" s="296"/>
      <c r="H86" s="296"/>
      <c r="I86" s="296"/>
      <c r="J86" s="296"/>
      <c r="K86" s="296"/>
      <c r="L86" s="296"/>
      <c r="M86" s="296"/>
      <c r="N86" s="296"/>
      <c r="O86" s="296"/>
      <c r="P86" s="296"/>
      <c r="Q86" s="296">
        <f t="shared" si="13"/>
        <v>0</v>
      </c>
      <c r="R86" s="296"/>
      <c r="S86" s="296"/>
      <c r="T86" s="296"/>
      <c r="U86" s="888"/>
      <c r="V86" s="296"/>
      <c r="W86" s="296"/>
      <c r="X86" s="296"/>
    </row>
    <row r="87" spans="1:24" s="282" customFormat="1" ht="97.5" customHeight="1">
      <c r="A87" s="242"/>
      <c r="B87" s="173" t="s">
        <v>912</v>
      </c>
      <c r="C87" s="173"/>
      <c r="D87" s="163"/>
      <c r="E87" s="163"/>
      <c r="F87" s="163"/>
      <c r="G87" s="163"/>
      <c r="H87" s="163"/>
      <c r="I87" s="163">
        <v>185000</v>
      </c>
      <c r="J87" s="163">
        <v>185000</v>
      </c>
      <c r="K87" s="163"/>
      <c r="L87" s="163"/>
      <c r="M87" s="163">
        <v>185000</v>
      </c>
      <c r="N87" s="163">
        <v>185000</v>
      </c>
      <c r="O87" s="163"/>
      <c r="P87" s="163"/>
      <c r="Q87" s="163">
        <f t="shared" si="13"/>
        <v>200</v>
      </c>
      <c r="R87" s="163">
        <v>200</v>
      </c>
      <c r="S87" s="163"/>
      <c r="T87" s="163"/>
      <c r="U87" s="163" t="s">
        <v>1182</v>
      </c>
      <c r="V87" s="163"/>
      <c r="W87" s="163"/>
      <c r="X87" s="163"/>
    </row>
    <row r="88" spans="1:24" s="282" customFormat="1" ht="57.75" hidden="1" customHeight="1">
      <c r="A88" s="242"/>
      <c r="B88" s="173" t="s">
        <v>913</v>
      </c>
      <c r="C88" s="173"/>
      <c r="D88" s="163"/>
      <c r="E88" s="163"/>
      <c r="F88" s="163"/>
      <c r="G88" s="163"/>
      <c r="H88" s="163"/>
      <c r="I88" s="163"/>
      <c r="J88" s="163"/>
      <c r="K88" s="163"/>
      <c r="L88" s="163"/>
      <c r="M88" s="163"/>
      <c r="N88" s="163"/>
      <c r="O88" s="163"/>
      <c r="P88" s="163"/>
      <c r="Q88" s="163">
        <f t="shared" si="13"/>
        <v>0</v>
      </c>
      <c r="R88" s="163"/>
      <c r="S88" s="163"/>
      <c r="T88" s="163"/>
      <c r="U88" s="163" t="s">
        <v>1184</v>
      </c>
      <c r="V88" s="163"/>
      <c r="W88" s="163"/>
      <c r="X88" s="163"/>
    </row>
    <row r="89" spans="1:24" s="306" customFormat="1" ht="36.75" customHeight="1">
      <c r="A89" s="290"/>
      <c r="B89" s="170" t="s">
        <v>914</v>
      </c>
      <c r="C89" s="170"/>
      <c r="D89" s="296"/>
      <c r="E89" s="296"/>
      <c r="F89" s="296"/>
      <c r="G89" s="296"/>
      <c r="H89" s="296"/>
      <c r="I89" s="296"/>
      <c r="J89" s="296"/>
      <c r="K89" s="296"/>
      <c r="L89" s="296"/>
      <c r="M89" s="296"/>
      <c r="N89" s="296"/>
      <c r="O89" s="296"/>
      <c r="P89" s="296"/>
      <c r="Q89" s="296">
        <f t="shared" si="13"/>
        <v>0</v>
      </c>
      <c r="R89" s="296"/>
      <c r="S89" s="296"/>
      <c r="T89" s="296"/>
      <c r="U89" s="296"/>
      <c r="V89" s="296"/>
      <c r="W89" s="296"/>
      <c r="X89" s="296"/>
    </row>
    <row r="90" spans="1:24" s="282" customFormat="1" ht="41.25" customHeight="1">
      <c r="A90" s="242"/>
      <c r="B90" s="173" t="s">
        <v>1002</v>
      </c>
      <c r="C90" s="173"/>
      <c r="D90" s="163"/>
      <c r="E90" s="163"/>
      <c r="F90" s="163"/>
      <c r="G90" s="163"/>
      <c r="H90" s="163"/>
      <c r="I90" s="163">
        <v>35000</v>
      </c>
      <c r="J90" s="163">
        <v>35000</v>
      </c>
      <c r="K90" s="163"/>
      <c r="L90" s="163"/>
      <c r="M90" s="163">
        <v>35000</v>
      </c>
      <c r="N90" s="163">
        <v>35000</v>
      </c>
      <c r="O90" s="163"/>
      <c r="P90" s="163"/>
      <c r="Q90" s="163">
        <f t="shared" si="13"/>
        <v>0</v>
      </c>
      <c r="R90" s="163"/>
      <c r="S90" s="163"/>
      <c r="T90" s="163"/>
      <c r="U90" s="163" t="s">
        <v>1185</v>
      </c>
      <c r="V90" s="163"/>
      <c r="W90" s="163"/>
      <c r="X90" s="163"/>
    </row>
    <row r="91" spans="1:24" s="282" customFormat="1" ht="57.75" customHeight="1">
      <c r="A91" s="242"/>
      <c r="B91" s="173" t="s">
        <v>1003</v>
      </c>
      <c r="C91" s="173"/>
      <c r="D91" s="163"/>
      <c r="E91" s="163"/>
      <c r="F91" s="163"/>
      <c r="G91" s="163"/>
      <c r="H91" s="163"/>
      <c r="I91" s="163">
        <v>30000</v>
      </c>
      <c r="J91" s="163">
        <v>30000</v>
      </c>
      <c r="K91" s="163"/>
      <c r="L91" s="163"/>
      <c r="M91" s="163">
        <v>30000</v>
      </c>
      <c r="N91" s="163">
        <v>30000</v>
      </c>
      <c r="O91" s="163"/>
      <c r="P91" s="163"/>
      <c r="Q91" s="163">
        <f t="shared" si="13"/>
        <v>0</v>
      </c>
      <c r="R91" s="163"/>
      <c r="S91" s="163"/>
      <c r="T91" s="163"/>
      <c r="U91" s="163" t="s">
        <v>1185</v>
      </c>
      <c r="V91" s="163"/>
      <c r="W91" s="163"/>
      <c r="X91" s="163"/>
    </row>
    <row r="92" spans="1:24" s="282" customFormat="1" ht="40.5" customHeight="1">
      <c r="A92" s="242"/>
      <c r="B92" s="173" t="s">
        <v>1004</v>
      </c>
      <c r="C92" s="173"/>
      <c r="D92" s="163"/>
      <c r="E92" s="163"/>
      <c r="F92" s="163"/>
      <c r="G92" s="163"/>
      <c r="H92" s="163"/>
      <c r="I92" s="163">
        <v>11500</v>
      </c>
      <c r="J92" s="163">
        <v>11500</v>
      </c>
      <c r="K92" s="163"/>
      <c r="L92" s="163"/>
      <c r="M92" s="163">
        <v>11500</v>
      </c>
      <c r="N92" s="163">
        <v>11500</v>
      </c>
      <c r="O92" s="163"/>
      <c r="P92" s="163"/>
      <c r="Q92" s="163">
        <f t="shared" si="13"/>
        <v>0</v>
      </c>
      <c r="R92" s="163"/>
      <c r="S92" s="163"/>
      <c r="T92" s="163"/>
      <c r="U92" s="163" t="s">
        <v>1185</v>
      </c>
      <c r="V92" s="163"/>
      <c r="W92" s="163"/>
      <c r="X92" s="163"/>
    </row>
    <row r="93" spans="1:24" s="282" customFormat="1" ht="31.5">
      <c r="A93" s="242"/>
      <c r="B93" s="173" t="s">
        <v>1005</v>
      </c>
      <c r="C93" s="173"/>
      <c r="D93" s="163"/>
      <c r="E93" s="163"/>
      <c r="F93" s="163"/>
      <c r="G93" s="163"/>
      <c r="H93" s="163"/>
      <c r="I93" s="163">
        <v>9000</v>
      </c>
      <c r="J93" s="163">
        <v>9000</v>
      </c>
      <c r="K93" s="163"/>
      <c r="L93" s="163"/>
      <c r="M93" s="163">
        <v>9000</v>
      </c>
      <c r="N93" s="163">
        <v>9000</v>
      </c>
      <c r="O93" s="163"/>
      <c r="P93" s="163"/>
      <c r="Q93" s="163">
        <f t="shared" si="13"/>
        <v>0</v>
      </c>
      <c r="R93" s="163"/>
      <c r="S93" s="163"/>
      <c r="T93" s="163"/>
      <c r="U93" s="163" t="s">
        <v>1185</v>
      </c>
      <c r="V93" s="163"/>
      <c r="W93" s="163"/>
      <c r="X93" s="163"/>
    </row>
    <row r="94" spans="1:24" s="282" customFormat="1" ht="31.5">
      <c r="A94" s="242"/>
      <c r="B94" s="173" t="s">
        <v>1006</v>
      </c>
      <c r="C94" s="173"/>
      <c r="D94" s="163"/>
      <c r="E94" s="163"/>
      <c r="F94" s="163"/>
      <c r="G94" s="163"/>
      <c r="H94" s="163"/>
      <c r="I94" s="163">
        <v>8000</v>
      </c>
      <c r="J94" s="163">
        <v>8000</v>
      </c>
      <c r="K94" s="163"/>
      <c r="L94" s="163"/>
      <c r="M94" s="163">
        <v>8000</v>
      </c>
      <c r="N94" s="163">
        <v>8000</v>
      </c>
      <c r="O94" s="163"/>
      <c r="P94" s="163"/>
      <c r="Q94" s="163">
        <f t="shared" si="13"/>
        <v>0</v>
      </c>
      <c r="R94" s="163"/>
      <c r="S94" s="163"/>
      <c r="T94" s="163"/>
      <c r="U94" s="163" t="s">
        <v>1185</v>
      </c>
      <c r="V94" s="163"/>
      <c r="W94" s="163"/>
      <c r="X94" s="163"/>
    </row>
    <row r="95" spans="1:24" s="282" customFormat="1" ht="32.25" customHeight="1">
      <c r="A95" s="242"/>
      <c r="B95" s="173" t="s">
        <v>1007</v>
      </c>
      <c r="C95" s="173"/>
      <c r="D95" s="163"/>
      <c r="E95" s="163"/>
      <c r="F95" s="163"/>
      <c r="G95" s="163"/>
      <c r="H95" s="163"/>
      <c r="I95" s="163">
        <v>1500</v>
      </c>
      <c r="J95" s="163">
        <v>1485</v>
      </c>
      <c r="K95" s="163"/>
      <c r="L95" s="163"/>
      <c r="M95" s="163">
        <v>1500</v>
      </c>
      <c r="N95" s="163">
        <v>1485</v>
      </c>
      <c r="O95" s="163"/>
      <c r="P95" s="163"/>
      <c r="Q95" s="163">
        <f t="shared" si="13"/>
        <v>0</v>
      </c>
      <c r="R95" s="163"/>
      <c r="S95" s="163"/>
      <c r="T95" s="163"/>
      <c r="U95" s="163" t="s">
        <v>1185</v>
      </c>
      <c r="V95" s="163"/>
      <c r="W95" s="163"/>
      <c r="X95" s="163"/>
    </row>
    <row r="96" spans="1:24" s="282" customFormat="1" ht="42" customHeight="1">
      <c r="A96" s="242"/>
      <c r="B96" s="173" t="s">
        <v>1008</v>
      </c>
      <c r="C96" s="173"/>
      <c r="D96" s="163"/>
      <c r="E96" s="163"/>
      <c r="F96" s="163"/>
      <c r="G96" s="163"/>
      <c r="H96" s="163"/>
      <c r="I96" s="163">
        <v>1500</v>
      </c>
      <c r="J96" s="163">
        <v>1485</v>
      </c>
      <c r="K96" s="163"/>
      <c r="L96" s="163"/>
      <c r="M96" s="163">
        <v>1500</v>
      </c>
      <c r="N96" s="163">
        <v>1485</v>
      </c>
      <c r="O96" s="163"/>
      <c r="P96" s="163"/>
      <c r="Q96" s="163">
        <f t="shared" si="13"/>
        <v>0</v>
      </c>
      <c r="R96" s="163"/>
      <c r="S96" s="163"/>
      <c r="T96" s="163"/>
      <c r="U96" s="163" t="s">
        <v>1185</v>
      </c>
      <c r="V96" s="163"/>
      <c r="W96" s="163"/>
      <c r="X96" s="163"/>
    </row>
    <row r="97" spans="1:24" s="282" customFormat="1" ht="31.5">
      <c r="A97" s="242"/>
      <c r="B97" s="173" t="s">
        <v>1009</v>
      </c>
      <c r="C97" s="173"/>
      <c r="D97" s="163"/>
      <c r="E97" s="163"/>
      <c r="F97" s="163"/>
      <c r="G97" s="163"/>
      <c r="H97" s="163"/>
      <c r="I97" s="163">
        <v>1200</v>
      </c>
      <c r="J97" s="163">
        <v>1188</v>
      </c>
      <c r="K97" s="163"/>
      <c r="L97" s="163"/>
      <c r="M97" s="163">
        <v>1200</v>
      </c>
      <c r="N97" s="163">
        <v>1188</v>
      </c>
      <c r="O97" s="163"/>
      <c r="P97" s="163"/>
      <c r="Q97" s="163">
        <f t="shared" si="13"/>
        <v>0</v>
      </c>
      <c r="R97" s="163"/>
      <c r="S97" s="163"/>
      <c r="T97" s="163"/>
      <c r="U97" s="163" t="s">
        <v>1185</v>
      </c>
      <c r="V97" s="163"/>
      <c r="W97" s="163"/>
      <c r="X97" s="163"/>
    </row>
    <row r="98" spans="1:24" s="282" customFormat="1" ht="34.5" customHeight="1">
      <c r="A98" s="242"/>
      <c r="B98" s="173" t="s">
        <v>1010</v>
      </c>
      <c r="C98" s="173"/>
      <c r="D98" s="163"/>
      <c r="E98" s="163"/>
      <c r="F98" s="163"/>
      <c r="G98" s="163"/>
      <c r="H98" s="163"/>
      <c r="I98" s="163">
        <v>600</v>
      </c>
      <c r="J98" s="163">
        <v>594</v>
      </c>
      <c r="K98" s="163"/>
      <c r="L98" s="163"/>
      <c r="M98" s="163">
        <v>600</v>
      </c>
      <c r="N98" s="163">
        <v>594</v>
      </c>
      <c r="O98" s="163"/>
      <c r="P98" s="163"/>
      <c r="Q98" s="163">
        <f t="shared" si="13"/>
        <v>0</v>
      </c>
      <c r="R98" s="163"/>
      <c r="S98" s="163"/>
      <c r="T98" s="163"/>
      <c r="U98" s="163" t="s">
        <v>1185</v>
      </c>
      <c r="V98" s="163"/>
      <c r="W98" s="163"/>
      <c r="X98" s="163"/>
    </row>
    <row r="99" spans="1:24" s="282" customFormat="1" ht="36" customHeight="1">
      <c r="A99" s="242"/>
      <c r="B99" s="173" t="s">
        <v>1011</v>
      </c>
      <c r="C99" s="173"/>
      <c r="D99" s="163"/>
      <c r="E99" s="163"/>
      <c r="F99" s="163"/>
      <c r="G99" s="163"/>
      <c r="H99" s="163"/>
      <c r="I99" s="163">
        <v>3000</v>
      </c>
      <c r="J99" s="163">
        <v>2970</v>
      </c>
      <c r="K99" s="163"/>
      <c r="L99" s="163"/>
      <c r="M99" s="163">
        <v>3000</v>
      </c>
      <c r="N99" s="163">
        <v>2970</v>
      </c>
      <c r="O99" s="163"/>
      <c r="P99" s="163"/>
      <c r="Q99" s="163">
        <f t="shared" si="13"/>
        <v>0</v>
      </c>
      <c r="R99" s="163"/>
      <c r="S99" s="163"/>
      <c r="T99" s="163"/>
      <c r="U99" s="163" t="s">
        <v>1185</v>
      </c>
      <c r="V99" s="163"/>
      <c r="W99" s="163"/>
      <c r="X99" s="163"/>
    </row>
    <row r="100" spans="1:24" s="282" customFormat="1" ht="27" customHeight="1">
      <c r="A100" s="242"/>
      <c r="B100" s="173" t="s">
        <v>1012</v>
      </c>
      <c r="C100" s="173"/>
      <c r="D100" s="163"/>
      <c r="E100" s="163"/>
      <c r="F100" s="163"/>
      <c r="G100" s="163"/>
      <c r="H100" s="163"/>
      <c r="I100" s="163">
        <v>2000</v>
      </c>
      <c r="J100" s="163">
        <v>1980</v>
      </c>
      <c r="K100" s="163"/>
      <c r="L100" s="163"/>
      <c r="M100" s="163">
        <v>2000</v>
      </c>
      <c r="N100" s="163">
        <v>1980</v>
      </c>
      <c r="O100" s="163"/>
      <c r="P100" s="163"/>
      <c r="Q100" s="163">
        <f t="shared" si="13"/>
        <v>0</v>
      </c>
      <c r="R100" s="163"/>
      <c r="S100" s="163"/>
      <c r="T100" s="163"/>
      <c r="U100" s="163" t="s">
        <v>1185</v>
      </c>
      <c r="V100" s="163"/>
      <c r="W100" s="163"/>
      <c r="X100" s="163"/>
    </row>
    <row r="101" spans="1:24" s="282" customFormat="1" ht="34.5" customHeight="1">
      <c r="A101" s="242"/>
      <c r="B101" s="173" t="s">
        <v>1013</v>
      </c>
      <c r="C101" s="173"/>
      <c r="D101" s="163"/>
      <c r="E101" s="163"/>
      <c r="F101" s="163"/>
      <c r="G101" s="163"/>
      <c r="H101" s="163"/>
      <c r="I101" s="163">
        <v>1000</v>
      </c>
      <c r="J101" s="163">
        <v>990</v>
      </c>
      <c r="K101" s="163"/>
      <c r="L101" s="163"/>
      <c r="M101" s="163">
        <v>1000</v>
      </c>
      <c r="N101" s="163">
        <v>990</v>
      </c>
      <c r="O101" s="163"/>
      <c r="P101" s="163"/>
      <c r="Q101" s="163">
        <f t="shared" si="13"/>
        <v>0</v>
      </c>
      <c r="R101" s="163"/>
      <c r="S101" s="163"/>
      <c r="T101" s="163"/>
      <c r="U101" s="163" t="s">
        <v>1185</v>
      </c>
      <c r="V101" s="163"/>
      <c r="W101" s="163"/>
      <c r="X101" s="163"/>
    </row>
    <row r="102" spans="1:24" s="282" customFormat="1" ht="38.25" customHeight="1">
      <c r="A102" s="242"/>
      <c r="B102" s="173" t="s">
        <v>1014</v>
      </c>
      <c r="C102" s="173"/>
      <c r="D102" s="163"/>
      <c r="E102" s="163"/>
      <c r="F102" s="163"/>
      <c r="G102" s="163"/>
      <c r="H102" s="163"/>
      <c r="I102" s="163">
        <v>2000</v>
      </c>
      <c r="J102" s="163">
        <v>1980</v>
      </c>
      <c r="K102" s="163"/>
      <c r="L102" s="163"/>
      <c r="M102" s="163">
        <v>2000</v>
      </c>
      <c r="N102" s="163">
        <v>1980</v>
      </c>
      <c r="O102" s="163"/>
      <c r="P102" s="163"/>
      <c r="Q102" s="163">
        <f t="shared" si="13"/>
        <v>0</v>
      </c>
      <c r="R102" s="163"/>
      <c r="S102" s="163"/>
      <c r="T102" s="163"/>
      <c r="U102" s="163" t="s">
        <v>1185</v>
      </c>
      <c r="V102" s="163"/>
      <c r="W102" s="163"/>
      <c r="X102" s="163"/>
    </row>
    <row r="103" spans="1:24" s="282" customFormat="1" ht="37.5" customHeight="1">
      <c r="A103" s="242"/>
      <c r="B103" s="173" t="s">
        <v>1015</v>
      </c>
      <c r="C103" s="173"/>
      <c r="D103" s="163"/>
      <c r="E103" s="163"/>
      <c r="F103" s="163"/>
      <c r="G103" s="163"/>
      <c r="H103" s="163"/>
      <c r="I103" s="163">
        <v>5800</v>
      </c>
      <c r="J103" s="163">
        <v>5750</v>
      </c>
      <c r="K103" s="163"/>
      <c r="L103" s="163"/>
      <c r="M103" s="163">
        <v>5800</v>
      </c>
      <c r="N103" s="163">
        <v>5750</v>
      </c>
      <c r="O103" s="163"/>
      <c r="P103" s="163"/>
      <c r="Q103" s="163">
        <f t="shared" si="13"/>
        <v>0</v>
      </c>
      <c r="R103" s="163"/>
      <c r="S103" s="163"/>
      <c r="T103" s="163"/>
      <c r="U103" s="163" t="s">
        <v>1185</v>
      </c>
      <c r="V103" s="163"/>
      <c r="W103" s="163"/>
      <c r="X103" s="163"/>
    </row>
    <row r="104" spans="1:24" s="282" customFormat="1" ht="42.75" customHeight="1">
      <c r="A104" s="242"/>
      <c r="B104" s="173" t="s">
        <v>1016</v>
      </c>
      <c r="C104" s="173"/>
      <c r="D104" s="163"/>
      <c r="E104" s="163"/>
      <c r="F104" s="163"/>
      <c r="G104" s="163"/>
      <c r="H104" s="163"/>
      <c r="I104" s="163">
        <v>1000</v>
      </c>
      <c r="J104" s="163">
        <v>990</v>
      </c>
      <c r="K104" s="163"/>
      <c r="L104" s="163"/>
      <c r="M104" s="163">
        <v>1000</v>
      </c>
      <c r="N104" s="163">
        <v>990</v>
      </c>
      <c r="O104" s="163"/>
      <c r="P104" s="163"/>
      <c r="Q104" s="163">
        <f t="shared" si="13"/>
        <v>0</v>
      </c>
      <c r="R104" s="163"/>
      <c r="S104" s="163"/>
      <c r="T104" s="163"/>
      <c r="U104" s="163" t="s">
        <v>1185</v>
      </c>
      <c r="V104" s="163"/>
      <c r="W104" s="163"/>
      <c r="X104" s="163"/>
    </row>
    <row r="105" spans="1:24" s="282" customFormat="1" ht="36" customHeight="1">
      <c r="A105" s="242"/>
      <c r="B105" s="173" t="s">
        <v>1017</v>
      </c>
      <c r="C105" s="173"/>
      <c r="D105" s="163"/>
      <c r="E105" s="163"/>
      <c r="F105" s="163"/>
      <c r="G105" s="163"/>
      <c r="H105" s="163"/>
      <c r="I105" s="163">
        <v>700</v>
      </c>
      <c r="J105" s="163">
        <v>693</v>
      </c>
      <c r="K105" s="163"/>
      <c r="L105" s="163"/>
      <c r="M105" s="163">
        <v>700</v>
      </c>
      <c r="N105" s="163">
        <v>693</v>
      </c>
      <c r="O105" s="163"/>
      <c r="P105" s="163"/>
      <c r="Q105" s="163">
        <f t="shared" si="13"/>
        <v>0</v>
      </c>
      <c r="R105" s="163"/>
      <c r="S105" s="163"/>
      <c r="T105" s="163"/>
      <c r="U105" s="163" t="s">
        <v>1185</v>
      </c>
      <c r="V105" s="163"/>
      <c r="W105" s="163"/>
      <c r="X105" s="163"/>
    </row>
    <row r="106" spans="1:24" s="282" customFormat="1" ht="33" customHeight="1">
      <c r="A106" s="242"/>
      <c r="B106" s="173" t="s">
        <v>1018</v>
      </c>
      <c r="C106" s="173"/>
      <c r="D106" s="163"/>
      <c r="E106" s="163"/>
      <c r="F106" s="163"/>
      <c r="G106" s="163"/>
      <c r="H106" s="163"/>
      <c r="I106" s="163">
        <v>500</v>
      </c>
      <c r="J106" s="163">
        <v>495</v>
      </c>
      <c r="K106" s="163"/>
      <c r="L106" s="163"/>
      <c r="M106" s="163">
        <v>500</v>
      </c>
      <c r="N106" s="163">
        <v>495</v>
      </c>
      <c r="O106" s="163"/>
      <c r="P106" s="163"/>
      <c r="Q106" s="163">
        <f t="shared" si="13"/>
        <v>0</v>
      </c>
      <c r="R106" s="163"/>
      <c r="S106" s="163"/>
      <c r="T106" s="163"/>
      <c r="U106" s="163" t="s">
        <v>1185</v>
      </c>
      <c r="V106" s="163"/>
      <c r="W106" s="163"/>
      <c r="X106" s="163"/>
    </row>
    <row r="107" spans="1:24" s="282" customFormat="1" ht="29.25" customHeight="1">
      <c r="A107" s="242"/>
      <c r="B107" s="173" t="s">
        <v>1019</v>
      </c>
      <c r="C107" s="173"/>
      <c r="D107" s="163"/>
      <c r="E107" s="163"/>
      <c r="F107" s="163"/>
      <c r="G107" s="163"/>
      <c r="H107" s="163"/>
      <c r="I107" s="163">
        <v>3500</v>
      </c>
      <c r="J107" s="163">
        <v>3465</v>
      </c>
      <c r="K107" s="163"/>
      <c r="L107" s="163"/>
      <c r="M107" s="163">
        <v>3500</v>
      </c>
      <c r="N107" s="163">
        <v>3465</v>
      </c>
      <c r="O107" s="163"/>
      <c r="P107" s="163"/>
      <c r="Q107" s="163">
        <f t="shared" si="13"/>
        <v>0</v>
      </c>
      <c r="R107" s="163"/>
      <c r="S107" s="163"/>
      <c r="T107" s="163"/>
      <c r="U107" s="163" t="s">
        <v>1185</v>
      </c>
      <c r="V107" s="163"/>
      <c r="W107" s="163"/>
      <c r="X107" s="163"/>
    </row>
    <row r="108" spans="1:24" s="282" customFormat="1" ht="41.25" customHeight="1">
      <c r="A108" s="242"/>
      <c r="B108" s="173" t="s">
        <v>1020</v>
      </c>
      <c r="C108" s="173"/>
      <c r="D108" s="163"/>
      <c r="E108" s="163"/>
      <c r="F108" s="163"/>
      <c r="G108" s="163"/>
      <c r="H108" s="163"/>
      <c r="I108" s="163">
        <v>2000</v>
      </c>
      <c r="J108" s="163">
        <v>1980</v>
      </c>
      <c r="K108" s="163"/>
      <c r="L108" s="163"/>
      <c r="M108" s="163">
        <v>2000</v>
      </c>
      <c r="N108" s="163">
        <v>1980</v>
      </c>
      <c r="O108" s="163"/>
      <c r="P108" s="163"/>
      <c r="Q108" s="163">
        <f t="shared" si="13"/>
        <v>0</v>
      </c>
      <c r="R108" s="163"/>
      <c r="S108" s="163"/>
      <c r="T108" s="163"/>
      <c r="U108" s="163" t="s">
        <v>1185</v>
      </c>
      <c r="V108" s="163"/>
      <c r="W108" s="163"/>
      <c r="X108" s="163"/>
    </row>
    <row r="109" spans="1:24" s="282" customFormat="1" ht="66.75" customHeight="1">
      <c r="A109" s="242"/>
      <c r="B109" s="173" t="s">
        <v>1021</v>
      </c>
      <c r="C109" s="173"/>
      <c r="D109" s="163"/>
      <c r="E109" s="163"/>
      <c r="F109" s="163"/>
      <c r="G109" s="163"/>
      <c r="H109" s="163"/>
      <c r="I109" s="163">
        <v>5500</v>
      </c>
      <c r="J109" s="163">
        <v>5445</v>
      </c>
      <c r="K109" s="163"/>
      <c r="L109" s="163"/>
      <c r="M109" s="163">
        <v>5500</v>
      </c>
      <c r="N109" s="163">
        <v>5445</v>
      </c>
      <c r="O109" s="163"/>
      <c r="P109" s="163"/>
      <c r="Q109" s="163">
        <f t="shared" ref="Q109:Q134" si="14">R109</f>
        <v>0</v>
      </c>
      <c r="R109" s="163"/>
      <c r="S109" s="163"/>
      <c r="T109" s="163"/>
      <c r="U109" s="163" t="s">
        <v>1185</v>
      </c>
      <c r="V109" s="163"/>
      <c r="W109" s="163"/>
      <c r="X109" s="163"/>
    </row>
    <row r="110" spans="1:24" s="282" customFormat="1" ht="34.5" customHeight="1">
      <c r="A110" s="242"/>
      <c r="B110" s="173" t="s">
        <v>1022</v>
      </c>
      <c r="C110" s="173"/>
      <c r="D110" s="163"/>
      <c r="E110" s="163"/>
      <c r="F110" s="163"/>
      <c r="G110" s="163"/>
      <c r="H110" s="163"/>
      <c r="I110" s="163">
        <v>2000</v>
      </c>
      <c r="J110" s="163">
        <v>1980</v>
      </c>
      <c r="K110" s="163"/>
      <c r="L110" s="163"/>
      <c r="M110" s="163">
        <v>2000</v>
      </c>
      <c r="N110" s="163">
        <v>1980</v>
      </c>
      <c r="O110" s="163"/>
      <c r="P110" s="163"/>
      <c r="Q110" s="163">
        <f t="shared" si="14"/>
        <v>0</v>
      </c>
      <c r="R110" s="163"/>
      <c r="S110" s="163"/>
      <c r="T110" s="163"/>
      <c r="U110" s="163" t="s">
        <v>1185</v>
      </c>
      <c r="V110" s="163"/>
      <c r="W110" s="163"/>
      <c r="X110" s="163"/>
    </row>
    <row r="111" spans="1:24" s="282" customFormat="1" ht="31.5">
      <c r="A111" s="242"/>
      <c r="B111" s="173" t="s">
        <v>1023</v>
      </c>
      <c r="C111" s="173"/>
      <c r="D111" s="163"/>
      <c r="E111" s="163"/>
      <c r="F111" s="163"/>
      <c r="G111" s="163"/>
      <c r="H111" s="163"/>
      <c r="I111" s="163">
        <v>2500</v>
      </c>
      <c r="J111" s="163">
        <v>2475</v>
      </c>
      <c r="K111" s="163"/>
      <c r="L111" s="163"/>
      <c r="M111" s="163">
        <v>2500</v>
      </c>
      <c r="N111" s="163">
        <v>2475</v>
      </c>
      <c r="O111" s="163"/>
      <c r="P111" s="163"/>
      <c r="Q111" s="163">
        <f t="shared" si="14"/>
        <v>0</v>
      </c>
      <c r="R111" s="163"/>
      <c r="S111" s="163"/>
      <c r="T111" s="163"/>
      <c r="U111" s="163" t="s">
        <v>1185</v>
      </c>
      <c r="V111" s="163"/>
      <c r="W111" s="163"/>
      <c r="X111" s="163"/>
    </row>
    <row r="112" spans="1:24" s="282" customFormat="1" ht="45" customHeight="1">
      <c r="A112" s="242"/>
      <c r="B112" s="173" t="s">
        <v>1024</v>
      </c>
      <c r="C112" s="173"/>
      <c r="D112" s="163"/>
      <c r="E112" s="163"/>
      <c r="F112" s="163"/>
      <c r="G112" s="163"/>
      <c r="H112" s="163"/>
      <c r="I112" s="163">
        <v>2500</v>
      </c>
      <c r="J112" s="163">
        <v>2475</v>
      </c>
      <c r="K112" s="163"/>
      <c r="L112" s="163"/>
      <c r="M112" s="163">
        <v>2500</v>
      </c>
      <c r="N112" s="163">
        <v>2475</v>
      </c>
      <c r="O112" s="163"/>
      <c r="P112" s="163"/>
      <c r="Q112" s="163">
        <f t="shared" si="14"/>
        <v>0</v>
      </c>
      <c r="R112" s="163"/>
      <c r="S112" s="163"/>
      <c r="T112" s="163"/>
      <c r="U112" s="163" t="s">
        <v>1185</v>
      </c>
      <c r="V112" s="163"/>
      <c r="W112" s="163"/>
      <c r="X112" s="163"/>
    </row>
    <row r="113" spans="1:24" s="282" customFormat="1" ht="36" customHeight="1">
      <c r="A113" s="242"/>
      <c r="B113" s="173" t="s">
        <v>1025</v>
      </c>
      <c r="C113" s="173"/>
      <c r="D113" s="163"/>
      <c r="E113" s="163"/>
      <c r="F113" s="163"/>
      <c r="G113" s="163"/>
      <c r="H113" s="163"/>
      <c r="I113" s="163">
        <v>1300</v>
      </c>
      <c r="J113" s="163">
        <v>1287</v>
      </c>
      <c r="K113" s="163"/>
      <c r="L113" s="163"/>
      <c r="M113" s="163">
        <v>1300</v>
      </c>
      <c r="N113" s="163">
        <v>1287</v>
      </c>
      <c r="O113" s="163"/>
      <c r="P113" s="163"/>
      <c r="Q113" s="163">
        <f t="shared" si="14"/>
        <v>0</v>
      </c>
      <c r="R113" s="163"/>
      <c r="S113" s="163"/>
      <c r="T113" s="163"/>
      <c r="U113" s="163" t="s">
        <v>1185</v>
      </c>
      <c r="V113" s="163"/>
      <c r="W113" s="163"/>
      <c r="X113" s="163"/>
    </row>
    <row r="114" spans="1:24" s="282" customFormat="1" ht="30.75" customHeight="1">
      <c r="A114" s="242"/>
      <c r="B114" s="173" t="s">
        <v>1026</v>
      </c>
      <c r="C114" s="173"/>
      <c r="D114" s="163"/>
      <c r="E114" s="163"/>
      <c r="F114" s="163"/>
      <c r="G114" s="163"/>
      <c r="H114" s="163"/>
      <c r="I114" s="163">
        <v>2500</v>
      </c>
      <c r="J114" s="163">
        <v>2475</v>
      </c>
      <c r="K114" s="163"/>
      <c r="L114" s="163"/>
      <c r="M114" s="163">
        <v>2500</v>
      </c>
      <c r="N114" s="163">
        <v>2475</v>
      </c>
      <c r="O114" s="163"/>
      <c r="P114" s="163"/>
      <c r="Q114" s="163">
        <f t="shared" si="14"/>
        <v>0</v>
      </c>
      <c r="R114" s="163"/>
      <c r="S114" s="163"/>
      <c r="T114" s="163"/>
      <c r="U114" s="163" t="s">
        <v>1185</v>
      </c>
      <c r="V114" s="163"/>
      <c r="W114" s="163"/>
      <c r="X114" s="163"/>
    </row>
    <row r="115" spans="1:24" s="282" customFormat="1" ht="27" customHeight="1">
      <c r="A115" s="242"/>
      <c r="B115" s="173" t="s">
        <v>1027</v>
      </c>
      <c r="C115" s="173"/>
      <c r="D115" s="163"/>
      <c r="E115" s="163"/>
      <c r="F115" s="163"/>
      <c r="G115" s="163"/>
      <c r="H115" s="163"/>
      <c r="I115" s="163">
        <v>2630</v>
      </c>
      <c r="J115" s="163">
        <v>2605</v>
      </c>
      <c r="K115" s="163"/>
      <c r="L115" s="163"/>
      <c r="M115" s="163">
        <v>2630</v>
      </c>
      <c r="N115" s="163">
        <v>2605</v>
      </c>
      <c r="O115" s="163"/>
      <c r="P115" s="163"/>
      <c r="Q115" s="163">
        <f t="shared" si="14"/>
        <v>0</v>
      </c>
      <c r="R115" s="163"/>
      <c r="S115" s="163"/>
      <c r="T115" s="163"/>
      <c r="U115" s="163" t="s">
        <v>1185</v>
      </c>
      <c r="V115" s="163"/>
      <c r="W115" s="163"/>
      <c r="X115" s="163"/>
    </row>
    <row r="116" spans="1:24" s="282" customFormat="1">
      <c r="A116" s="242"/>
      <c r="B116" s="173"/>
      <c r="C116" s="173"/>
      <c r="D116" s="163"/>
      <c r="E116" s="163"/>
      <c r="F116" s="163"/>
      <c r="G116" s="163"/>
      <c r="H116" s="163"/>
      <c r="I116" s="163"/>
      <c r="J116" s="163"/>
      <c r="K116" s="163"/>
      <c r="L116" s="163"/>
      <c r="M116" s="163"/>
      <c r="N116" s="163"/>
      <c r="O116" s="163"/>
      <c r="P116" s="163"/>
      <c r="Q116" s="163">
        <f t="shared" si="14"/>
        <v>0</v>
      </c>
      <c r="R116" s="163"/>
      <c r="S116" s="163"/>
      <c r="T116" s="163"/>
      <c r="U116" s="163"/>
      <c r="V116" s="163"/>
      <c r="W116" s="163"/>
      <c r="X116" s="163"/>
    </row>
    <row r="117" spans="1:24" s="306" customFormat="1" ht="27" customHeight="1">
      <c r="A117" s="290"/>
      <c r="B117" s="170" t="s">
        <v>632</v>
      </c>
      <c r="C117" s="170"/>
      <c r="D117" s="296"/>
      <c r="E117" s="296"/>
      <c r="F117" s="296"/>
      <c r="G117" s="296"/>
      <c r="H117" s="296"/>
      <c r="I117" s="296"/>
      <c r="J117" s="296"/>
      <c r="K117" s="296"/>
      <c r="L117" s="296"/>
      <c r="M117" s="296"/>
      <c r="N117" s="296"/>
      <c r="O117" s="296"/>
      <c r="P117" s="296"/>
      <c r="Q117" s="163">
        <f t="shared" si="14"/>
        <v>0</v>
      </c>
      <c r="R117" s="296"/>
      <c r="S117" s="296"/>
      <c r="T117" s="296"/>
      <c r="U117" s="296"/>
      <c r="V117" s="296"/>
      <c r="W117" s="296"/>
      <c r="X117" s="296"/>
    </row>
    <row r="118" spans="1:24" s="282" customFormat="1" ht="81" customHeight="1">
      <c r="A118" s="242"/>
      <c r="B118" s="173" t="s">
        <v>1043</v>
      </c>
      <c r="C118" s="173"/>
      <c r="D118" s="163"/>
      <c r="E118" s="163"/>
      <c r="F118" s="163"/>
      <c r="G118" s="163"/>
      <c r="H118" s="163"/>
      <c r="I118" s="163">
        <v>50000</v>
      </c>
      <c r="J118" s="163">
        <v>50000</v>
      </c>
      <c r="K118" s="163"/>
      <c r="L118" s="163"/>
      <c r="M118" s="163">
        <v>50000</v>
      </c>
      <c r="N118" s="163">
        <v>50000</v>
      </c>
      <c r="O118" s="163"/>
      <c r="P118" s="163"/>
      <c r="Q118" s="163">
        <f t="shared" si="14"/>
        <v>0</v>
      </c>
      <c r="R118" s="163"/>
      <c r="S118" s="163"/>
      <c r="T118" s="163"/>
      <c r="U118" s="163"/>
      <c r="V118" s="163"/>
      <c r="W118" s="163"/>
      <c r="X118" s="163"/>
    </row>
    <row r="119" spans="1:24" s="282" customFormat="1">
      <c r="A119" s="242"/>
      <c r="B119" s="173" t="s">
        <v>1044</v>
      </c>
      <c r="C119" s="173"/>
      <c r="D119" s="163"/>
      <c r="E119" s="163"/>
      <c r="F119" s="163"/>
      <c r="G119" s="163"/>
      <c r="H119" s="163"/>
      <c r="I119" s="163">
        <v>1200</v>
      </c>
      <c r="J119" s="163">
        <v>1200</v>
      </c>
      <c r="K119" s="163"/>
      <c r="L119" s="163"/>
      <c r="M119" s="163">
        <v>1200</v>
      </c>
      <c r="N119" s="163">
        <v>1200</v>
      </c>
      <c r="O119" s="163"/>
      <c r="P119" s="163"/>
      <c r="Q119" s="163">
        <f t="shared" si="14"/>
        <v>0</v>
      </c>
      <c r="R119" s="163"/>
      <c r="S119" s="163"/>
      <c r="T119" s="163"/>
      <c r="U119" s="163" t="s">
        <v>1186</v>
      </c>
      <c r="V119" s="163"/>
      <c r="W119" s="163"/>
      <c r="X119" s="163"/>
    </row>
    <row r="120" spans="1:24" s="282" customFormat="1">
      <c r="A120" s="242"/>
      <c r="B120" s="173" t="s">
        <v>1045</v>
      </c>
      <c r="C120" s="173"/>
      <c r="D120" s="163"/>
      <c r="E120" s="163"/>
      <c r="F120" s="163"/>
      <c r="G120" s="163"/>
      <c r="H120" s="163"/>
      <c r="I120" s="163">
        <v>9389</v>
      </c>
      <c r="J120" s="163">
        <v>9389</v>
      </c>
      <c r="K120" s="163"/>
      <c r="L120" s="163"/>
      <c r="M120" s="163">
        <v>9389</v>
      </c>
      <c r="N120" s="163">
        <v>9389</v>
      </c>
      <c r="O120" s="163"/>
      <c r="P120" s="163"/>
      <c r="Q120" s="163">
        <f t="shared" si="14"/>
        <v>0</v>
      </c>
      <c r="R120" s="163"/>
      <c r="S120" s="163"/>
      <c r="T120" s="163"/>
      <c r="U120" s="163" t="s">
        <v>1186</v>
      </c>
      <c r="V120" s="163"/>
      <c r="W120" s="163"/>
      <c r="X120" s="163"/>
    </row>
    <row r="121" spans="1:24" s="282" customFormat="1">
      <c r="A121" s="242"/>
      <c r="B121" s="173" t="s">
        <v>1046</v>
      </c>
      <c r="C121" s="173"/>
      <c r="D121" s="163"/>
      <c r="E121" s="163"/>
      <c r="F121" s="163"/>
      <c r="G121" s="163"/>
      <c r="H121" s="163"/>
      <c r="I121" s="163">
        <v>521</v>
      </c>
      <c r="J121" s="163">
        <v>521</v>
      </c>
      <c r="K121" s="163"/>
      <c r="L121" s="163"/>
      <c r="M121" s="163">
        <v>521</v>
      </c>
      <c r="N121" s="163">
        <v>521</v>
      </c>
      <c r="O121" s="163"/>
      <c r="P121" s="163"/>
      <c r="Q121" s="163">
        <f t="shared" si="14"/>
        <v>0</v>
      </c>
      <c r="R121" s="163"/>
      <c r="S121" s="163"/>
      <c r="T121" s="163"/>
      <c r="U121" s="163" t="s">
        <v>1186</v>
      </c>
      <c r="V121" s="163"/>
      <c r="W121" s="163"/>
      <c r="X121" s="163"/>
    </row>
    <row r="122" spans="1:24" s="282" customFormat="1">
      <c r="A122" s="242"/>
      <c r="B122" s="173" t="s">
        <v>1047</v>
      </c>
      <c r="C122" s="173"/>
      <c r="D122" s="163"/>
      <c r="E122" s="163"/>
      <c r="F122" s="163"/>
      <c r="G122" s="163"/>
      <c r="H122" s="163"/>
      <c r="I122" s="163">
        <v>800</v>
      </c>
      <c r="J122" s="163">
        <v>800</v>
      </c>
      <c r="K122" s="163"/>
      <c r="L122" s="163"/>
      <c r="M122" s="163">
        <v>800</v>
      </c>
      <c r="N122" s="163">
        <v>800</v>
      </c>
      <c r="O122" s="163"/>
      <c r="P122" s="163"/>
      <c r="Q122" s="163">
        <f t="shared" si="14"/>
        <v>0</v>
      </c>
      <c r="R122" s="163"/>
      <c r="S122" s="163"/>
      <c r="T122" s="163"/>
      <c r="U122" s="163" t="s">
        <v>1186</v>
      </c>
      <c r="V122" s="163"/>
      <c r="W122" s="163"/>
      <c r="X122" s="163"/>
    </row>
    <row r="123" spans="1:24" s="282" customFormat="1">
      <c r="A123" s="242"/>
      <c r="B123" s="173" t="s">
        <v>1048</v>
      </c>
      <c r="C123" s="173"/>
      <c r="D123" s="163"/>
      <c r="E123" s="163"/>
      <c r="F123" s="163"/>
      <c r="G123" s="163"/>
      <c r="H123" s="163"/>
      <c r="I123" s="163">
        <v>680</v>
      </c>
      <c r="J123" s="163">
        <v>680</v>
      </c>
      <c r="K123" s="163"/>
      <c r="L123" s="163"/>
      <c r="M123" s="163">
        <v>680</v>
      </c>
      <c r="N123" s="163">
        <v>680</v>
      </c>
      <c r="O123" s="163"/>
      <c r="P123" s="163"/>
      <c r="Q123" s="163">
        <f t="shared" si="14"/>
        <v>0</v>
      </c>
      <c r="R123" s="163"/>
      <c r="S123" s="163"/>
      <c r="T123" s="163"/>
      <c r="U123" s="163" t="s">
        <v>1186</v>
      </c>
      <c r="V123" s="163"/>
      <c r="W123" s="163"/>
      <c r="X123" s="163"/>
    </row>
    <row r="124" spans="1:24" s="282" customFormat="1">
      <c r="A124" s="242"/>
      <c r="B124" s="173" t="s">
        <v>1049</v>
      </c>
      <c r="C124" s="173"/>
      <c r="D124" s="163"/>
      <c r="E124" s="163"/>
      <c r="F124" s="163"/>
      <c r="G124" s="163"/>
      <c r="H124" s="163"/>
      <c r="I124" s="163">
        <v>2000</v>
      </c>
      <c r="J124" s="163">
        <v>2000</v>
      </c>
      <c r="K124" s="163"/>
      <c r="L124" s="163"/>
      <c r="M124" s="163">
        <v>2000</v>
      </c>
      <c r="N124" s="163">
        <v>2000</v>
      </c>
      <c r="O124" s="163"/>
      <c r="P124" s="163"/>
      <c r="Q124" s="163">
        <f t="shared" si="14"/>
        <v>0</v>
      </c>
      <c r="R124" s="163"/>
      <c r="S124" s="163"/>
      <c r="T124" s="163"/>
      <c r="U124" s="163" t="s">
        <v>1186</v>
      </c>
      <c r="V124" s="163"/>
      <c r="W124" s="163"/>
      <c r="X124" s="163"/>
    </row>
    <row r="125" spans="1:24" s="282" customFormat="1">
      <c r="A125" s="242"/>
      <c r="B125" s="173" t="s">
        <v>1050</v>
      </c>
      <c r="C125" s="173"/>
      <c r="D125" s="163"/>
      <c r="E125" s="163"/>
      <c r="F125" s="163"/>
      <c r="G125" s="163"/>
      <c r="H125" s="163"/>
      <c r="I125" s="163">
        <v>2549</v>
      </c>
      <c r="J125" s="163">
        <v>2549</v>
      </c>
      <c r="K125" s="163"/>
      <c r="L125" s="163"/>
      <c r="M125" s="163">
        <v>2549</v>
      </c>
      <c r="N125" s="163">
        <v>2549</v>
      </c>
      <c r="O125" s="163"/>
      <c r="P125" s="163"/>
      <c r="Q125" s="163">
        <f t="shared" si="14"/>
        <v>0</v>
      </c>
      <c r="R125" s="163"/>
      <c r="S125" s="163"/>
      <c r="T125" s="163"/>
      <c r="U125" s="163" t="s">
        <v>1186</v>
      </c>
      <c r="V125" s="163"/>
      <c r="W125" s="163"/>
      <c r="X125" s="163"/>
    </row>
    <row r="126" spans="1:24" s="282" customFormat="1">
      <c r="A126" s="242"/>
      <c r="B126" s="173" t="s">
        <v>1051</v>
      </c>
      <c r="C126" s="173"/>
      <c r="D126" s="163"/>
      <c r="E126" s="163"/>
      <c r="F126" s="163"/>
      <c r="G126" s="163"/>
      <c r="H126" s="163"/>
      <c r="I126" s="163">
        <v>2414</v>
      </c>
      <c r="J126" s="163">
        <v>2414</v>
      </c>
      <c r="K126" s="163"/>
      <c r="L126" s="163"/>
      <c r="M126" s="163">
        <v>2414</v>
      </c>
      <c r="N126" s="163">
        <v>2414</v>
      </c>
      <c r="O126" s="163"/>
      <c r="P126" s="163"/>
      <c r="Q126" s="163">
        <f t="shared" si="14"/>
        <v>0</v>
      </c>
      <c r="R126" s="163"/>
      <c r="S126" s="163"/>
      <c r="T126" s="163"/>
      <c r="U126" s="163" t="s">
        <v>1186</v>
      </c>
      <c r="V126" s="163"/>
      <c r="W126" s="163"/>
      <c r="X126" s="163"/>
    </row>
    <row r="127" spans="1:24" s="282" customFormat="1" ht="47.25">
      <c r="A127" s="242"/>
      <c r="B127" s="173" t="s">
        <v>1052</v>
      </c>
      <c r="C127" s="173"/>
      <c r="D127" s="163"/>
      <c r="E127" s="163"/>
      <c r="F127" s="163"/>
      <c r="G127" s="163"/>
      <c r="H127" s="163"/>
      <c r="I127" s="163">
        <v>5100</v>
      </c>
      <c r="J127" s="163">
        <v>5100</v>
      </c>
      <c r="K127" s="163"/>
      <c r="L127" s="163"/>
      <c r="M127" s="163">
        <v>5100</v>
      </c>
      <c r="N127" s="163">
        <v>5100</v>
      </c>
      <c r="O127" s="163"/>
      <c r="P127" s="163"/>
      <c r="Q127" s="163">
        <f t="shared" si="14"/>
        <v>0</v>
      </c>
      <c r="R127" s="163"/>
      <c r="S127" s="163"/>
      <c r="T127" s="163"/>
      <c r="U127" s="163" t="s">
        <v>1186</v>
      </c>
      <c r="V127" s="163"/>
      <c r="W127" s="163"/>
      <c r="X127" s="163"/>
    </row>
    <row r="128" spans="1:24" s="282" customFormat="1" ht="45" customHeight="1">
      <c r="A128" s="242"/>
      <c r="B128" s="173" t="s">
        <v>1053</v>
      </c>
      <c r="C128" s="173"/>
      <c r="D128" s="163"/>
      <c r="E128" s="163"/>
      <c r="F128" s="163"/>
      <c r="G128" s="163"/>
      <c r="H128" s="163"/>
      <c r="I128" s="163">
        <v>4500</v>
      </c>
      <c r="J128" s="163">
        <v>4500</v>
      </c>
      <c r="K128" s="163"/>
      <c r="L128" s="163"/>
      <c r="M128" s="163">
        <v>4500</v>
      </c>
      <c r="N128" s="163">
        <v>4500</v>
      </c>
      <c r="O128" s="163"/>
      <c r="P128" s="163"/>
      <c r="Q128" s="163">
        <f t="shared" si="14"/>
        <v>0</v>
      </c>
      <c r="R128" s="163"/>
      <c r="S128" s="163"/>
      <c r="T128" s="163"/>
      <c r="U128" s="163" t="s">
        <v>1186</v>
      </c>
      <c r="V128" s="163"/>
      <c r="W128" s="163"/>
      <c r="X128" s="163"/>
    </row>
    <row r="129" spans="1:26" s="282" customFormat="1" ht="51.75" customHeight="1">
      <c r="A129" s="242"/>
      <c r="B129" s="173" t="s">
        <v>1054</v>
      </c>
      <c r="C129" s="173"/>
      <c r="D129" s="163"/>
      <c r="E129" s="163"/>
      <c r="F129" s="163"/>
      <c r="G129" s="163"/>
      <c r="H129" s="163"/>
      <c r="I129" s="163">
        <v>2665</v>
      </c>
      <c r="J129" s="163">
        <v>2665</v>
      </c>
      <c r="K129" s="163"/>
      <c r="L129" s="163"/>
      <c r="M129" s="163">
        <v>2665</v>
      </c>
      <c r="N129" s="163">
        <v>2665</v>
      </c>
      <c r="O129" s="163"/>
      <c r="P129" s="163"/>
      <c r="Q129" s="163">
        <f t="shared" si="14"/>
        <v>0</v>
      </c>
      <c r="R129" s="163"/>
      <c r="S129" s="163"/>
      <c r="T129" s="163"/>
      <c r="U129" s="163" t="s">
        <v>1186</v>
      </c>
      <c r="V129" s="163"/>
      <c r="W129" s="163"/>
      <c r="X129" s="163"/>
    </row>
    <row r="130" spans="1:26" s="282" customFormat="1">
      <c r="A130" s="242"/>
      <c r="B130" s="173"/>
      <c r="C130" s="173"/>
      <c r="D130" s="163"/>
      <c r="E130" s="163"/>
      <c r="F130" s="163"/>
      <c r="G130" s="163"/>
      <c r="H130" s="163"/>
      <c r="I130" s="163"/>
      <c r="J130" s="163"/>
      <c r="K130" s="163"/>
      <c r="L130" s="163"/>
      <c r="M130" s="163"/>
      <c r="N130" s="163"/>
      <c r="O130" s="163"/>
      <c r="P130" s="163"/>
      <c r="Q130" s="163">
        <f t="shared" si="14"/>
        <v>0</v>
      </c>
      <c r="R130" s="163"/>
      <c r="S130" s="163"/>
      <c r="T130" s="163"/>
      <c r="U130" s="163"/>
      <c r="V130" s="163"/>
      <c r="W130" s="163"/>
      <c r="X130" s="163"/>
    </row>
    <row r="131" spans="1:26" s="306" customFormat="1" ht="36.75" customHeight="1">
      <c r="A131" s="290"/>
      <c r="B131" s="170" t="s">
        <v>513</v>
      </c>
      <c r="C131" s="170"/>
      <c r="D131" s="296"/>
      <c r="E131" s="296"/>
      <c r="F131" s="296"/>
      <c r="G131" s="296"/>
      <c r="H131" s="296"/>
      <c r="I131" s="296"/>
      <c r="J131" s="296"/>
      <c r="K131" s="296"/>
      <c r="L131" s="296"/>
      <c r="M131" s="296"/>
      <c r="N131" s="296"/>
      <c r="O131" s="296"/>
      <c r="P131" s="296"/>
      <c r="Q131" s="296">
        <f t="shared" si="14"/>
        <v>0</v>
      </c>
      <c r="R131" s="296"/>
      <c r="S131" s="296"/>
      <c r="T131" s="296"/>
      <c r="U131" s="296"/>
      <c r="V131" s="296"/>
      <c r="W131" s="296"/>
      <c r="X131" s="296"/>
    </row>
    <row r="132" spans="1:26" s="282" customFormat="1" ht="60" customHeight="1">
      <c r="A132" s="242"/>
      <c r="B132" s="173" t="s">
        <v>2929</v>
      </c>
      <c r="C132" s="173"/>
      <c r="D132" s="163"/>
      <c r="E132" s="163"/>
      <c r="F132" s="163"/>
      <c r="G132" s="163"/>
      <c r="H132" s="163"/>
      <c r="I132" s="163">
        <v>90000</v>
      </c>
      <c r="J132" s="163">
        <v>90000</v>
      </c>
      <c r="K132" s="163"/>
      <c r="L132" s="163"/>
      <c r="M132" s="163">
        <v>90000</v>
      </c>
      <c r="N132" s="163">
        <v>90000</v>
      </c>
      <c r="O132" s="163"/>
      <c r="P132" s="163"/>
      <c r="Q132" s="163">
        <f t="shared" si="14"/>
        <v>0</v>
      </c>
      <c r="R132" s="163"/>
      <c r="S132" s="163"/>
      <c r="T132" s="163"/>
      <c r="U132" s="163" t="s">
        <v>1163</v>
      </c>
      <c r="V132" s="163"/>
      <c r="W132" s="163"/>
      <c r="X132" s="163"/>
    </row>
    <row r="133" spans="1:26" s="282" customFormat="1" ht="41.25" customHeight="1">
      <c r="A133" s="242"/>
      <c r="B133" s="320" t="s">
        <v>1162</v>
      </c>
      <c r="C133" s="173"/>
      <c r="D133" s="163"/>
      <c r="E133" s="163"/>
      <c r="F133" s="163"/>
      <c r="G133" s="163"/>
      <c r="H133" s="163"/>
      <c r="I133" s="163">
        <v>80000</v>
      </c>
      <c r="J133" s="163">
        <v>80000</v>
      </c>
      <c r="K133" s="163"/>
      <c r="L133" s="163"/>
      <c r="M133" s="163">
        <v>80000</v>
      </c>
      <c r="N133" s="163">
        <v>80000</v>
      </c>
      <c r="O133" s="163"/>
      <c r="P133" s="163"/>
      <c r="Q133" s="163">
        <f t="shared" si="14"/>
        <v>0</v>
      </c>
      <c r="R133" s="163"/>
      <c r="S133" s="163"/>
      <c r="T133" s="163"/>
      <c r="U133" s="163" t="s">
        <v>1163</v>
      </c>
      <c r="V133" s="163"/>
      <c r="W133" s="163"/>
      <c r="X133" s="163"/>
    </row>
    <row r="134" spans="1:26" s="282" customFormat="1" hidden="1">
      <c r="A134" s="242"/>
      <c r="B134" s="173"/>
      <c r="C134" s="173"/>
      <c r="D134" s="163"/>
      <c r="E134" s="163"/>
      <c r="F134" s="163"/>
      <c r="G134" s="163"/>
      <c r="H134" s="163"/>
      <c r="I134" s="163"/>
      <c r="J134" s="163"/>
      <c r="K134" s="163"/>
      <c r="L134" s="163"/>
      <c r="M134" s="163"/>
      <c r="N134" s="163"/>
      <c r="O134" s="163"/>
      <c r="P134" s="163"/>
      <c r="Q134" s="163">
        <f t="shared" si="14"/>
        <v>0</v>
      </c>
      <c r="R134" s="163"/>
      <c r="S134" s="163"/>
      <c r="T134" s="163"/>
      <c r="U134" s="163"/>
      <c r="V134" s="163"/>
      <c r="W134" s="163"/>
      <c r="X134" s="163"/>
    </row>
    <row r="135" spans="1:26" s="282" customFormat="1" hidden="1">
      <c r="A135" s="242"/>
      <c r="B135" s="173"/>
      <c r="C135" s="173"/>
      <c r="D135" s="163"/>
      <c r="E135" s="163"/>
      <c r="F135" s="163"/>
      <c r="G135" s="163"/>
      <c r="H135" s="163"/>
      <c r="I135" s="163"/>
      <c r="J135" s="163"/>
      <c r="K135" s="163"/>
      <c r="L135" s="163"/>
      <c r="M135" s="163"/>
      <c r="N135" s="163"/>
      <c r="O135" s="163"/>
      <c r="P135" s="163"/>
      <c r="Q135" s="163"/>
      <c r="R135" s="163"/>
      <c r="S135" s="163"/>
      <c r="T135" s="163"/>
      <c r="U135" s="163"/>
      <c r="V135" s="163"/>
      <c r="W135" s="163"/>
      <c r="X135" s="163"/>
    </row>
    <row r="136" spans="1:26" ht="31.5">
      <c r="A136" s="169" t="s">
        <v>113</v>
      </c>
      <c r="B136" s="291" t="s">
        <v>922</v>
      </c>
      <c r="C136" s="291"/>
      <c r="D136" s="167"/>
      <c r="E136" s="296">
        <f>E137+E140</f>
        <v>60000</v>
      </c>
      <c r="F136" s="296">
        <f t="shared" ref="F136:T136" si="15">F137+F140</f>
        <v>60000</v>
      </c>
      <c r="G136" s="296">
        <f t="shared" si="15"/>
        <v>0</v>
      </c>
      <c r="H136" s="296">
        <f t="shared" si="15"/>
        <v>0</v>
      </c>
      <c r="I136" s="296">
        <f t="shared" si="15"/>
        <v>751200</v>
      </c>
      <c r="J136" s="296">
        <f t="shared" si="15"/>
        <v>481200</v>
      </c>
      <c r="K136" s="296">
        <f t="shared" si="15"/>
        <v>0</v>
      </c>
      <c r="L136" s="296">
        <f t="shared" si="15"/>
        <v>0</v>
      </c>
      <c r="M136" s="296">
        <f t="shared" si="15"/>
        <v>751200</v>
      </c>
      <c r="N136" s="296">
        <f t="shared" si="15"/>
        <v>481200</v>
      </c>
      <c r="O136" s="296">
        <f t="shared" si="15"/>
        <v>0</v>
      </c>
      <c r="P136" s="296">
        <f t="shared" si="15"/>
        <v>0</v>
      </c>
      <c r="Q136" s="296">
        <f t="shared" si="15"/>
        <v>10000</v>
      </c>
      <c r="R136" s="296">
        <f t="shared" si="15"/>
        <v>10000</v>
      </c>
      <c r="S136" s="296">
        <f t="shared" si="15"/>
        <v>0</v>
      </c>
      <c r="T136" s="296">
        <f t="shared" si="15"/>
        <v>0</v>
      </c>
      <c r="U136" s="168"/>
      <c r="V136" s="168"/>
      <c r="W136" s="168"/>
      <c r="X136" s="168"/>
      <c r="Z136" s="282">
        <v>279286.255</v>
      </c>
    </row>
    <row r="137" spans="1:26" s="282" customFormat="1" ht="45" customHeight="1">
      <c r="A137" s="297" t="s">
        <v>464</v>
      </c>
      <c r="B137" s="170" t="s">
        <v>456</v>
      </c>
      <c r="C137" s="173"/>
      <c r="D137" s="163"/>
      <c r="E137" s="296"/>
      <c r="F137" s="296"/>
      <c r="G137" s="296"/>
      <c r="H137" s="296"/>
      <c r="I137" s="296"/>
      <c r="J137" s="296"/>
      <c r="K137" s="296"/>
      <c r="L137" s="296"/>
      <c r="M137" s="296"/>
      <c r="N137" s="296"/>
      <c r="O137" s="296"/>
      <c r="P137" s="296"/>
      <c r="Q137" s="296"/>
      <c r="R137" s="296"/>
      <c r="S137" s="296"/>
      <c r="T137" s="296"/>
      <c r="U137" s="163"/>
      <c r="V137" s="163"/>
      <c r="W137" s="163"/>
      <c r="X137" s="163"/>
    </row>
    <row r="138" spans="1:26" s="282" customFormat="1" ht="56.25" customHeight="1">
      <c r="A138" s="314">
        <v>1</v>
      </c>
      <c r="B138" s="173" t="s">
        <v>1243</v>
      </c>
      <c r="C138" s="173"/>
      <c r="D138" s="163" t="s">
        <v>1244</v>
      </c>
      <c r="E138" s="163">
        <v>894597</v>
      </c>
      <c r="F138" s="163">
        <v>87854</v>
      </c>
      <c r="G138" s="163">
        <v>87854</v>
      </c>
      <c r="H138" s="163">
        <v>87854</v>
      </c>
      <c r="I138" s="163">
        <v>2440</v>
      </c>
      <c r="J138" s="163">
        <v>2440</v>
      </c>
      <c r="K138" s="163"/>
      <c r="L138" s="163"/>
      <c r="M138" s="163">
        <v>2440</v>
      </c>
      <c r="N138" s="163">
        <v>2440</v>
      </c>
      <c r="O138" s="163"/>
      <c r="P138" s="163"/>
      <c r="Q138" s="163"/>
      <c r="R138" s="163"/>
      <c r="S138" s="163"/>
      <c r="T138" s="163"/>
      <c r="U138" s="163"/>
      <c r="V138" s="163"/>
      <c r="W138" s="163"/>
      <c r="X138" s="163"/>
      <c r="Z138" s="282" t="s">
        <v>1245</v>
      </c>
    </row>
    <row r="139" spans="1:26" s="282" customFormat="1" ht="56.25" customHeight="1">
      <c r="A139" s="314">
        <v>2</v>
      </c>
      <c r="B139" s="173" t="s">
        <v>916</v>
      </c>
      <c r="C139" s="173"/>
      <c r="D139" s="163" t="s">
        <v>921</v>
      </c>
      <c r="E139" s="163">
        <v>89000</v>
      </c>
      <c r="F139" s="163">
        <v>50000</v>
      </c>
      <c r="G139" s="163">
        <v>19000</v>
      </c>
      <c r="H139" s="163">
        <v>19000</v>
      </c>
      <c r="I139" s="163">
        <v>50000</v>
      </c>
      <c r="J139" s="163">
        <v>50000</v>
      </c>
      <c r="K139" s="163"/>
      <c r="L139" s="163"/>
      <c r="M139" s="163">
        <v>50000</v>
      </c>
      <c r="N139" s="163">
        <v>50000</v>
      </c>
      <c r="O139" s="163"/>
      <c r="P139" s="163"/>
      <c r="Q139" s="163"/>
      <c r="R139" s="163"/>
      <c r="S139" s="163"/>
      <c r="T139" s="163"/>
      <c r="U139" s="163"/>
      <c r="V139" s="163"/>
      <c r="W139" s="163"/>
      <c r="X139" s="163"/>
      <c r="Z139" s="282" t="s">
        <v>1245</v>
      </c>
    </row>
    <row r="140" spans="1:26" s="282" customFormat="1" ht="31.5">
      <c r="A140" s="297" t="s">
        <v>465</v>
      </c>
      <c r="B140" s="170" t="s">
        <v>466</v>
      </c>
      <c r="C140" s="173"/>
      <c r="D140" s="163"/>
      <c r="E140" s="296">
        <f t="shared" ref="E140:T140" si="16">SUM(E142:E147)</f>
        <v>60000</v>
      </c>
      <c r="F140" s="296">
        <f t="shared" si="16"/>
        <v>60000</v>
      </c>
      <c r="G140" s="296">
        <f t="shared" si="16"/>
        <v>0</v>
      </c>
      <c r="H140" s="296">
        <f t="shared" si="16"/>
        <v>0</v>
      </c>
      <c r="I140" s="296">
        <f t="shared" si="16"/>
        <v>751200</v>
      </c>
      <c r="J140" s="296">
        <f t="shared" si="16"/>
        <v>481200</v>
      </c>
      <c r="K140" s="296">
        <f t="shared" si="16"/>
        <v>0</v>
      </c>
      <c r="L140" s="296">
        <f t="shared" si="16"/>
        <v>0</v>
      </c>
      <c r="M140" s="296">
        <f t="shared" si="16"/>
        <v>751200</v>
      </c>
      <c r="N140" s="296">
        <f t="shared" si="16"/>
        <v>481200</v>
      </c>
      <c r="O140" s="296">
        <f t="shared" si="16"/>
        <v>0</v>
      </c>
      <c r="P140" s="296">
        <f t="shared" si="16"/>
        <v>0</v>
      </c>
      <c r="Q140" s="296">
        <f t="shared" si="16"/>
        <v>10000</v>
      </c>
      <c r="R140" s="296">
        <f t="shared" si="16"/>
        <v>10000</v>
      </c>
      <c r="S140" s="296">
        <f t="shared" si="16"/>
        <v>0</v>
      </c>
      <c r="T140" s="296">
        <f t="shared" si="16"/>
        <v>0</v>
      </c>
      <c r="U140" s="163"/>
      <c r="V140" s="163"/>
      <c r="W140" s="163"/>
      <c r="X140" s="163"/>
    </row>
    <row r="141" spans="1:26" s="282" customFormat="1" ht="31.5">
      <c r="A141" s="299"/>
      <c r="B141" s="289" t="s">
        <v>467</v>
      </c>
      <c r="C141" s="173"/>
      <c r="D141" s="163"/>
      <c r="E141" s="163"/>
      <c r="F141" s="163"/>
      <c r="G141" s="163"/>
      <c r="H141" s="163"/>
      <c r="I141" s="163"/>
      <c r="J141" s="163"/>
      <c r="K141" s="163"/>
      <c r="L141" s="163"/>
      <c r="M141" s="163"/>
      <c r="N141" s="163"/>
      <c r="O141" s="163"/>
      <c r="P141" s="163"/>
      <c r="Q141" s="163"/>
      <c r="R141" s="163"/>
      <c r="S141" s="163"/>
      <c r="T141" s="163"/>
      <c r="U141" s="163"/>
      <c r="V141" s="163"/>
      <c r="W141" s="163"/>
      <c r="X141" s="163"/>
    </row>
    <row r="142" spans="1:26" s="282" customFormat="1" ht="57.75" customHeight="1">
      <c r="A142" s="313">
        <v>1</v>
      </c>
      <c r="B142" s="173" t="s">
        <v>915</v>
      </c>
      <c r="C142" s="173"/>
      <c r="D142" s="163"/>
      <c r="E142" s="163"/>
      <c r="F142" s="163"/>
      <c r="G142" s="163"/>
      <c r="H142" s="163"/>
      <c r="I142" s="163">
        <v>664700</v>
      </c>
      <c r="J142" s="163">
        <v>394700</v>
      </c>
      <c r="K142" s="163"/>
      <c r="L142" s="163"/>
      <c r="M142" s="163">
        <v>664700</v>
      </c>
      <c r="N142" s="163">
        <v>394700</v>
      </c>
      <c r="O142" s="163"/>
      <c r="P142" s="163"/>
      <c r="Q142" s="163">
        <f>R142</f>
        <v>10000</v>
      </c>
      <c r="R142" s="163">
        <f>10000</f>
        <v>10000</v>
      </c>
      <c r="S142" s="163"/>
      <c r="T142" s="163"/>
      <c r="U142" s="163"/>
      <c r="V142" s="163"/>
      <c r="W142" s="163"/>
      <c r="X142" s="163"/>
    </row>
    <row r="143" spans="1:26" s="282" customFormat="1" ht="60.75" customHeight="1">
      <c r="A143" s="313">
        <v>2</v>
      </c>
      <c r="B143" s="173" t="s">
        <v>917</v>
      </c>
      <c r="C143" s="173"/>
      <c r="D143" s="163"/>
      <c r="E143" s="163"/>
      <c r="F143" s="163"/>
      <c r="G143" s="163"/>
      <c r="H143" s="163"/>
      <c r="I143" s="163">
        <v>5000</v>
      </c>
      <c r="J143" s="163">
        <v>5000</v>
      </c>
      <c r="K143" s="163"/>
      <c r="L143" s="163"/>
      <c r="M143" s="163">
        <v>5000</v>
      </c>
      <c r="N143" s="163">
        <v>5000</v>
      </c>
      <c r="O143" s="163"/>
      <c r="P143" s="163"/>
      <c r="Q143" s="163"/>
      <c r="R143" s="163"/>
      <c r="S143" s="163"/>
      <c r="T143" s="163"/>
      <c r="U143" s="163"/>
      <c r="V143" s="163"/>
      <c r="W143" s="163"/>
      <c r="X143" s="163"/>
    </row>
    <row r="144" spans="1:26" s="282" customFormat="1" ht="55.5" customHeight="1">
      <c r="A144" s="313">
        <v>3</v>
      </c>
      <c r="B144" s="173" t="s">
        <v>918</v>
      </c>
      <c r="C144" s="173"/>
      <c r="D144" s="163"/>
      <c r="E144" s="163"/>
      <c r="F144" s="163"/>
      <c r="G144" s="163"/>
      <c r="H144" s="163"/>
      <c r="I144" s="163">
        <v>3000</v>
      </c>
      <c r="J144" s="163">
        <v>3000</v>
      </c>
      <c r="K144" s="163"/>
      <c r="L144" s="163"/>
      <c r="M144" s="163">
        <v>3000</v>
      </c>
      <c r="N144" s="163">
        <v>3000</v>
      </c>
      <c r="O144" s="163"/>
      <c r="P144" s="163"/>
      <c r="Q144" s="163"/>
      <c r="R144" s="163"/>
      <c r="S144" s="163"/>
      <c r="T144" s="163"/>
      <c r="U144" s="163"/>
      <c r="V144" s="163"/>
      <c r="W144" s="163"/>
      <c r="X144" s="163"/>
    </row>
    <row r="145" spans="1:29" s="282" customFormat="1" ht="60" customHeight="1">
      <c r="A145" s="313">
        <v>4</v>
      </c>
      <c r="B145" s="173" t="s">
        <v>919</v>
      </c>
      <c r="C145" s="173"/>
      <c r="D145" s="163"/>
      <c r="E145" s="163"/>
      <c r="F145" s="163"/>
      <c r="G145" s="163"/>
      <c r="H145" s="163"/>
      <c r="I145" s="163">
        <v>8500</v>
      </c>
      <c r="J145" s="163">
        <v>8500</v>
      </c>
      <c r="K145" s="163"/>
      <c r="L145" s="163"/>
      <c r="M145" s="163">
        <v>8500</v>
      </c>
      <c r="N145" s="163">
        <v>8500</v>
      </c>
      <c r="O145" s="163"/>
      <c r="P145" s="163"/>
      <c r="Q145" s="163"/>
      <c r="R145" s="163"/>
      <c r="S145" s="163"/>
      <c r="T145" s="163"/>
      <c r="U145" s="163"/>
      <c r="V145" s="163"/>
      <c r="W145" s="163"/>
      <c r="X145" s="163"/>
    </row>
    <row r="146" spans="1:29" s="282" customFormat="1" ht="44.25" customHeight="1">
      <c r="A146" s="313">
        <v>5</v>
      </c>
      <c r="B146" s="173" t="s">
        <v>920</v>
      </c>
      <c r="C146" s="173"/>
      <c r="D146" s="163"/>
      <c r="E146" s="163"/>
      <c r="F146" s="163"/>
      <c r="G146" s="163"/>
      <c r="H146" s="163"/>
      <c r="I146" s="163">
        <v>10000</v>
      </c>
      <c r="J146" s="163">
        <v>10000</v>
      </c>
      <c r="K146" s="163"/>
      <c r="L146" s="163"/>
      <c r="M146" s="163">
        <v>10000</v>
      </c>
      <c r="N146" s="163">
        <v>10000</v>
      </c>
      <c r="O146" s="163"/>
      <c r="P146" s="163"/>
      <c r="Q146" s="163"/>
      <c r="R146" s="163"/>
      <c r="S146" s="163"/>
      <c r="T146" s="163"/>
      <c r="U146" s="163"/>
      <c r="V146" s="163"/>
      <c r="W146" s="163"/>
      <c r="X146" s="163"/>
    </row>
    <row r="147" spans="1:29" s="282" customFormat="1" ht="69" customHeight="1">
      <c r="A147" s="313">
        <v>6</v>
      </c>
      <c r="B147" s="173" t="s">
        <v>1206</v>
      </c>
      <c r="C147" s="173"/>
      <c r="D147" s="163" t="s">
        <v>1207</v>
      </c>
      <c r="E147" s="163">
        <v>60000</v>
      </c>
      <c r="F147" s="163">
        <v>60000</v>
      </c>
      <c r="G147" s="163"/>
      <c r="H147" s="163"/>
      <c r="I147" s="163">
        <v>60000</v>
      </c>
      <c r="J147" s="163">
        <v>60000</v>
      </c>
      <c r="K147" s="163"/>
      <c r="L147" s="163"/>
      <c r="M147" s="163">
        <v>60000</v>
      </c>
      <c r="N147" s="163">
        <v>60000</v>
      </c>
      <c r="O147" s="163"/>
      <c r="P147" s="163"/>
      <c r="Q147" s="163"/>
      <c r="R147" s="163"/>
      <c r="S147" s="163"/>
      <c r="T147" s="163"/>
      <c r="U147" s="163"/>
      <c r="V147" s="163"/>
      <c r="W147" s="163"/>
      <c r="X147" s="163"/>
      <c r="Z147" s="282" t="s">
        <v>1208</v>
      </c>
    </row>
    <row r="148" spans="1:29" s="282" customFormat="1" ht="48" customHeight="1">
      <c r="A148" s="169" t="s">
        <v>133</v>
      </c>
      <c r="B148" s="291" t="s">
        <v>923</v>
      </c>
      <c r="C148" s="173"/>
      <c r="D148" s="163"/>
      <c r="E148" s="296">
        <f>E149</f>
        <v>1199000</v>
      </c>
      <c r="F148" s="296">
        <f t="shared" ref="F148:T148" si="17">F149</f>
        <v>118159</v>
      </c>
      <c r="G148" s="296">
        <f t="shared" si="17"/>
        <v>309693</v>
      </c>
      <c r="H148" s="296">
        <f t="shared" si="17"/>
        <v>143159</v>
      </c>
      <c r="I148" s="296">
        <f t="shared" si="17"/>
        <v>1160472</v>
      </c>
      <c r="J148" s="296">
        <f t="shared" si="17"/>
        <v>205402</v>
      </c>
      <c r="K148" s="296">
        <f t="shared" si="17"/>
        <v>0</v>
      </c>
      <c r="L148" s="296">
        <f t="shared" si="17"/>
        <v>0</v>
      </c>
      <c r="M148" s="296">
        <f t="shared" si="17"/>
        <v>1160472</v>
      </c>
      <c r="N148" s="296">
        <f t="shared" si="17"/>
        <v>205402</v>
      </c>
      <c r="O148" s="296">
        <f t="shared" si="17"/>
        <v>0</v>
      </c>
      <c r="P148" s="296">
        <f t="shared" si="17"/>
        <v>0</v>
      </c>
      <c r="Q148" s="296">
        <f t="shared" si="17"/>
        <v>50000</v>
      </c>
      <c r="R148" s="296">
        <f t="shared" si="17"/>
        <v>50000</v>
      </c>
      <c r="S148" s="296">
        <f t="shared" si="17"/>
        <v>0</v>
      </c>
      <c r="T148" s="296">
        <f t="shared" si="17"/>
        <v>0</v>
      </c>
      <c r="U148" s="163"/>
      <c r="V148" s="163"/>
      <c r="W148" s="163"/>
      <c r="X148" s="163"/>
      <c r="Z148" s="282">
        <v>149511.26799999998</v>
      </c>
    </row>
    <row r="149" spans="1:29" s="282" customFormat="1" ht="31.5">
      <c r="A149" s="297" t="s">
        <v>464</v>
      </c>
      <c r="B149" s="170" t="s">
        <v>456</v>
      </c>
      <c r="C149" s="173"/>
      <c r="D149" s="163"/>
      <c r="E149" s="296">
        <f t="shared" ref="E149:T149" si="18">SUM(E150:E153)</f>
        <v>1199000</v>
      </c>
      <c r="F149" s="296">
        <f t="shared" si="18"/>
        <v>118159</v>
      </c>
      <c r="G149" s="296">
        <f t="shared" si="18"/>
        <v>309693</v>
      </c>
      <c r="H149" s="296">
        <f t="shared" si="18"/>
        <v>143159</v>
      </c>
      <c r="I149" s="296">
        <f t="shared" si="18"/>
        <v>1160472</v>
      </c>
      <c r="J149" s="296">
        <f t="shared" si="18"/>
        <v>205402</v>
      </c>
      <c r="K149" s="296">
        <f t="shared" si="18"/>
        <v>0</v>
      </c>
      <c r="L149" s="296">
        <f t="shared" si="18"/>
        <v>0</v>
      </c>
      <c r="M149" s="296">
        <f t="shared" si="18"/>
        <v>1160472</v>
      </c>
      <c r="N149" s="296">
        <f t="shared" si="18"/>
        <v>205402</v>
      </c>
      <c r="O149" s="296">
        <f t="shared" si="18"/>
        <v>0</v>
      </c>
      <c r="P149" s="296">
        <f t="shared" si="18"/>
        <v>0</v>
      </c>
      <c r="Q149" s="296">
        <f t="shared" si="18"/>
        <v>50000</v>
      </c>
      <c r="R149" s="296">
        <f t="shared" si="18"/>
        <v>50000</v>
      </c>
      <c r="S149" s="296">
        <f t="shared" si="18"/>
        <v>0</v>
      </c>
      <c r="T149" s="296">
        <f t="shared" si="18"/>
        <v>0</v>
      </c>
      <c r="U149" s="163"/>
      <c r="V149" s="163"/>
      <c r="W149" s="163"/>
      <c r="X149" s="163"/>
    </row>
    <row r="150" spans="1:29" s="282" customFormat="1" ht="31.5">
      <c r="A150" s="299" t="s">
        <v>24</v>
      </c>
      <c r="B150" s="285" t="s">
        <v>457</v>
      </c>
      <c r="C150" s="173"/>
      <c r="D150" s="163"/>
      <c r="E150" s="163"/>
      <c r="F150" s="163"/>
      <c r="G150" s="163"/>
      <c r="H150" s="163"/>
      <c r="I150" s="163"/>
      <c r="J150" s="163"/>
      <c r="K150" s="163"/>
      <c r="L150" s="163"/>
      <c r="M150" s="163"/>
      <c r="N150" s="163"/>
      <c r="O150" s="163"/>
      <c r="P150" s="163"/>
      <c r="Q150" s="163"/>
      <c r="R150" s="163"/>
      <c r="S150" s="163"/>
      <c r="T150" s="163"/>
      <c r="U150" s="163"/>
      <c r="V150" s="163"/>
      <c r="W150" s="163"/>
      <c r="X150" s="163"/>
    </row>
    <row r="151" spans="1:29" s="282" customFormat="1" ht="47.25">
      <c r="A151" s="299"/>
      <c r="B151" s="289" t="s">
        <v>458</v>
      </c>
      <c r="C151" s="173"/>
      <c r="D151" s="163"/>
      <c r="E151" s="163"/>
      <c r="F151" s="163"/>
      <c r="G151" s="163"/>
      <c r="H151" s="163"/>
      <c r="I151" s="163"/>
      <c r="J151" s="163"/>
      <c r="K151" s="163"/>
      <c r="L151" s="163"/>
      <c r="M151" s="163"/>
      <c r="N151" s="163"/>
      <c r="O151" s="163"/>
      <c r="P151" s="163"/>
      <c r="Q151" s="163"/>
      <c r="R151" s="163"/>
      <c r="S151" s="163"/>
      <c r="T151" s="163"/>
      <c r="U151" s="163"/>
      <c r="V151" s="163"/>
      <c r="W151" s="163"/>
      <c r="X151" s="163"/>
    </row>
    <row r="152" spans="1:29" s="282" customFormat="1" ht="85.5" customHeight="1">
      <c r="A152" s="308" t="s">
        <v>46</v>
      </c>
      <c r="B152" s="173" t="s">
        <v>689</v>
      </c>
      <c r="C152" s="173"/>
      <c r="D152" s="295" t="s">
        <v>1209</v>
      </c>
      <c r="E152" s="163">
        <v>1199000</v>
      </c>
      <c r="F152" s="163">
        <v>118159</v>
      </c>
      <c r="G152" s="163">
        <v>309693</v>
      </c>
      <c r="H152" s="163">
        <v>143159</v>
      </c>
      <c r="I152" s="163">
        <v>1160472</v>
      </c>
      <c r="J152" s="163">
        <v>205402</v>
      </c>
      <c r="K152" s="163"/>
      <c r="L152" s="163"/>
      <c r="M152" s="163">
        <v>1160472</v>
      </c>
      <c r="N152" s="163">
        <v>205402</v>
      </c>
      <c r="O152" s="163"/>
      <c r="P152" s="163"/>
      <c r="Q152" s="163">
        <v>50000</v>
      </c>
      <c r="R152" s="163">
        <v>50000</v>
      </c>
      <c r="S152" s="163"/>
      <c r="T152" s="163"/>
      <c r="U152" s="163"/>
      <c r="V152" s="163"/>
      <c r="W152" s="163"/>
      <c r="X152" s="163"/>
      <c r="AA152" s="282">
        <f>G152-H152</f>
        <v>166534</v>
      </c>
      <c r="AB152" s="282">
        <f>E152-G152</f>
        <v>889307</v>
      </c>
      <c r="AC152" s="282">
        <f>I152-J152</f>
        <v>955070</v>
      </c>
    </row>
    <row r="153" spans="1:29" s="282" customFormat="1" ht="38.25" hidden="1" customHeight="1">
      <c r="A153" s="242"/>
      <c r="B153" s="173"/>
      <c r="C153" s="173"/>
      <c r="D153" s="295"/>
      <c r="E153" s="163"/>
      <c r="F153" s="163"/>
      <c r="G153" s="163"/>
      <c r="H153" s="163"/>
      <c r="I153" s="163"/>
      <c r="J153" s="163"/>
      <c r="K153" s="163"/>
      <c r="L153" s="163"/>
      <c r="M153" s="163"/>
      <c r="N153" s="163"/>
      <c r="O153" s="163"/>
      <c r="P153" s="163"/>
      <c r="Q153" s="163"/>
      <c r="R153" s="163"/>
      <c r="S153" s="163"/>
      <c r="T153" s="163"/>
      <c r="U153" s="163"/>
      <c r="V153" s="163"/>
      <c r="W153" s="163"/>
      <c r="X153" s="163"/>
    </row>
    <row r="154" spans="1:29" s="282" customFormat="1" ht="52.5" customHeight="1">
      <c r="A154" s="169" t="s">
        <v>283</v>
      </c>
      <c r="B154" s="291" t="s">
        <v>924</v>
      </c>
      <c r="C154" s="173"/>
      <c r="D154" s="163"/>
      <c r="E154" s="296">
        <f>E155+E160</f>
        <v>210000</v>
      </c>
      <c r="F154" s="296">
        <f t="shared" ref="F154:T154" si="19">F155+F160</f>
        <v>200000</v>
      </c>
      <c r="G154" s="296">
        <f t="shared" si="19"/>
        <v>56695</v>
      </c>
      <c r="H154" s="296">
        <f t="shared" si="19"/>
        <v>46695</v>
      </c>
      <c r="I154" s="296">
        <f t="shared" si="19"/>
        <v>361305</v>
      </c>
      <c r="J154" s="296">
        <f t="shared" si="19"/>
        <v>336305</v>
      </c>
      <c r="K154" s="296">
        <f t="shared" si="19"/>
        <v>0</v>
      </c>
      <c r="L154" s="296">
        <f t="shared" si="19"/>
        <v>0</v>
      </c>
      <c r="M154" s="296">
        <f t="shared" si="19"/>
        <v>361305</v>
      </c>
      <c r="N154" s="296">
        <f t="shared" si="19"/>
        <v>336305</v>
      </c>
      <c r="O154" s="296">
        <f t="shared" si="19"/>
        <v>0</v>
      </c>
      <c r="P154" s="296">
        <f t="shared" si="19"/>
        <v>0</v>
      </c>
      <c r="Q154" s="296">
        <f t="shared" si="19"/>
        <v>32400</v>
      </c>
      <c r="R154" s="296">
        <f t="shared" si="19"/>
        <v>32400</v>
      </c>
      <c r="S154" s="296">
        <f t="shared" si="19"/>
        <v>0</v>
      </c>
      <c r="T154" s="296">
        <f t="shared" si="19"/>
        <v>0</v>
      </c>
      <c r="U154" s="163"/>
      <c r="V154" s="163"/>
      <c r="W154" s="163"/>
      <c r="X154" s="163"/>
    </row>
    <row r="155" spans="1:29" s="306" customFormat="1" ht="31.5">
      <c r="A155" s="297" t="s">
        <v>464</v>
      </c>
      <c r="B155" s="170" t="s">
        <v>456</v>
      </c>
      <c r="C155" s="170"/>
      <c r="D155" s="296"/>
      <c r="E155" s="296">
        <f>E158</f>
        <v>210000</v>
      </c>
      <c r="F155" s="296">
        <f t="shared" ref="F155:T155" si="20">F158</f>
        <v>200000</v>
      </c>
      <c r="G155" s="296">
        <f t="shared" si="20"/>
        <v>56695</v>
      </c>
      <c r="H155" s="296">
        <f t="shared" si="20"/>
        <v>46695</v>
      </c>
      <c r="I155" s="296">
        <f t="shared" si="20"/>
        <v>153305</v>
      </c>
      <c r="J155" s="296">
        <f t="shared" si="20"/>
        <v>153305</v>
      </c>
      <c r="K155" s="296">
        <f t="shared" si="20"/>
        <v>0</v>
      </c>
      <c r="L155" s="296">
        <f t="shared" si="20"/>
        <v>0</v>
      </c>
      <c r="M155" s="296">
        <f t="shared" si="20"/>
        <v>153305</v>
      </c>
      <c r="N155" s="296">
        <f t="shared" si="20"/>
        <v>153305</v>
      </c>
      <c r="O155" s="296">
        <f t="shared" si="20"/>
        <v>0</v>
      </c>
      <c r="P155" s="296">
        <f t="shared" si="20"/>
        <v>0</v>
      </c>
      <c r="Q155" s="296">
        <f t="shared" si="20"/>
        <v>30000</v>
      </c>
      <c r="R155" s="296">
        <f t="shared" si="20"/>
        <v>30000</v>
      </c>
      <c r="S155" s="296">
        <f t="shared" si="20"/>
        <v>0</v>
      </c>
      <c r="T155" s="296">
        <f t="shared" si="20"/>
        <v>0</v>
      </c>
      <c r="U155" s="296"/>
      <c r="V155" s="296"/>
      <c r="W155" s="296"/>
      <c r="X155" s="296"/>
    </row>
    <row r="156" spans="1:29" s="282" customFormat="1" ht="31.5">
      <c r="A156" s="299" t="s">
        <v>24</v>
      </c>
      <c r="B156" s="285" t="s">
        <v>457</v>
      </c>
      <c r="C156" s="173"/>
      <c r="D156" s="163"/>
      <c r="E156" s="163"/>
      <c r="F156" s="163"/>
      <c r="G156" s="163"/>
      <c r="H156" s="163"/>
      <c r="I156" s="163"/>
      <c r="J156" s="163"/>
      <c r="K156" s="163"/>
      <c r="L156" s="163"/>
      <c r="M156" s="163"/>
      <c r="N156" s="163"/>
      <c r="O156" s="163"/>
      <c r="P156" s="163"/>
      <c r="Q156" s="163"/>
      <c r="R156" s="163"/>
      <c r="S156" s="163"/>
      <c r="T156" s="163"/>
      <c r="U156" s="163"/>
      <c r="V156" s="163"/>
      <c r="W156" s="163"/>
      <c r="X156" s="163"/>
    </row>
    <row r="157" spans="1:29" s="282" customFormat="1" ht="47.25">
      <c r="A157" s="299"/>
      <c r="B157" s="289" t="s">
        <v>458</v>
      </c>
      <c r="C157" s="173"/>
      <c r="D157" s="163"/>
      <c r="E157" s="163"/>
      <c r="F157" s="163"/>
      <c r="G157" s="163"/>
      <c r="H157" s="163"/>
      <c r="I157" s="163"/>
      <c r="J157" s="163"/>
      <c r="K157" s="163"/>
      <c r="L157" s="163"/>
      <c r="M157" s="163"/>
      <c r="N157" s="163"/>
      <c r="O157" s="163"/>
      <c r="P157" s="163"/>
      <c r="Q157" s="163"/>
      <c r="R157" s="163"/>
      <c r="S157" s="163"/>
      <c r="T157" s="163"/>
      <c r="U157" s="163"/>
      <c r="V157" s="163"/>
      <c r="W157" s="163"/>
      <c r="X157" s="163"/>
    </row>
    <row r="158" spans="1:29" s="282" customFormat="1" ht="66.75" customHeight="1">
      <c r="A158" s="297" t="s">
        <v>46</v>
      </c>
      <c r="B158" s="173" t="s">
        <v>925</v>
      </c>
      <c r="C158" s="173"/>
      <c r="D158" s="163" t="s">
        <v>926</v>
      </c>
      <c r="E158" s="163">
        <v>210000</v>
      </c>
      <c r="F158" s="163">
        <v>200000</v>
      </c>
      <c r="G158" s="163">
        <v>56695</v>
      </c>
      <c r="H158" s="163">
        <v>46695</v>
      </c>
      <c r="I158" s="163">
        <v>153305</v>
      </c>
      <c r="J158" s="163">
        <v>153305</v>
      </c>
      <c r="K158" s="163"/>
      <c r="L158" s="163"/>
      <c r="M158" s="163">
        <v>153305</v>
      </c>
      <c r="N158" s="163">
        <v>153305</v>
      </c>
      <c r="O158" s="163"/>
      <c r="P158" s="163"/>
      <c r="Q158" s="163">
        <f>R158</f>
        <v>30000</v>
      </c>
      <c r="R158" s="163">
        <v>30000</v>
      </c>
      <c r="S158" s="163"/>
      <c r="T158" s="163"/>
      <c r="U158" s="163" t="s">
        <v>1120</v>
      </c>
      <c r="V158" s="163"/>
      <c r="W158" s="163"/>
      <c r="X158" s="163"/>
    </row>
    <row r="159" spans="1:29" s="282" customFormat="1">
      <c r="A159" s="297"/>
      <c r="B159" s="170"/>
      <c r="C159" s="173"/>
      <c r="D159" s="163"/>
      <c r="E159" s="163"/>
      <c r="F159" s="163"/>
      <c r="G159" s="163"/>
      <c r="H159" s="163"/>
      <c r="I159" s="163"/>
      <c r="J159" s="163"/>
      <c r="K159" s="163"/>
      <c r="L159" s="163"/>
      <c r="M159" s="163"/>
      <c r="N159" s="163"/>
      <c r="O159" s="163"/>
      <c r="P159" s="163"/>
      <c r="Q159" s="163"/>
      <c r="R159" s="163"/>
      <c r="S159" s="163"/>
      <c r="T159" s="163"/>
      <c r="U159" s="163"/>
      <c r="V159" s="163"/>
      <c r="W159" s="163"/>
      <c r="X159" s="163"/>
    </row>
    <row r="160" spans="1:29" s="282" customFormat="1" ht="31.5">
      <c r="A160" s="297" t="s">
        <v>465</v>
      </c>
      <c r="B160" s="170" t="s">
        <v>466</v>
      </c>
      <c r="C160" s="173"/>
      <c r="D160" s="163"/>
      <c r="E160" s="296">
        <f t="shared" ref="E160:T160" si="21">SUM(E161:E165)</f>
        <v>0</v>
      </c>
      <c r="F160" s="296">
        <f t="shared" si="21"/>
        <v>0</v>
      </c>
      <c r="G160" s="296">
        <f t="shared" si="21"/>
        <v>0</v>
      </c>
      <c r="H160" s="296">
        <f t="shared" si="21"/>
        <v>0</v>
      </c>
      <c r="I160" s="296">
        <f t="shared" si="21"/>
        <v>208000</v>
      </c>
      <c r="J160" s="296">
        <f t="shared" si="21"/>
        <v>183000</v>
      </c>
      <c r="K160" s="296">
        <f t="shared" si="21"/>
        <v>0</v>
      </c>
      <c r="L160" s="296">
        <f t="shared" si="21"/>
        <v>0</v>
      </c>
      <c r="M160" s="296">
        <f t="shared" si="21"/>
        <v>208000</v>
      </c>
      <c r="N160" s="296">
        <f t="shared" si="21"/>
        <v>183000</v>
      </c>
      <c r="O160" s="296">
        <f t="shared" si="21"/>
        <v>0</v>
      </c>
      <c r="P160" s="296">
        <f t="shared" si="21"/>
        <v>0</v>
      </c>
      <c r="Q160" s="296">
        <f t="shared" si="21"/>
        <v>2400</v>
      </c>
      <c r="R160" s="296">
        <f t="shared" si="21"/>
        <v>2400</v>
      </c>
      <c r="S160" s="296">
        <f t="shared" si="21"/>
        <v>0</v>
      </c>
      <c r="T160" s="296">
        <f t="shared" si="21"/>
        <v>0</v>
      </c>
      <c r="U160" s="163"/>
      <c r="V160" s="163"/>
      <c r="W160" s="163"/>
      <c r="X160" s="163"/>
    </row>
    <row r="161" spans="1:26" s="282" customFormat="1" ht="31.5">
      <c r="A161" s="299"/>
      <c r="B161" s="289" t="s">
        <v>467</v>
      </c>
      <c r="C161" s="173"/>
      <c r="D161" s="163"/>
      <c r="E161" s="163"/>
      <c r="F161" s="163"/>
      <c r="G161" s="163"/>
      <c r="H161" s="163"/>
      <c r="I161" s="163">
        <f>J161</f>
        <v>0</v>
      </c>
      <c r="J161" s="163"/>
      <c r="K161" s="163"/>
      <c r="L161" s="163"/>
      <c r="M161" s="163">
        <f>N161</f>
        <v>0</v>
      </c>
      <c r="N161" s="163"/>
      <c r="O161" s="163"/>
      <c r="P161" s="163"/>
      <c r="Q161" s="163"/>
      <c r="R161" s="163"/>
      <c r="S161" s="163"/>
      <c r="T161" s="163"/>
      <c r="U161" s="163"/>
      <c r="V161" s="163"/>
      <c r="W161" s="163"/>
      <c r="X161" s="163"/>
    </row>
    <row r="162" spans="1:26" s="282" customFormat="1" ht="60.75" customHeight="1">
      <c r="A162" s="313">
        <v>1</v>
      </c>
      <c r="B162" s="173" t="s">
        <v>1217</v>
      </c>
      <c r="C162" s="173"/>
      <c r="D162" s="163"/>
      <c r="E162" s="163"/>
      <c r="F162" s="163"/>
      <c r="G162" s="163"/>
      <c r="H162" s="163"/>
      <c r="I162" s="163">
        <v>60000</v>
      </c>
      <c r="J162" s="163">
        <v>35000</v>
      </c>
      <c r="K162" s="163"/>
      <c r="L162" s="163"/>
      <c r="M162" s="163">
        <v>60000</v>
      </c>
      <c r="N162" s="163">
        <v>35000</v>
      </c>
      <c r="O162" s="163"/>
      <c r="P162" s="163"/>
      <c r="Q162" s="163">
        <v>2000</v>
      </c>
      <c r="R162" s="163">
        <v>2000</v>
      </c>
      <c r="S162" s="163"/>
      <c r="T162" s="163"/>
      <c r="U162" s="163" t="s">
        <v>1120</v>
      </c>
      <c r="V162" s="163"/>
      <c r="W162" s="163"/>
      <c r="X162" s="163"/>
    </row>
    <row r="163" spans="1:26" s="282" customFormat="1" ht="45" customHeight="1">
      <c r="A163" s="313">
        <v>2</v>
      </c>
      <c r="B163" s="173" t="s">
        <v>927</v>
      </c>
      <c r="C163" s="173"/>
      <c r="D163" s="163"/>
      <c r="E163" s="163"/>
      <c r="F163" s="163"/>
      <c r="G163" s="163"/>
      <c r="H163" s="163"/>
      <c r="I163" s="163">
        <v>28000</v>
      </c>
      <c r="J163" s="163">
        <v>28000</v>
      </c>
      <c r="K163" s="163"/>
      <c r="L163" s="163"/>
      <c r="M163" s="163">
        <v>28000</v>
      </c>
      <c r="N163" s="163">
        <v>28000</v>
      </c>
      <c r="O163" s="163"/>
      <c r="P163" s="163"/>
      <c r="Q163" s="163">
        <f>R163</f>
        <v>200</v>
      </c>
      <c r="R163" s="163">
        <v>200</v>
      </c>
      <c r="S163" s="163"/>
      <c r="T163" s="163"/>
      <c r="U163" s="163" t="s">
        <v>1120</v>
      </c>
      <c r="V163" s="163"/>
      <c r="W163" s="163"/>
      <c r="X163" s="163"/>
    </row>
    <row r="164" spans="1:26" s="282" customFormat="1" ht="42.75" customHeight="1">
      <c r="A164" s="313">
        <v>3</v>
      </c>
      <c r="B164" s="173" t="s">
        <v>928</v>
      </c>
      <c r="C164" s="173"/>
      <c r="D164" s="163"/>
      <c r="E164" s="163"/>
      <c r="F164" s="163"/>
      <c r="G164" s="163"/>
      <c r="H164" s="163"/>
      <c r="I164" s="163">
        <v>120000</v>
      </c>
      <c r="J164" s="163">
        <v>120000</v>
      </c>
      <c r="K164" s="163"/>
      <c r="L164" s="163"/>
      <c r="M164" s="163">
        <v>120000</v>
      </c>
      <c r="N164" s="163">
        <v>120000</v>
      </c>
      <c r="O164" s="163"/>
      <c r="P164" s="163"/>
      <c r="Q164" s="163">
        <f>R164</f>
        <v>200</v>
      </c>
      <c r="R164" s="163">
        <v>200</v>
      </c>
      <c r="S164" s="163"/>
      <c r="T164" s="163"/>
      <c r="U164" s="163" t="s">
        <v>1120</v>
      </c>
      <c r="V164" s="163"/>
      <c r="W164" s="163"/>
      <c r="X164" s="163"/>
    </row>
    <row r="165" spans="1:26" s="438" customFormat="1" ht="45" hidden="1" customHeight="1">
      <c r="A165" s="313"/>
      <c r="B165" s="173"/>
      <c r="C165" s="425"/>
      <c r="D165" s="440"/>
      <c r="E165" s="434"/>
      <c r="F165" s="434"/>
      <c r="G165" s="434"/>
      <c r="H165" s="434"/>
      <c r="I165" s="163"/>
      <c r="J165" s="163"/>
      <c r="K165" s="163"/>
      <c r="L165" s="163"/>
      <c r="M165" s="163"/>
      <c r="N165" s="163"/>
      <c r="O165" s="163"/>
      <c r="P165" s="163"/>
      <c r="Q165" s="163"/>
      <c r="R165" s="163"/>
      <c r="S165" s="441"/>
      <c r="T165" s="441"/>
      <c r="U165" s="163"/>
      <c r="V165" s="436"/>
      <c r="W165" s="437"/>
      <c r="X165" s="437"/>
    </row>
    <row r="166" spans="1:26" s="282" customFormat="1" ht="22.5" hidden="1" customHeight="1">
      <c r="A166" s="242"/>
      <c r="B166" s="173"/>
      <c r="C166" s="173"/>
      <c r="D166" s="163"/>
      <c r="E166" s="163"/>
      <c r="F166" s="163"/>
      <c r="G166" s="163"/>
      <c r="H166" s="163"/>
      <c r="I166" s="163">
        <f>J166</f>
        <v>0</v>
      </c>
      <c r="J166" s="163"/>
      <c r="K166" s="163"/>
      <c r="L166" s="163"/>
      <c r="M166" s="163">
        <f>N166</f>
        <v>0</v>
      </c>
      <c r="N166" s="163"/>
      <c r="O166" s="163"/>
      <c r="P166" s="163"/>
      <c r="Q166" s="163"/>
      <c r="R166" s="163"/>
      <c r="S166" s="163"/>
      <c r="T166" s="163"/>
      <c r="U166" s="163"/>
      <c r="V166" s="163"/>
      <c r="W166" s="163"/>
      <c r="X166" s="163"/>
    </row>
    <row r="167" spans="1:26" s="282" customFormat="1" ht="41.25" customHeight="1">
      <c r="A167" s="169" t="s">
        <v>284</v>
      </c>
      <c r="B167" s="291" t="s">
        <v>929</v>
      </c>
      <c r="C167" s="173"/>
      <c r="D167" s="163"/>
      <c r="E167" s="296">
        <f>E168+E173</f>
        <v>308309</v>
      </c>
      <c r="F167" s="296">
        <f t="shared" ref="F167:T167" si="22">F168+F173</f>
        <v>255013</v>
      </c>
      <c r="G167" s="296">
        <f t="shared" si="22"/>
        <v>247465</v>
      </c>
      <c r="H167" s="296">
        <f t="shared" si="22"/>
        <v>210332</v>
      </c>
      <c r="I167" s="296">
        <f t="shared" si="22"/>
        <v>331666</v>
      </c>
      <c r="J167" s="296">
        <f t="shared" si="22"/>
        <v>313658</v>
      </c>
      <c r="K167" s="296">
        <f t="shared" si="22"/>
        <v>0</v>
      </c>
      <c r="L167" s="296">
        <f t="shared" si="22"/>
        <v>0</v>
      </c>
      <c r="M167" s="296">
        <f t="shared" si="22"/>
        <v>331666</v>
      </c>
      <c r="N167" s="296">
        <f t="shared" si="22"/>
        <v>313658</v>
      </c>
      <c r="O167" s="296">
        <f t="shared" si="22"/>
        <v>0</v>
      </c>
      <c r="P167" s="296">
        <f t="shared" si="22"/>
        <v>0</v>
      </c>
      <c r="Q167" s="296">
        <f t="shared" si="22"/>
        <v>39603</v>
      </c>
      <c r="R167" s="296">
        <f t="shared" si="22"/>
        <v>39603</v>
      </c>
      <c r="S167" s="296">
        <f t="shared" si="22"/>
        <v>0</v>
      </c>
      <c r="T167" s="296">
        <f t="shared" si="22"/>
        <v>0</v>
      </c>
      <c r="U167" s="163"/>
      <c r="V167" s="163"/>
      <c r="W167" s="163"/>
      <c r="X167" s="163"/>
      <c r="Z167" s="282">
        <v>93448.1</v>
      </c>
    </row>
    <row r="168" spans="1:26" s="282" customFormat="1" ht="31.5">
      <c r="A168" s="297" t="s">
        <v>464</v>
      </c>
      <c r="B168" s="170" t="s">
        <v>456</v>
      </c>
      <c r="C168" s="173"/>
      <c r="D168" s="163"/>
      <c r="E168" s="296">
        <f>E171+E175</f>
        <v>259935</v>
      </c>
      <c r="F168" s="296">
        <f>F171+F175</f>
        <v>218287</v>
      </c>
      <c r="G168" s="296">
        <f>G171+G175</f>
        <v>220427</v>
      </c>
      <c r="H168" s="296">
        <f>H171+H175</f>
        <v>191145</v>
      </c>
      <c r="I168" s="296">
        <f t="shared" ref="I168:T168" si="23">I171+I172</f>
        <v>27611</v>
      </c>
      <c r="J168" s="296">
        <f t="shared" si="23"/>
        <v>9603</v>
      </c>
      <c r="K168" s="296">
        <f t="shared" si="23"/>
        <v>0</v>
      </c>
      <c r="L168" s="296">
        <f t="shared" si="23"/>
        <v>0</v>
      </c>
      <c r="M168" s="296">
        <f t="shared" si="23"/>
        <v>27611</v>
      </c>
      <c r="N168" s="296">
        <f t="shared" si="23"/>
        <v>9603</v>
      </c>
      <c r="O168" s="296">
        <f t="shared" si="23"/>
        <v>0</v>
      </c>
      <c r="P168" s="296">
        <f t="shared" si="23"/>
        <v>0</v>
      </c>
      <c r="Q168" s="296">
        <f>Q171+Q172</f>
        <v>9603</v>
      </c>
      <c r="R168" s="296">
        <f t="shared" si="23"/>
        <v>9603</v>
      </c>
      <c r="S168" s="296">
        <f t="shared" si="23"/>
        <v>0</v>
      </c>
      <c r="T168" s="296">
        <f t="shared" si="23"/>
        <v>0</v>
      </c>
      <c r="U168" s="163"/>
      <c r="V168" s="163"/>
      <c r="W168" s="163"/>
      <c r="X168" s="163"/>
    </row>
    <row r="169" spans="1:26" s="282" customFormat="1" ht="31.5">
      <c r="A169" s="299" t="s">
        <v>24</v>
      </c>
      <c r="B169" s="285" t="s">
        <v>457</v>
      </c>
      <c r="C169" s="173"/>
      <c r="D169" s="163"/>
      <c r="E169" s="163"/>
      <c r="F169" s="163"/>
      <c r="G169" s="163"/>
      <c r="H169" s="163"/>
      <c r="I169" s="163">
        <f>J169</f>
        <v>0</v>
      </c>
      <c r="J169" s="163"/>
      <c r="K169" s="163"/>
      <c r="L169" s="163"/>
      <c r="M169" s="163">
        <f>N169</f>
        <v>0</v>
      </c>
      <c r="N169" s="163"/>
      <c r="O169" s="163"/>
      <c r="P169" s="163"/>
      <c r="Q169" s="163"/>
      <c r="R169" s="163"/>
      <c r="S169" s="163"/>
      <c r="T169" s="163"/>
      <c r="U169" s="163"/>
      <c r="V169" s="163"/>
      <c r="W169" s="163"/>
      <c r="X169" s="163"/>
    </row>
    <row r="170" spans="1:26" s="282" customFormat="1" ht="47.25">
      <c r="A170" s="299"/>
      <c r="B170" s="289" t="s">
        <v>458</v>
      </c>
      <c r="C170" s="173"/>
      <c r="D170" s="163"/>
      <c r="E170" s="163"/>
      <c r="F170" s="163"/>
      <c r="G170" s="163"/>
      <c r="H170" s="163"/>
      <c r="I170" s="163">
        <f>J170</f>
        <v>0</v>
      </c>
      <c r="J170" s="163"/>
      <c r="K170" s="163"/>
      <c r="L170" s="163"/>
      <c r="M170" s="163">
        <f>N170</f>
        <v>0</v>
      </c>
      <c r="N170" s="163"/>
      <c r="O170" s="163"/>
      <c r="P170" s="163"/>
      <c r="Q170" s="163"/>
      <c r="R170" s="163"/>
      <c r="S170" s="163"/>
      <c r="T170" s="163"/>
      <c r="U170" s="163"/>
      <c r="V170" s="163"/>
      <c r="W170" s="163"/>
      <c r="X170" s="163"/>
    </row>
    <row r="171" spans="1:26" s="282" customFormat="1" ht="50.25" customHeight="1">
      <c r="A171" s="242" t="s">
        <v>46</v>
      </c>
      <c r="B171" s="173" t="s">
        <v>930</v>
      </c>
      <c r="C171" s="173"/>
      <c r="D171" s="163" t="s">
        <v>931</v>
      </c>
      <c r="E171" s="163">
        <v>211561</v>
      </c>
      <c r="F171" s="163">
        <v>181561</v>
      </c>
      <c r="G171" s="163">
        <v>193389</v>
      </c>
      <c r="H171" s="163">
        <v>171958</v>
      </c>
      <c r="I171" s="163">
        <v>27611</v>
      </c>
      <c r="J171" s="163">
        <v>9603</v>
      </c>
      <c r="K171" s="163"/>
      <c r="L171" s="163"/>
      <c r="M171" s="163">
        <v>27611</v>
      </c>
      <c r="N171" s="163">
        <v>9603</v>
      </c>
      <c r="O171" s="163"/>
      <c r="P171" s="163"/>
      <c r="Q171" s="163">
        <v>9603</v>
      </c>
      <c r="R171" s="163">
        <v>9603</v>
      </c>
      <c r="S171" s="163"/>
      <c r="T171" s="163"/>
      <c r="U171" s="163" t="s">
        <v>1106</v>
      </c>
      <c r="V171" s="163"/>
      <c r="W171" s="163"/>
      <c r="X171" s="163"/>
    </row>
    <row r="172" spans="1:26" s="282" customFormat="1">
      <c r="A172" s="242"/>
      <c r="I172" s="163"/>
      <c r="J172" s="163"/>
      <c r="K172" s="163"/>
      <c r="L172" s="163"/>
      <c r="M172" s="163"/>
      <c r="N172" s="163"/>
      <c r="O172" s="163"/>
      <c r="P172" s="163"/>
      <c r="Q172" s="163"/>
      <c r="R172" s="163"/>
      <c r="S172" s="163"/>
      <c r="T172" s="163"/>
      <c r="U172" s="163"/>
      <c r="V172" s="163"/>
      <c r="W172" s="163"/>
      <c r="X172" s="163"/>
    </row>
    <row r="173" spans="1:26" s="282" customFormat="1" ht="31.5">
      <c r="A173" s="297" t="s">
        <v>465</v>
      </c>
      <c r="B173" s="170" t="s">
        <v>466</v>
      </c>
      <c r="C173" s="173"/>
      <c r="D173" s="163"/>
      <c r="E173" s="296">
        <f t="shared" ref="E173:T173" si="24">SUM(E174:E183)</f>
        <v>48374</v>
      </c>
      <c r="F173" s="296">
        <f t="shared" si="24"/>
        <v>36726</v>
      </c>
      <c r="G173" s="296">
        <f t="shared" si="24"/>
        <v>27038</v>
      </c>
      <c r="H173" s="296">
        <f t="shared" si="24"/>
        <v>19187</v>
      </c>
      <c r="I173" s="296">
        <f t="shared" si="24"/>
        <v>304055</v>
      </c>
      <c r="J173" s="296">
        <f t="shared" si="24"/>
        <v>304055</v>
      </c>
      <c r="K173" s="296">
        <f t="shared" si="24"/>
        <v>0</v>
      </c>
      <c r="L173" s="296">
        <f t="shared" si="24"/>
        <v>0</v>
      </c>
      <c r="M173" s="296">
        <f t="shared" si="24"/>
        <v>304055</v>
      </c>
      <c r="N173" s="296">
        <f t="shared" si="24"/>
        <v>304055</v>
      </c>
      <c r="O173" s="296">
        <f t="shared" si="24"/>
        <v>0</v>
      </c>
      <c r="P173" s="296">
        <f t="shared" si="24"/>
        <v>0</v>
      </c>
      <c r="Q173" s="296">
        <f t="shared" si="24"/>
        <v>30000</v>
      </c>
      <c r="R173" s="296">
        <f t="shared" si="24"/>
        <v>30000</v>
      </c>
      <c r="S173" s="296">
        <f t="shared" si="24"/>
        <v>0</v>
      </c>
      <c r="T173" s="296">
        <f t="shared" si="24"/>
        <v>0</v>
      </c>
      <c r="U173" s="163"/>
      <c r="V173" s="163"/>
      <c r="W173" s="163"/>
      <c r="X173" s="163"/>
    </row>
    <row r="174" spans="1:26" s="282" customFormat="1" ht="31.5">
      <c r="A174" s="299"/>
      <c r="B174" s="289" t="s">
        <v>467</v>
      </c>
      <c r="C174" s="173"/>
      <c r="D174" s="163"/>
      <c r="E174" s="163"/>
      <c r="F174" s="163"/>
      <c r="G174" s="163"/>
      <c r="H174" s="163"/>
      <c r="I174" s="163"/>
      <c r="J174" s="163"/>
      <c r="K174" s="163"/>
      <c r="L174" s="163"/>
      <c r="M174" s="163"/>
      <c r="N174" s="163"/>
      <c r="O174" s="163"/>
      <c r="P174" s="163"/>
      <c r="Q174" s="163"/>
      <c r="R174" s="163"/>
      <c r="S174" s="163"/>
      <c r="T174" s="163"/>
      <c r="U174" s="163"/>
      <c r="V174" s="163"/>
      <c r="W174" s="163"/>
      <c r="X174" s="163"/>
    </row>
    <row r="175" spans="1:26" s="282" customFormat="1" ht="42.75" customHeight="1">
      <c r="A175" s="242"/>
      <c r="B175" s="173" t="s">
        <v>932</v>
      </c>
      <c r="C175" s="173"/>
      <c r="D175" s="163" t="s">
        <v>1110</v>
      </c>
      <c r="E175" s="163">
        <v>48374</v>
      </c>
      <c r="F175" s="163">
        <v>36726</v>
      </c>
      <c r="G175" s="163">
        <v>27038</v>
      </c>
      <c r="H175" s="163">
        <v>19187</v>
      </c>
      <c r="I175" s="163">
        <v>85607</v>
      </c>
      <c r="J175" s="163">
        <v>85607</v>
      </c>
      <c r="K175" s="163"/>
      <c r="L175" s="163"/>
      <c r="M175" s="163">
        <v>85607</v>
      </c>
      <c r="N175" s="163">
        <v>85607</v>
      </c>
      <c r="O175" s="163"/>
      <c r="P175" s="163"/>
      <c r="Q175" s="163">
        <f>R175</f>
        <v>10000</v>
      </c>
      <c r="R175" s="163">
        <v>10000</v>
      </c>
      <c r="S175" s="163"/>
      <c r="T175" s="163"/>
      <c r="U175" s="163" t="s">
        <v>1106</v>
      </c>
      <c r="V175" s="163"/>
      <c r="W175" s="163"/>
      <c r="X175" s="163"/>
    </row>
    <row r="176" spans="1:26" s="282" customFormat="1" ht="100.5" customHeight="1">
      <c r="A176" s="242"/>
      <c r="B176" s="173" t="s">
        <v>933</v>
      </c>
      <c r="C176" s="173"/>
      <c r="D176" s="163"/>
      <c r="E176" s="163"/>
      <c r="F176" s="163"/>
      <c r="G176" s="163"/>
      <c r="H176" s="163"/>
      <c r="I176" s="163">
        <v>130248</v>
      </c>
      <c r="J176" s="163">
        <v>130248</v>
      </c>
      <c r="K176" s="163"/>
      <c r="L176" s="163"/>
      <c r="M176" s="163">
        <v>130248</v>
      </c>
      <c r="N176" s="163">
        <v>130248</v>
      </c>
      <c r="O176" s="163"/>
      <c r="P176" s="163"/>
      <c r="Q176" s="163">
        <f>R176</f>
        <v>20000</v>
      </c>
      <c r="R176" s="163">
        <v>20000</v>
      </c>
      <c r="S176" s="163"/>
      <c r="T176" s="163"/>
      <c r="U176" s="163" t="s">
        <v>984</v>
      </c>
      <c r="V176" s="163"/>
      <c r="W176" s="163"/>
      <c r="X176" s="163"/>
    </row>
    <row r="177" spans="1:26" s="282" customFormat="1" ht="84" customHeight="1">
      <c r="A177" s="242"/>
      <c r="B177" s="173" t="s">
        <v>820</v>
      </c>
      <c r="C177" s="173"/>
      <c r="D177" s="163"/>
      <c r="E177" s="163"/>
      <c r="F177" s="163"/>
      <c r="G177" s="163"/>
      <c r="H177" s="163"/>
      <c r="I177" s="163">
        <v>14900</v>
      </c>
      <c r="J177" s="163">
        <v>14900</v>
      </c>
      <c r="K177" s="163"/>
      <c r="L177" s="163"/>
      <c r="M177" s="163">
        <v>14900</v>
      </c>
      <c r="N177" s="163">
        <v>14900</v>
      </c>
      <c r="O177" s="163"/>
      <c r="P177" s="163"/>
      <c r="Q177" s="163"/>
      <c r="R177" s="163"/>
      <c r="S177" s="163"/>
      <c r="T177" s="163"/>
      <c r="U177" s="163" t="s">
        <v>984</v>
      </c>
      <c r="V177" s="163"/>
      <c r="W177" s="163"/>
      <c r="X177" s="163"/>
    </row>
    <row r="178" spans="1:26" s="282" customFormat="1" ht="65.25" customHeight="1">
      <c r="A178" s="242"/>
      <c r="B178" s="173" t="s">
        <v>937</v>
      </c>
      <c r="C178" s="173"/>
      <c r="D178" s="163"/>
      <c r="E178" s="163"/>
      <c r="F178" s="163"/>
      <c r="G178" s="163"/>
      <c r="H178" s="163"/>
      <c r="I178" s="163">
        <v>14500</v>
      </c>
      <c r="J178" s="163">
        <v>14500</v>
      </c>
      <c r="K178" s="163"/>
      <c r="L178" s="163"/>
      <c r="M178" s="163">
        <v>14500</v>
      </c>
      <c r="N178" s="163">
        <v>14500</v>
      </c>
      <c r="O178" s="163"/>
      <c r="P178" s="163"/>
      <c r="Q178" s="163"/>
      <c r="R178" s="163"/>
      <c r="S178" s="163"/>
      <c r="T178" s="163"/>
      <c r="U178" s="163" t="s">
        <v>984</v>
      </c>
      <c r="V178" s="163"/>
      <c r="W178" s="163"/>
      <c r="X178" s="163"/>
    </row>
    <row r="179" spans="1:26" s="282" customFormat="1" ht="84" customHeight="1">
      <c r="A179" s="242"/>
      <c r="B179" s="173" t="s">
        <v>938</v>
      </c>
      <c r="C179" s="173"/>
      <c r="D179" s="163"/>
      <c r="E179" s="163"/>
      <c r="F179" s="163"/>
      <c r="G179" s="163"/>
      <c r="H179" s="163"/>
      <c r="I179" s="163">
        <v>8800</v>
      </c>
      <c r="J179" s="163">
        <v>8800</v>
      </c>
      <c r="K179" s="163"/>
      <c r="L179" s="163"/>
      <c r="M179" s="163">
        <v>8800</v>
      </c>
      <c r="N179" s="163">
        <v>8800</v>
      </c>
      <c r="O179" s="163"/>
      <c r="P179" s="163"/>
      <c r="Q179" s="163"/>
      <c r="R179" s="163"/>
      <c r="S179" s="163"/>
      <c r="T179" s="163"/>
      <c r="U179" s="163" t="s">
        <v>984</v>
      </c>
      <c r="V179" s="163"/>
      <c r="W179" s="163"/>
      <c r="X179" s="163"/>
    </row>
    <row r="180" spans="1:26" s="282" customFormat="1" ht="60" customHeight="1">
      <c r="A180" s="242"/>
      <c r="B180" s="173" t="s">
        <v>934</v>
      </c>
      <c r="C180" s="173"/>
      <c r="D180" s="163"/>
      <c r="E180" s="163"/>
      <c r="F180" s="163"/>
      <c r="G180" s="163"/>
      <c r="H180" s="163"/>
      <c r="I180" s="163">
        <v>20000</v>
      </c>
      <c r="J180" s="163">
        <v>20000</v>
      </c>
      <c r="K180" s="163"/>
      <c r="L180" s="163"/>
      <c r="M180" s="163">
        <v>20000</v>
      </c>
      <c r="N180" s="163">
        <v>20000</v>
      </c>
      <c r="O180" s="163"/>
      <c r="P180" s="163"/>
      <c r="Q180" s="163"/>
      <c r="R180" s="163"/>
      <c r="S180" s="163"/>
      <c r="T180" s="163"/>
      <c r="U180" s="163" t="s">
        <v>984</v>
      </c>
      <c r="V180" s="163"/>
      <c r="W180" s="163"/>
      <c r="X180" s="163"/>
    </row>
    <row r="181" spans="1:26" s="282" customFormat="1" ht="51.75" customHeight="1">
      <c r="A181" s="242"/>
      <c r="B181" s="173" t="s">
        <v>936</v>
      </c>
      <c r="C181" s="173"/>
      <c r="D181" s="163"/>
      <c r="E181" s="163"/>
      <c r="F181" s="163"/>
      <c r="G181" s="163"/>
      <c r="H181" s="163"/>
      <c r="I181" s="163">
        <v>10000</v>
      </c>
      <c r="J181" s="163">
        <v>10000</v>
      </c>
      <c r="K181" s="163"/>
      <c r="L181" s="163"/>
      <c r="M181" s="163">
        <v>10000</v>
      </c>
      <c r="N181" s="163">
        <v>10000</v>
      </c>
      <c r="O181" s="163"/>
      <c r="P181" s="163"/>
      <c r="Q181" s="163"/>
      <c r="R181" s="163"/>
      <c r="S181" s="163"/>
      <c r="T181" s="163"/>
      <c r="U181" s="163" t="s">
        <v>984</v>
      </c>
      <c r="V181" s="163"/>
      <c r="W181" s="163"/>
      <c r="X181" s="163"/>
    </row>
    <row r="182" spans="1:26" s="282" customFormat="1" ht="36" customHeight="1">
      <c r="A182" s="242"/>
      <c r="B182" s="173" t="s">
        <v>760</v>
      </c>
      <c r="C182" s="173"/>
      <c r="D182" s="163"/>
      <c r="E182" s="163"/>
      <c r="F182" s="163"/>
      <c r="G182" s="163"/>
      <c r="H182" s="163"/>
      <c r="I182" s="163">
        <v>10000</v>
      </c>
      <c r="J182" s="163">
        <v>10000</v>
      </c>
      <c r="K182" s="163"/>
      <c r="L182" s="163"/>
      <c r="M182" s="163">
        <v>10000</v>
      </c>
      <c r="N182" s="163">
        <v>10000</v>
      </c>
      <c r="O182" s="163"/>
      <c r="P182" s="163"/>
      <c r="Q182" s="163"/>
      <c r="R182" s="163"/>
      <c r="S182" s="163"/>
      <c r="T182" s="163"/>
      <c r="U182" s="163" t="s">
        <v>984</v>
      </c>
      <c r="V182" s="163"/>
      <c r="W182" s="163"/>
      <c r="X182" s="163"/>
    </row>
    <row r="183" spans="1:26" s="282" customFormat="1" ht="44.25" customHeight="1">
      <c r="A183" s="242"/>
      <c r="B183" s="173" t="s">
        <v>935</v>
      </c>
      <c r="C183" s="173"/>
      <c r="D183" s="163"/>
      <c r="E183" s="163"/>
      <c r="F183" s="163"/>
      <c r="G183" s="163"/>
      <c r="H183" s="163"/>
      <c r="I183" s="163">
        <v>10000</v>
      </c>
      <c r="J183" s="163">
        <v>10000</v>
      </c>
      <c r="K183" s="163"/>
      <c r="L183" s="163"/>
      <c r="M183" s="163">
        <v>10000</v>
      </c>
      <c r="N183" s="163">
        <v>10000</v>
      </c>
      <c r="O183" s="163"/>
      <c r="P183" s="163"/>
      <c r="Q183" s="163"/>
      <c r="R183" s="163"/>
      <c r="S183" s="163"/>
      <c r="T183" s="163"/>
      <c r="U183" s="163" t="s">
        <v>984</v>
      </c>
      <c r="V183" s="163"/>
      <c r="W183" s="163"/>
      <c r="X183" s="163"/>
    </row>
    <row r="184" spans="1:26" s="282" customFormat="1">
      <c r="A184" s="242"/>
      <c r="B184" s="173"/>
      <c r="C184" s="173"/>
      <c r="D184" s="163"/>
      <c r="E184" s="163"/>
      <c r="F184" s="163"/>
      <c r="G184" s="163"/>
      <c r="H184" s="163"/>
      <c r="I184" s="163"/>
      <c r="J184" s="163"/>
      <c r="K184" s="163"/>
      <c r="L184" s="163"/>
      <c r="M184" s="163"/>
      <c r="N184" s="163"/>
      <c r="O184" s="163"/>
      <c r="P184" s="163"/>
      <c r="Q184" s="163"/>
      <c r="R184" s="163"/>
      <c r="S184" s="163"/>
      <c r="T184" s="163"/>
      <c r="U184" s="163"/>
      <c r="V184" s="163"/>
      <c r="W184" s="163"/>
      <c r="X184" s="163"/>
    </row>
    <row r="185" spans="1:26" s="282" customFormat="1" ht="39" customHeight="1">
      <c r="A185" s="169" t="s">
        <v>286</v>
      </c>
      <c r="B185" s="291" t="s">
        <v>939</v>
      </c>
      <c r="C185" s="173"/>
      <c r="D185" s="163"/>
      <c r="E185" s="296">
        <f t="shared" ref="E185:T185" si="25">E186+E189</f>
        <v>0</v>
      </c>
      <c r="F185" s="296">
        <f t="shared" si="25"/>
        <v>0</v>
      </c>
      <c r="G185" s="296">
        <f t="shared" si="25"/>
        <v>0</v>
      </c>
      <c r="H185" s="296">
        <f t="shared" si="25"/>
        <v>0</v>
      </c>
      <c r="I185" s="296">
        <f t="shared" si="25"/>
        <v>449000</v>
      </c>
      <c r="J185" s="296">
        <f t="shared" si="25"/>
        <v>449000</v>
      </c>
      <c r="K185" s="296">
        <f t="shared" si="25"/>
        <v>0</v>
      </c>
      <c r="L185" s="296">
        <f t="shared" si="25"/>
        <v>0</v>
      </c>
      <c r="M185" s="296">
        <f t="shared" si="25"/>
        <v>449000</v>
      </c>
      <c r="N185" s="296">
        <f t="shared" si="25"/>
        <v>449000</v>
      </c>
      <c r="O185" s="296">
        <f t="shared" si="25"/>
        <v>0</v>
      </c>
      <c r="P185" s="296">
        <f t="shared" si="25"/>
        <v>0</v>
      </c>
      <c r="Q185" s="296">
        <f t="shared" si="25"/>
        <v>10000</v>
      </c>
      <c r="R185" s="296">
        <f t="shared" si="25"/>
        <v>10000</v>
      </c>
      <c r="S185" s="296">
        <f t="shared" si="25"/>
        <v>0</v>
      </c>
      <c r="T185" s="296">
        <f t="shared" si="25"/>
        <v>0</v>
      </c>
      <c r="U185" s="163"/>
      <c r="V185" s="163"/>
      <c r="W185" s="163"/>
      <c r="X185" s="163"/>
      <c r="Z185" s="282">
        <v>165224</v>
      </c>
    </row>
    <row r="186" spans="1:26" s="282" customFormat="1" ht="31.5">
      <c r="A186" s="297" t="s">
        <v>464</v>
      </c>
      <c r="B186" s="170" t="s">
        <v>456</v>
      </c>
      <c r="C186" s="173"/>
      <c r="D186" s="163"/>
      <c r="E186" s="296">
        <f t="shared" ref="E186:T186" si="26">SUM(E187:E188)</f>
        <v>0</v>
      </c>
      <c r="F186" s="296">
        <f t="shared" si="26"/>
        <v>0</v>
      </c>
      <c r="G186" s="296">
        <f t="shared" si="26"/>
        <v>0</v>
      </c>
      <c r="H186" s="296">
        <f t="shared" si="26"/>
        <v>0</v>
      </c>
      <c r="I186" s="296">
        <f t="shared" si="26"/>
        <v>0</v>
      </c>
      <c r="J186" s="296">
        <f t="shared" si="26"/>
        <v>0</v>
      </c>
      <c r="K186" s="296">
        <f t="shared" si="26"/>
        <v>0</v>
      </c>
      <c r="L186" s="296">
        <f t="shared" si="26"/>
        <v>0</v>
      </c>
      <c r="M186" s="296">
        <f t="shared" si="26"/>
        <v>0</v>
      </c>
      <c r="N186" s="296">
        <f t="shared" si="26"/>
        <v>0</v>
      </c>
      <c r="O186" s="296">
        <f t="shared" si="26"/>
        <v>0</v>
      </c>
      <c r="P186" s="296">
        <f t="shared" si="26"/>
        <v>0</v>
      </c>
      <c r="Q186" s="296">
        <f t="shared" si="26"/>
        <v>0</v>
      </c>
      <c r="R186" s="296">
        <f t="shared" si="26"/>
        <v>0</v>
      </c>
      <c r="S186" s="296">
        <f t="shared" si="26"/>
        <v>0</v>
      </c>
      <c r="T186" s="296">
        <f t="shared" si="26"/>
        <v>0</v>
      </c>
      <c r="U186" s="163"/>
      <c r="V186" s="163"/>
      <c r="W186" s="163"/>
      <c r="X186" s="163"/>
    </row>
    <row r="187" spans="1:26" s="282" customFormat="1" ht="31.5">
      <c r="A187" s="299" t="s">
        <v>24</v>
      </c>
      <c r="B187" s="285" t="s">
        <v>457</v>
      </c>
      <c r="C187" s="173"/>
      <c r="D187" s="163"/>
      <c r="E187" s="163"/>
      <c r="F187" s="163"/>
      <c r="G187" s="163"/>
      <c r="H187" s="163"/>
      <c r="I187" s="163"/>
      <c r="J187" s="163"/>
      <c r="K187" s="163"/>
      <c r="L187" s="163"/>
      <c r="M187" s="163"/>
      <c r="N187" s="163"/>
      <c r="O187" s="163"/>
      <c r="P187" s="163"/>
      <c r="Q187" s="163"/>
      <c r="R187" s="163"/>
      <c r="S187" s="163"/>
      <c r="T187" s="163"/>
      <c r="U187" s="163"/>
      <c r="V187" s="163"/>
      <c r="W187" s="163"/>
      <c r="X187" s="163"/>
    </row>
    <row r="188" spans="1:26" s="282" customFormat="1" ht="47.25">
      <c r="A188" s="299"/>
      <c r="B188" s="289" t="s">
        <v>458</v>
      </c>
      <c r="C188" s="173"/>
      <c r="D188" s="163"/>
      <c r="E188" s="163"/>
      <c r="F188" s="163"/>
      <c r="G188" s="163"/>
      <c r="H188" s="163"/>
      <c r="I188" s="163"/>
      <c r="J188" s="163"/>
      <c r="K188" s="163"/>
      <c r="L188" s="163"/>
      <c r="M188" s="163"/>
      <c r="N188" s="163"/>
      <c r="O188" s="163"/>
      <c r="P188" s="163"/>
      <c r="Q188" s="163"/>
      <c r="R188" s="163"/>
      <c r="S188" s="163"/>
      <c r="T188" s="163"/>
      <c r="U188" s="163"/>
      <c r="V188" s="163"/>
      <c r="W188" s="163"/>
      <c r="X188" s="163"/>
    </row>
    <row r="189" spans="1:26" s="282" customFormat="1" ht="31.5">
      <c r="A189" s="297" t="s">
        <v>465</v>
      </c>
      <c r="B189" s="170" t="s">
        <v>466</v>
      </c>
      <c r="C189" s="173"/>
      <c r="D189" s="163"/>
      <c r="E189" s="296">
        <f t="shared" ref="E189:T189" si="27">SUM(E190:E193)</f>
        <v>0</v>
      </c>
      <c r="F189" s="296">
        <f t="shared" si="27"/>
        <v>0</v>
      </c>
      <c r="G189" s="296">
        <f t="shared" si="27"/>
        <v>0</v>
      </c>
      <c r="H189" s="296">
        <f t="shared" si="27"/>
        <v>0</v>
      </c>
      <c r="I189" s="296">
        <f t="shared" si="27"/>
        <v>449000</v>
      </c>
      <c r="J189" s="296">
        <f t="shared" si="27"/>
        <v>449000</v>
      </c>
      <c r="K189" s="296">
        <f t="shared" si="27"/>
        <v>0</v>
      </c>
      <c r="L189" s="296">
        <f t="shared" si="27"/>
        <v>0</v>
      </c>
      <c r="M189" s="296">
        <f t="shared" si="27"/>
        <v>449000</v>
      </c>
      <c r="N189" s="296">
        <f t="shared" si="27"/>
        <v>449000</v>
      </c>
      <c r="O189" s="296">
        <f t="shared" si="27"/>
        <v>0</v>
      </c>
      <c r="P189" s="296">
        <f t="shared" si="27"/>
        <v>0</v>
      </c>
      <c r="Q189" s="296">
        <f t="shared" si="27"/>
        <v>10000</v>
      </c>
      <c r="R189" s="296">
        <f t="shared" si="27"/>
        <v>10000</v>
      </c>
      <c r="S189" s="296">
        <f t="shared" si="27"/>
        <v>0</v>
      </c>
      <c r="T189" s="296">
        <f t="shared" si="27"/>
        <v>0</v>
      </c>
      <c r="U189" s="163"/>
      <c r="V189" s="163"/>
      <c r="W189" s="163"/>
      <c r="X189" s="163"/>
    </row>
    <row r="190" spans="1:26" s="282" customFormat="1" ht="31.5">
      <c r="A190" s="299"/>
      <c r="B190" s="289" t="s">
        <v>467</v>
      </c>
      <c r="C190" s="173"/>
      <c r="D190" s="163"/>
      <c r="E190" s="163"/>
      <c r="F190" s="163"/>
      <c r="G190" s="163"/>
      <c r="H190" s="163"/>
      <c r="I190" s="163">
        <f t="shared" ref="I190:I198" si="28">J190</f>
        <v>0</v>
      </c>
      <c r="J190" s="163"/>
      <c r="K190" s="163"/>
      <c r="L190" s="163"/>
      <c r="M190" s="163">
        <f t="shared" ref="M190:M198" si="29">N190</f>
        <v>0</v>
      </c>
      <c r="N190" s="163"/>
      <c r="O190" s="163"/>
      <c r="P190" s="163"/>
      <c r="Q190" s="163"/>
      <c r="R190" s="163"/>
      <c r="S190" s="163"/>
      <c r="T190" s="163"/>
      <c r="U190" s="163"/>
      <c r="V190" s="163"/>
      <c r="W190" s="163"/>
      <c r="X190" s="163"/>
    </row>
    <row r="191" spans="1:26" s="282" customFormat="1" ht="59.25" customHeight="1">
      <c r="A191" s="242"/>
      <c r="B191" s="173" t="s">
        <v>1146</v>
      </c>
      <c r="C191" s="173"/>
      <c r="D191" s="163"/>
      <c r="E191" s="163"/>
      <c r="F191" s="163"/>
      <c r="G191" s="163"/>
      <c r="H191" s="163"/>
      <c r="I191" s="163">
        <v>200000</v>
      </c>
      <c r="J191" s="163">
        <v>200000</v>
      </c>
      <c r="K191" s="163"/>
      <c r="L191" s="163"/>
      <c r="M191" s="163">
        <v>200000</v>
      </c>
      <c r="N191" s="163">
        <v>200000</v>
      </c>
      <c r="O191" s="163"/>
      <c r="P191" s="163"/>
      <c r="Q191" s="163"/>
      <c r="R191" s="163"/>
      <c r="S191" s="163"/>
      <c r="T191" s="163"/>
      <c r="U191" s="163" t="s">
        <v>1187</v>
      </c>
      <c r="V191" s="163"/>
      <c r="W191" s="163"/>
      <c r="X191" s="163"/>
    </row>
    <row r="192" spans="1:26" s="282" customFormat="1" ht="55.5" customHeight="1">
      <c r="A192" s="242"/>
      <c r="B192" s="173" t="s">
        <v>1055</v>
      </c>
      <c r="C192" s="173"/>
      <c r="D192" s="163"/>
      <c r="E192" s="163"/>
      <c r="F192" s="163"/>
      <c r="G192" s="163"/>
      <c r="H192" s="163"/>
      <c r="I192" s="163">
        <v>184000</v>
      </c>
      <c r="J192" s="163">
        <v>184000</v>
      </c>
      <c r="K192" s="163"/>
      <c r="L192" s="163"/>
      <c r="M192" s="163">
        <v>184000</v>
      </c>
      <c r="N192" s="163">
        <v>184000</v>
      </c>
      <c r="O192" s="163"/>
      <c r="P192" s="163"/>
      <c r="Q192" s="163"/>
      <c r="R192" s="163"/>
      <c r="S192" s="163"/>
      <c r="T192" s="163"/>
      <c r="U192" s="163" t="s">
        <v>1153</v>
      </c>
      <c r="V192" s="163"/>
      <c r="W192" s="163"/>
      <c r="X192" s="163"/>
    </row>
    <row r="193" spans="1:26" s="282" customFormat="1" ht="51" customHeight="1">
      <c r="A193" s="242"/>
      <c r="B193" s="173" t="s">
        <v>940</v>
      </c>
      <c r="C193" s="173"/>
      <c r="D193" s="163"/>
      <c r="E193" s="163"/>
      <c r="F193" s="163"/>
      <c r="G193" s="163"/>
      <c r="H193" s="163"/>
      <c r="I193" s="163">
        <v>65000</v>
      </c>
      <c r="J193" s="163">
        <v>65000</v>
      </c>
      <c r="K193" s="163"/>
      <c r="L193" s="163"/>
      <c r="M193" s="163">
        <v>65000</v>
      </c>
      <c r="N193" s="163">
        <v>65000</v>
      </c>
      <c r="O193" s="163"/>
      <c r="P193" s="163"/>
      <c r="Q193" s="163">
        <f>R193</f>
        <v>10000</v>
      </c>
      <c r="R193" s="163">
        <v>10000</v>
      </c>
      <c r="S193" s="163"/>
      <c r="T193" s="163"/>
      <c r="U193" s="163" t="s">
        <v>1084</v>
      </c>
      <c r="V193" s="163"/>
      <c r="W193" s="163"/>
      <c r="X193" s="163"/>
    </row>
    <row r="194" spans="1:26" s="282" customFormat="1" hidden="1">
      <c r="A194" s="242"/>
      <c r="B194" s="173"/>
      <c r="C194" s="173"/>
      <c r="D194" s="163"/>
      <c r="E194" s="163"/>
      <c r="F194" s="163"/>
      <c r="G194" s="163"/>
      <c r="H194" s="163"/>
      <c r="I194" s="163">
        <f t="shared" si="28"/>
        <v>0</v>
      </c>
      <c r="J194" s="163"/>
      <c r="K194" s="163"/>
      <c r="L194" s="163"/>
      <c r="M194" s="163">
        <f t="shared" si="29"/>
        <v>0</v>
      </c>
      <c r="N194" s="163"/>
      <c r="O194" s="163"/>
      <c r="P194" s="163"/>
      <c r="Q194" s="163"/>
      <c r="R194" s="163"/>
      <c r="S194" s="163"/>
      <c r="T194" s="163"/>
      <c r="U194" s="163"/>
      <c r="V194" s="163"/>
      <c r="W194" s="163"/>
      <c r="X194" s="163"/>
    </row>
    <row r="195" spans="1:26" s="282" customFormat="1" ht="78" customHeight="1">
      <c r="A195" s="169" t="s">
        <v>287</v>
      </c>
      <c r="B195" s="291" t="s">
        <v>941</v>
      </c>
      <c r="C195" s="173"/>
      <c r="D195" s="163"/>
      <c r="E195" s="296">
        <f t="shared" ref="E195:T195" si="30">E196+E204</f>
        <v>243010</v>
      </c>
      <c r="F195" s="296">
        <f t="shared" si="30"/>
        <v>237948</v>
      </c>
      <c r="G195" s="296">
        <f t="shared" si="30"/>
        <v>115000</v>
      </c>
      <c r="H195" s="296">
        <f t="shared" si="30"/>
        <v>115000</v>
      </c>
      <c r="I195" s="296">
        <f t="shared" si="30"/>
        <v>737910</v>
      </c>
      <c r="J195" s="296">
        <f t="shared" si="30"/>
        <v>732118</v>
      </c>
      <c r="K195" s="296">
        <f t="shared" si="30"/>
        <v>0</v>
      </c>
      <c r="L195" s="296">
        <f t="shared" si="30"/>
        <v>0</v>
      </c>
      <c r="M195" s="296">
        <f t="shared" si="30"/>
        <v>737910</v>
      </c>
      <c r="N195" s="296">
        <f t="shared" si="30"/>
        <v>732118</v>
      </c>
      <c r="O195" s="296">
        <f t="shared" si="30"/>
        <v>0</v>
      </c>
      <c r="P195" s="296">
        <f t="shared" si="30"/>
        <v>0</v>
      </c>
      <c r="Q195" s="296">
        <f t="shared" si="30"/>
        <v>97190</v>
      </c>
      <c r="R195" s="296">
        <f t="shared" si="30"/>
        <v>97190</v>
      </c>
      <c r="S195" s="296">
        <f t="shared" si="30"/>
        <v>0</v>
      </c>
      <c r="T195" s="296">
        <f t="shared" si="30"/>
        <v>0</v>
      </c>
      <c r="U195" s="163"/>
      <c r="V195" s="163"/>
      <c r="W195" s="163"/>
      <c r="X195" s="163"/>
      <c r="Z195" s="282">
        <v>159830</v>
      </c>
    </row>
    <row r="196" spans="1:26" s="282" customFormat="1" ht="31.5">
      <c r="A196" s="297" t="s">
        <v>464</v>
      </c>
      <c r="B196" s="170" t="s">
        <v>456</v>
      </c>
      <c r="C196" s="173"/>
      <c r="D196" s="163"/>
      <c r="E196" s="296">
        <f>SUM(E197:E202)</f>
        <v>243010</v>
      </c>
      <c r="F196" s="296">
        <f t="shared" ref="F196:T196" si="31">SUM(F197:F202)</f>
        <v>237948</v>
      </c>
      <c r="G196" s="296">
        <f t="shared" si="31"/>
        <v>115000</v>
      </c>
      <c r="H196" s="296">
        <f t="shared" si="31"/>
        <v>115000</v>
      </c>
      <c r="I196" s="296">
        <f t="shared" si="31"/>
        <v>123910</v>
      </c>
      <c r="J196" s="296">
        <f t="shared" si="31"/>
        <v>118118</v>
      </c>
      <c r="K196" s="296">
        <f t="shared" si="31"/>
        <v>0</v>
      </c>
      <c r="L196" s="296">
        <f t="shared" si="31"/>
        <v>0</v>
      </c>
      <c r="M196" s="296">
        <f t="shared" si="31"/>
        <v>123910</v>
      </c>
      <c r="N196" s="296">
        <f t="shared" si="31"/>
        <v>118118</v>
      </c>
      <c r="O196" s="296">
        <f t="shared" si="31"/>
        <v>0</v>
      </c>
      <c r="P196" s="296">
        <f t="shared" si="31"/>
        <v>0</v>
      </c>
      <c r="Q196" s="296">
        <f t="shared" si="31"/>
        <v>97190</v>
      </c>
      <c r="R196" s="296">
        <f t="shared" si="31"/>
        <v>97190</v>
      </c>
      <c r="S196" s="296">
        <f t="shared" si="31"/>
        <v>0</v>
      </c>
      <c r="T196" s="296">
        <f t="shared" si="31"/>
        <v>0</v>
      </c>
      <c r="U196" s="163"/>
      <c r="V196" s="163"/>
      <c r="W196" s="163"/>
      <c r="X196" s="163"/>
    </row>
    <row r="197" spans="1:26" s="282" customFormat="1" ht="31.5">
      <c r="A197" s="299" t="s">
        <v>24</v>
      </c>
      <c r="B197" s="285" t="s">
        <v>457</v>
      </c>
      <c r="C197" s="173"/>
      <c r="D197" s="163"/>
      <c r="E197" s="163"/>
      <c r="F197" s="163"/>
      <c r="G197" s="163"/>
      <c r="H197" s="163"/>
      <c r="I197" s="163">
        <f t="shared" si="28"/>
        <v>0</v>
      </c>
      <c r="J197" s="163"/>
      <c r="K197" s="163"/>
      <c r="L197" s="163"/>
      <c r="M197" s="163">
        <f t="shared" si="29"/>
        <v>0</v>
      </c>
      <c r="N197" s="163"/>
      <c r="O197" s="163"/>
      <c r="P197" s="163"/>
      <c r="Q197" s="163"/>
      <c r="R197" s="163"/>
      <c r="S197" s="163"/>
      <c r="T197" s="163"/>
      <c r="U197" s="163"/>
      <c r="V197" s="163"/>
      <c r="W197" s="163"/>
      <c r="X197" s="163"/>
    </row>
    <row r="198" spans="1:26" s="282" customFormat="1" ht="47.25">
      <c r="A198" s="299"/>
      <c r="B198" s="289" t="s">
        <v>458</v>
      </c>
      <c r="C198" s="173"/>
      <c r="D198" s="163"/>
      <c r="E198" s="163"/>
      <c r="F198" s="163"/>
      <c r="G198" s="163"/>
      <c r="H198" s="163"/>
      <c r="I198" s="163">
        <f t="shared" si="28"/>
        <v>0</v>
      </c>
      <c r="J198" s="163"/>
      <c r="K198" s="163"/>
      <c r="L198" s="163"/>
      <c r="M198" s="163">
        <f t="shared" si="29"/>
        <v>0</v>
      </c>
      <c r="N198" s="163"/>
      <c r="O198" s="163"/>
      <c r="P198" s="163"/>
      <c r="Q198" s="163"/>
      <c r="R198" s="163"/>
      <c r="S198" s="163"/>
      <c r="T198" s="163"/>
      <c r="U198" s="163"/>
      <c r="V198" s="163"/>
      <c r="W198" s="163"/>
      <c r="X198" s="163"/>
    </row>
    <row r="199" spans="1:26" s="282" customFormat="1" ht="69.75" customHeight="1">
      <c r="A199" s="299"/>
      <c r="B199" s="173" t="s">
        <v>1089</v>
      </c>
      <c r="C199" s="173"/>
      <c r="D199" s="325" t="s">
        <v>1090</v>
      </c>
      <c r="E199" s="163">
        <v>39990</v>
      </c>
      <c r="F199" s="163">
        <v>39928</v>
      </c>
      <c r="G199" s="163">
        <v>20000</v>
      </c>
      <c r="H199" s="163">
        <v>20000</v>
      </c>
      <c r="I199" s="163">
        <v>19990</v>
      </c>
      <c r="J199" s="163">
        <f>19990-5012</f>
        <v>14978</v>
      </c>
      <c r="K199" s="163"/>
      <c r="L199" s="163"/>
      <c r="M199" s="163">
        <v>19990</v>
      </c>
      <c r="N199" s="163">
        <f>19990-5012</f>
        <v>14978</v>
      </c>
      <c r="O199" s="163"/>
      <c r="P199" s="163"/>
      <c r="Q199" s="163">
        <f>R199</f>
        <v>10000</v>
      </c>
      <c r="R199" s="163">
        <v>10000</v>
      </c>
      <c r="S199" s="163"/>
      <c r="T199" s="163"/>
      <c r="U199" s="163" t="s">
        <v>1084</v>
      </c>
      <c r="V199" s="163"/>
      <c r="W199" s="163"/>
      <c r="X199" s="163"/>
      <c r="Z199" s="282" t="s">
        <v>2930</v>
      </c>
    </row>
    <row r="200" spans="1:26" s="282" customFormat="1" ht="71.25" customHeight="1">
      <c r="A200" s="299"/>
      <c r="B200" s="173" t="s">
        <v>1246</v>
      </c>
      <c r="C200" s="173"/>
      <c r="D200" s="163" t="s">
        <v>1247</v>
      </c>
      <c r="E200" s="163">
        <v>38960</v>
      </c>
      <c r="F200" s="163">
        <v>38960</v>
      </c>
      <c r="G200" s="163">
        <v>20000</v>
      </c>
      <c r="H200" s="163">
        <v>20000</v>
      </c>
      <c r="I200" s="163">
        <v>19860</v>
      </c>
      <c r="J200" s="163">
        <v>19080</v>
      </c>
      <c r="K200" s="163"/>
      <c r="L200" s="163"/>
      <c r="M200" s="163">
        <v>19860</v>
      </c>
      <c r="N200" s="163">
        <v>19080</v>
      </c>
      <c r="O200" s="163"/>
      <c r="P200" s="163"/>
      <c r="Q200" s="163">
        <f>R200</f>
        <v>10000</v>
      </c>
      <c r="R200" s="163">
        <v>10000</v>
      </c>
      <c r="S200" s="163"/>
      <c r="T200" s="163"/>
      <c r="U200" s="163" t="s">
        <v>1098</v>
      </c>
      <c r="V200" s="163"/>
      <c r="W200" s="163"/>
      <c r="X200" s="163"/>
    </row>
    <row r="201" spans="1:26" s="282" customFormat="1" ht="71.25" customHeight="1">
      <c r="A201" s="299"/>
      <c r="B201" s="173" t="s">
        <v>1248</v>
      </c>
      <c r="C201" s="173"/>
      <c r="D201" s="163"/>
      <c r="E201" s="163">
        <v>36870</v>
      </c>
      <c r="F201" s="163">
        <v>31870</v>
      </c>
      <c r="G201" s="163">
        <v>15000</v>
      </c>
      <c r="H201" s="163">
        <v>15000</v>
      </c>
      <c r="I201" s="163">
        <v>16870</v>
      </c>
      <c r="J201" s="163">
        <v>16870</v>
      </c>
      <c r="K201" s="163"/>
      <c r="L201" s="163"/>
      <c r="M201" s="163">
        <v>16870</v>
      </c>
      <c r="N201" s="163">
        <v>16870</v>
      </c>
      <c r="O201" s="163"/>
      <c r="P201" s="163"/>
      <c r="Q201" s="163">
        <f>R201</f>
        <v>10000</v>
      </c>
      <c r="R201" s="163">
        <v>10000</v>
      </c>
      <c r="S201" s="163"/>
      <c r="T201" s="163"/>
      <c r="U201" s="163"/>
      <c r="V201" s="163"/>
      <c r="W201" s="163"/>
      <c r="X201" s="163"/>
    </row>
    <row r="202" spans="1:26" s="282" customFormat="1" ht="59.25" customHeight="1">
      <c r="A202" s="299"/>
      <c r="B202" s="173" t="s">
        <v>1241</v>
      </c>
      <c r="C202" s="173"/>
      <c r="D202" s="163" t="s">
        <v>1242</v>
      </c>
      <c r="E202" s="163">
        <v>127190</v>
      </c>
      <c r="F202" s="163">
        <v>127190</v>
      </c>
      <c r="G202" s="163">
        <v>60000</v>
      </c>
      <c r="H202" s="163">
        <v>60000</v>
      </c>
      <c r="I202" s="163">
        <v>67190</v>
      </c>
      <c r="J202" s="163">
        <v>67190</v>
      </c>
      <c r="K202" s="163"/>
      <c r="L202" s="163"/>
      <c r="M202" s="163">
        <v>67190</v>
      </c>
      <c r="N202" s="163">
        <v>67190</v>
      </c>
      <c r="O202" s="163"/>
      <c r="P202" s="163"/>
      <c r="Q202" s="163">
        <v>67190</v>
      </c>
      <c r="R202" s="163">
        <v>67190</v>
      </c>
      <c r="S202" s="163"/>
      <c r="T202" s="163"/>
      <c r="U202" s="163" t="s">
        <v>1182</v>
      </c>
      <c r="V202" s="163"/>
      <c r="W202" s="163"/>
      <c r="X202" s="163"/>
    </row>
    <row r="203" spans="1:26" s="282" customFormat="1">
      <c r="A203" s="299"/>
      <c r="B203" s="289"/>
      <c r="C203" s="173"/>
      <c r="D203" s="163"/>
      <c r="E203" s="163"/>
      <c r="F203" s="163"/>
      <c r="G203" s="163"/>
      <c r="H203" s="163"/>
      <c r="I203" s="163"/>
      <c r="J203" s="163"/>
      <c r="K203" s="163"/>
      <c r="L203" s="163"/>
      <c r="M203" s="163"/>
      <c r="N203" s="163"/>
      <c r="O203" s="163"/>
      <c r="P203" s="163"/>
      <c r="Q203" s="163"/>
      <c r="R203" s="163"/>
      <c r="S203" s="163"/>
      <c r="T203" s="163"/>
      <c r="U203" s="163"/>
      <c r="V203" s="163"/>
      <c r="W203" s="163"/>
      <c r="X203" s="163"/>
    </row>
    <row r="204" spans="1:26" s="282" customFormat="1" ht="31.5">
      <c r="A204" s="297" t="s">
        <v>465</v>
      </c>
      <c r="B204" s="170" t="s">
        <v>466</v>
      </c>
      <c r="C204" s="173"/>
      <c r="D204" s="163"/>
      <c r="E204" s="296">
        <f>SUM(E205:E218)</f>
        <v>0</v>
      </c>
      <c r="F204" s="296">
        <f>SUM(F205:F218)</f>
        <v>0</v>
      </c>
      <c r="G204" s="296">
        <f>SUM(G205:G218)</f>
        <v>0</v>
      </c>
      <c r="H204" s="296">
        <f>SUM(H205:H218)</f>
        <v>0</v>
      </c>
      <c r="I204" s="296">
        <f>SUM(I205:I218)</f>
        <v>614000</v>
      </c>
      <c r="J204" s="296">
        <f t="shared" ref="J204:T204" si="32">SUM(J205:J218)</f>
        <v>614000</v>
      </c>
      <c r="K204" s="296">
        <f t="shared" si="32"/>
        <v>0</v>
      </c>
      <c r="L204" s="296">
        <f t="shared" si="32"/>
        <v>0</v>
      </c>
      <c r="M204" s="296">
        <f t="shared" si="32"/>
        <v>614000</v>
      </c>
      <c r="N204" s="296">
        <f t="shared" si="32"/>
        <v>614000</v>
      </c>
      <c r="O204" s="296">
        <f t="shared" si="32"/>
        <v>0</v>
      </c>
      <c r="P204" s="296">
        <f t="shared" si="32"/>
        <v>0</v>
      </c>
      <c r="Q204" s="296">
        <f t="shared" si="32"/>
        <v>0</v>
      </c>
      <c r="R204" s="296">
        <f t="shared" si="32"/>
        <v>0</v>
      </c>
      <c r="S204" s="296">
        <f t="shared" si="32"/>
        <v>0</v>
      </c>
      <c r="T204" s="296">
        <f t="shared" si="32"/>
        <v>0</v>
      </c>
      <c r="U204" s="163"/>
      <c r="V204" s="163"/>
      <c r="W204" s="163"/>
      <c r="X204" s="163"/>
    </row>
    <row r="205" spans="1:26" s="282" customFormat="1" ht="31.5">
      <c r="A205" s="299"/>
      <c r="B205" s="289" t="s">
        <v>467</v>
      </c>
      <c r="C205" s="173"/>
      <c r="D205" s="163"/>
      <c r="E205" s="163"/>
      <c r="F205" s="163"/>
      <c r="G205" s="163"/>
      <c r="H205" s="163"/>
      <c r="I205" s="163">
        <f>J205</f>
        <v>0</v>
      </c>
      <c r="J205" s="163"/>
      <c r="K205" s="163"/>
      <c r="L205" s="163"/>
      <c r="M205" s="163">
        <f>N205</f>
        <v>0</v>
      </c>
      <c r="N205" s="163"/>
      <c r="O205" s="163"/>
      <c r="P205" s="163"/>
      <c r="Q205" s="163"/>
      <c r="R205" s="163"/>
      <c r="S205" s="163"/>
      <c r="T205" s="163"/>
      <c r="U205" s="163"/>
      <c r="V205" s="163"/>
      <c r="W205" s="163"/>
      <c r="X205" s="163"/>
    </row>
    <row r="206" spans="1:26" s="282" customFormat="1" ht="56.25" customHeight="1">
      <c r="A206" s="242"/>
      <c r="B206" s="173" t="s">
        <v>942</v>
      </c>
      <c r="C206" s="173"/>
      <c r="D206" s="163"/>
      <c r="E206" s="163"/>
      <c r="F206" s="163"/>
      <c r="G206" s="163"/>
      <c r="H206" s="163"/>
      <c r="I206" s="163">
        <v>42000</v>
      </c>
      <c r="J206" s="163">
        <v>42000</v>
      </c>
      <c r="K206" s="163"/>
      <c r="L206" s="163"/>
      <c r="M206" s="163">
        <v>42000</v>
      </c>
      <c r="N206" s="163">
        <v>42000</v>
      </c>
      <c r="O206" s="163"/>
      <c r="P206" s="163"/>
      <c r="Q206" s="163"/>
      <c r="R206" s="163"/>
      <c r="S206" s="163"/>
      <c r="T206" s="163"/>
      <c r="U206" s="163" t="s">
        <v>1101</v>
      </c>
      <c r="V206" s="163"/>
      <c r="W206" s="163"/>
      <c r="X206" s="163"/>
    </row>
    <row r="207" spans="1:26" s="282" customFormat="1" ht="55.5" customHeight="1">
      <c r="A207" s="242"/>
      <c r="B207" s="173" t="s">
        <v>943</v>
      </c>
      <c r="C207" s="173"/>
      <c r="D207" s="163"/>
      <c r="E207" s="163"/>
      <c r="F207" s="163"/>
      <c r="G207" s="163"/>
      <c r="H207" s="163"/>
      <c r="I207" s="163">
        <v>30500</v>
      </c>
      <c r="J207" s="163">
        <v>30500</v>
      </c>
      <c r="K207" s="163"/>
      <c r="L207" s="163"/>
      <c r="M207" s="163">
        <v>30500</v>
      </c>
      <c r="N207" s="163">
        <v>30500</v>
      </c>
      <c r="O207" s="163"/>
      <c r="P207" s="163"/>
      <c r="Q207" s="163"/>
      <c r="R207" s="163"/>
      <c r="S207" s="163"/>
      <c r="T207" s="163"/>
      <c r="U207" s="163" t="s">
        <v>1101</v>
      </c>
      <c r="V207" s="163"/>
      <c r="W207" s="163"/>
      <c r="X207" s="163"/>
    </row>
    <row r="208" spans="1:26" s="282" customFormat="1" ht="58.5" customHeight="1">
      <c r="A208" s="242"/>
      <c r="B208" s="173" t="s">
        <v>1099</v>
      </c>
      <c r="C208" s="173"/>
      <c r="D208" s="163"/>
      <c r="E208" s="163"/>
      <c r="F208" s="163"/>
      <c r="G208" s="163"/>
      <c r="H208" s="163"/>
      <c r="I208" s="163">
        <v>30000</v>
      </c>
      <c r="J208" s="163">
        <v>30000</v>
      </c>
      <c r="K208" s="163"/>
      <c r="L208" s="163"/>
      <c r="M208" s="163">
        <v>30000</v>
      </c>
      <c r="N208" s="163">
        <v>30000</v>
      </c>
      <c r="O208" s="163"/>
      <c r="P208" s="163"/>
      <c r="Q208" s="163"/>
      <c r="R208" s="163"/>
      <c r="S208" s="163"/>
      <c r="T208" s="163"/>
      <c r="U208" s="163" t="s">
        <v>1101</v>
      </c>
      <c r="V208" s="163"/>
      <c r="W208" s="163"/>
      <c r="X208" s="163"/>
    </row>
    <row r="209" spans="1:24" s="282" customFormat="1" ht="64.5" customHeight="1">
      <c r="A209" s="242"/>
      <c r="B209" s="173" t="s">
        <v>1100</v>
      </c>
      <c r="C209" s="173"/>
      <c r="D209" s="163"/>
      <c r="E209" s="163"/>
      <c r="F209" s="163"/>
      <c r="G209" s="163"/>
      <c r="H209" s="163"/>
      <c r="I209" s="163">
        <v>20000</v>
      </c>
      <c r="J209" s="163">
        <v>20000</v>
      </c>
      <c r="K209" s="163"/>
      <c r="L209" s="163"/>
      <c r="M209" s="163">
        <v>20000</v>
      </c>
      <c r="N209" s="163">
        <v>20000</v>
      </c>
      <c r="O209" s="163"/>
      <c r="P209" s="163"/>
      <c r="Q209" s="163"/>
      <c r="R209" s="163"/>
      <c r="S209" s="163"/>
      <c r="T209" s="163"/>
      <c r="U209" s="163" t="s">
        <v>1101</v>
      </c>
      <c r="V209" s="163"/>
      <c r="W209" s="163"/>
      <c r="X209" s="163"/>
    </row>
    <row r="210" spans="1:24" s="282" customFormat="1" ht="62.25" customHeight="1">
      <c r="A210" s="242"/>
      <c r="B210" s="173" t="s">
        <v>944</v>
      </c>
      <c r="C210" s="173"/>
      <c r="D210" s="163"/>
      <c r="E210" s="163"/>
      <c r="F210" s="163"/>
      <c r="G210" s="163"/>
      <c r="H210" s="163"/>
      <c r="I210" s="163">
        <v>90000</v>
      </c>
      <c r="J210" s="163">
        <v>90000</v>
      </c>
      <c r="K210" s="163"/>
      <c r="L210" s="163"/>
      <c r="M210" s="163">
        <v>90000</v>
      </c>
      <c r="N210" s="163">
        <v>90000</v>
      </c>
      <c r="O210" s="163"/>
      <c r="P210" s="163"/>
      <c r="Q210" s="163"/>
      <c r="R210" s="163"/>
      <c r="S210" s="163"/>
      <c r="T210" s="163"/>
      <c r="U210" s="163" t="s">
        <v>1188</v>
      </c>
      <c r="V210" s="163"/>
      <c r="W210" s="163"/>
      <c r="X210" s="163"/>
    </row>
    <row r="211" spans="1:24" s="282" customFormat="1" ht="31.5">
      <c r="A211" s="242"/>
      <c r="B211" s="173" t="s">
        <v>945</v>
      </c>
      <c r="C211" s="173"/>
      <c r="D211" s="163"/>
      <c r="E211" s="163"/>
      <c r="F211" s="163"/>
      <c r="G211" s="163"/>
      <c r="H211" s="163"/>
      <c r="I211" s="163">
        <v>32000</v>
      </c>
      <c r="J211" s="163">
        <v>32000</v>
      </c>
      <c r="K211" s="163"/>
      <c r="L211" s="163"/>
      <c r="M211" s="163">
        <v>32000</v>
      </c>
      <c r="N211" s="163">
        <v>32000</v>
      </c>
      <c r="O211" s="163"/>
      <c r="P211" s="163"/>
      <c r="Q211" s="163"/>
      <c r="R211" s="163"/>
      <c r="S211" s="163"/>
      <c r="T211" s="163"/>
      <c r="U211" s="163" t="s">
        <v>1188</v>
      </c>
      <c r="V211" s="163"/>
      <c r="W211" s="163"/>
      <c r="X211" s="163"/>
    </row>
    <row r="212" spans="1:24" s="282" customFormat="1" ht="47.25">
      <c r="A212" s="242"/>
      <c r="B212" s="173" t="s">
        <v>946</v>
      </c>
      <c r="C212" s="173"/>
      <c r="D212" s="163"/>
      <c r="E212" s="163"/>
      <c r="F212" s="163"/>
      <c r="G212" s="163"/>
      <c r="H212" s="163"/>
      <c r="I212" s="163">
        <v>17500</v>
      </c>
      <c r="J212" s="163">
        <v>17500</v>
      </c>
      <c r="K212" s="163"/>
      <c r="L212" s="163"/>
      <c r="M212" s="163">
        <v>17500</v>
      </c>
      <c r="N212" s="163">
        <v>17500</v>
      </c>
      <c r="O212" s="163"/>
      <c r="P212" s="163"/>
      <c r="Q212" s="163"/>
      <c r="R212" s="163"/>
      <c r="S212" s="163"/>
      <c r="T212" s="163"/>
      <c r="U212" s="163" t="s">
        <v>1188</v>
      </c>
      <c r="V212" s="163"/>
      <c r="W212" s="163"/>
      <c r="X212" s="163"/>
    </row>
    <row r="213" spans="1:24" s="282" customFormat="1" ht="83.25" customHeight="1">
      <c r="A213" s="242"/>
      <c r="B213" s="173" t="s">
        <v>947</v>
      </c>
      <c r="C213" s="173"/>
      <c r="D213" s="163"/>
      <c r="E213" s="163"/>
      <c r="F213" s="163"/>
      <c r="G213" s="163"/>
      <c r="H213" s="163"/>
      <c r="I213" s="163">
        <v>150000</v>
      </c>
      <c r="J213" s="163">
        <v>150000</v>
      </c>
      <c r="K213" s="163"/>
      <c r="L213" s="163"/>
      <c r="M213" s="163">
        <v>150000</v>
      </c>
      <c r="N213" s="163">
        <v>150000</v>
      </c>
      <c r="O213" s="163"/>
      <c r="P213" s="163"/>
      <c r="Q213" s="163"/>
      <c r="R213" s="163"/>
      <c r="S213" s="163"/>
      <c r="T213" s="163"/>
      <c r="U213" s="163" t="s">
        <v>1085</v>
      </c>
      <c r="V213" s="163"/>
      <c r="W213" s="163"/>
      <c r="X213" s="163"/>
    </row>
    <row r="214" spans="1:24" s="282" customFormat="1" ht="83.25" customHeight="1">
      <c r="A214" s="242"/>
      <c r="B214" s="173" t="s">
        <v>1001</v>
      </c>
      <c r="C214" s="173"/>
      <c r="D214" s="163"/>
      <c r="E214" s="163"/>
      <c r="F214" s="163"/>
      <c r="G214" s="163"/>
      <c r="H214" s="163"/>
      <c r="I214" s="163">
        <v>50000</v>
      </c>
      <c r="J214" s="163">
        <v>50000</v>
      </c>
      <c r="K214" s="163"/>
      <c r="L214" s="163"/>
      <c r="M214" s="163">
        <v>50000</v>
      </c>
      <c r="N214" s="163">
        <v>50000</v>
      </c>
      <c r="O214" s="163"/>
      <c r="P214" s="163"/>
      <c r="Q214" s="163"/>
      <c r="R214" s="163"/>
      <c r="S214" s="163"/>
      <c r="T214" s="163"/>
      <c r="U214" s="163" t="s">
        <v>1085</v>
      </c>
      <c r="V214" s="163"/>
      <c r="W214" s="163"/>
      <c r="X214" s="163"/>
    </row>
    <row r="215" spans="1:24" s="282" customFormat="1" ht="46.5" customHeight="1">
      <c r="A215" s="242"/>
      <c r="B215" s="173" t="s">
        <v>520</v>
      </c>
      <c r="C215" s="173"/>
      <c r="D215" s="163"/>
      <c r="E215" s="163"/>
      <c r="F215" s="163"/>
      <c r="G215" s="163"/>
      <c r="H215" s="163"/>
      <c r="I215" s="163">
        <v>70000</v>
      </c>
      <c r="J215" s="163">
        <v>70000</v>
      </c>
      <c r="K215" s="163"/>
      <c r="L215" s="163"/>
      <c r="M215" s="163">
        <v>70000</v>
      </c>
      <c r="N215" s="163">
        <v>70000</v>
      </c>
      <c r="O215" s="163"/>
      <c r="P215" s="163"/>
      <c r="Q215" s="163"/>
      <c r="R215" s="163"/>
      <c r="S215" s="163"/>
      <c r="T215" s="163"/>
      <c r="U215" s="163" t="s">
        <v>1163</v>
      </c>
      <c r="V215" s="163"/>
      <c r="W215" s="163"/>
      <c r="X215" s="163"/>
    </row>
    <row r="216" spans="1:24" s="282" customFormat="1" ht="45" customHeight="1">
      <c r="A216" s="242"/>
      <c r="B216" s="173" t="s">
        <v>1082</v>
      </c>
      <c r="C216" s="173"/>
      <c r="D216" s="163"/>
      <c r="E216" s="163"/>
      <c r="F216" s="163"/>
      <c r="G216" s="163"/>
      <c r="H216" s="163"/>
      <c r="I216" s="163">
        <v>30000</v>
      </c>
      <c r="J216" s="163">
        <v>30000</v>
      </c>
      <c r="K216" s="163"/>
      <c r="L216" s="163"/>
      <c r="M216" s="163">
        <v>30000</v>
      </c>
      <c r="N216" s="163">
        <v>30000</v>
      </c>
      <c r="O216" s="163"/>
      <c r="P216" s="163"/>
      <c r="Q216" s="163"/>
      <c r="R216" s="163"/>
      <c r="S216" s="163"/>
      <c r="T216" s="163"/>
      <c r="U216" s="163" t="s">
        <v>1087</v>
      </c>
      <c r="V216" s="163"/>
      <c r="W216" s="163"/>
      <c r="X216" s="163"/>
    </row>
    <row r="217" spans="1:24" s="282" customFormat="1" ht="60" customHeight="1">
      <c r="A217" s="242"/>
      <c r="B217" s="173" t="s">
        <v>507</v>
      </c>
      <c r="C217" s="173"/>
      <c r="D217" s="163"/>
      <c r="E217" s="163"/>
      <c r="F217" s="163"/>
      <c r="G217" s="163"/>
      <c r="H217" s="163"/>
      <c r="I217" s="163">
        <v>37000</v>
      </c>
      <c r="J217" s="163">
        <v>37000</v>
      </c>
      <c r="K217" s="163"/>
      <c r="L217" s="163"/>
      <c r="M217" s="163">
        <v>37000</v>
      </c>
      <c r="N217" s="163">
        <v>37000</v>
      </c>
      <c r="O217" s="163"/>
      <c r="P217" s="163"/>
      <c r="Q217" s="163"/>
      <c r="R217" s="163"/>
      <c r="S217" s="163"/>
      <c r="T217" s="163"/>
      <c r="U217" s="163" t="s">
        <v>1087</v>
      </c>
      <c r="V217" s="163"/>
      <c r="W217" s="163"/>
      <c r="X217" s="163"/>
    </row>
    <row r="218" spans="1:24" s="282" customFormat="1" ht="63.75" customHeight="1">
      <c r="A218" s="242"/>
      <c r="B218" s="173" t="s">
        <v>506</v>
      </c>
      <c r="C218" s="173"/>
      <c r="D218" s="163"/>
      <c r="E218" s="163"/>
      <c r="F218" s="163"/>
      <c r="G218" s="163"/>
      <c r="H218" s="163"/>
      <c r="I218" s="163">
        <v>15000</v>
      </c>
      <c r="J218" s="163">
        <v>15000</v>
      </c>
      <c r="K218" s="163"/>
      <c r="L218" s="163"/>
      <c r="M218" s="163">
        <v>15000</v>
      </c>
      <c r="N218" s="163">
        <v>15000</v>
      </c>
      <c r="O218" s="163"/>
      <c r="P218" s="163"/>
      <c r="Q218" s="163"/>
      <c r="R218" s="163"/>
      <c r="S218" s="163"/>
      <c r="T218" s="163"/>
      <c r="U218" s="163" t="s">
        <v>1087</v>
      </c>
      <c r="V218" s="163"/>
      <c r="W218" s="163"/>
      <c r="X218" s="163"/>
    </row>
    <row r="219" spans="1:24" s="282" customFormat="1" ht="41.25" customHeight="1">
      <c r="A219" s="169" t="s">
        <v>581</v>
      </c>
      <c r="B219" s="291" t="s">
        <v>948</v>
      </c>
      <c r="C219" s="173"/>
      <c r="D219" s="163"/>
      <c r="E219" s="296">
        <f>E220+E223</f>
        <v>52500</v>
      </c>
      <c r="F219" s="296">
        <f t="shared" ref="F219:T219" si="33">F220+F223</f>
        <v>52500</v>
      </c>
      <c r="G219" s="296">
        <f t="shared" si="33"/>
        <v>0</v>
      </c>
      <c r="H219" s="296">
        <f t="shared" si="33"/>
        <v>0</v>
      </c>
      <c r="I219" s="296">
        <f t="shared" si="33"/>
        <v>569000</v>
      </c>
      <c r="J219" s="296">
        <f t="shared" si="33"/>
        <v>569000</v>
      </c>
      <c r="K219" s="296">
        <f t="shared" si="33"/>
        <v>0</v>
      </c>
      <c r="L219" s="296">
        <f t="shared" si="33"/>
        <v>0</v>
      </c>
      <c r="M219" s="296">
        <f t="shared" si="33"/>
        <v>569000</v>
      </c>
      <c r="N219" s="296">
        <f t="shared" si="33"/>
        <v>569000</v>
      </c>
      <c r="O219" s="296">
        <f t="shared" si="33"/>
        <v>0</v>
      </c>
      <c r="P219" s="296">
        <f t="shared" si="33"/>
        <v>0</v>
      </c>
      <c r="Q219" s="296">
        <f t="shared" si="33"/>
        <v>57000</v>
      </c>
      <c r="R219" s="296">
        <f t="shared" si="33"/>
        <v>57000</v>
      </c>
      <c r="S219" s="296">
        <f t="shared" si="33"/>
        <v>0</v>
      </c>
      <c r="T219" s="296">
        <f t="shared" si="33"/>
        <v>0</v>
      </c>
      <c r="U219" s="163"/>
      <c r="V219" s="163"/>
      <c r="W219" s="163"/>
      <c r="X219" s="163"/>
    </row>
    <row r="220" spans="1:24" s="282" customFormat="1" ht="31.5">
      <c r="A220" s="297" t="s">
        <v>464</v>
      </c>
      <c r="B220" s="170" t="s">
        <v>456</v>
      </c>
      <c r="C220" s="173"/>
      <c r="D220" s="163"/>
      <c r="E220" s="163"/>
      <c r="F220" s="163"/>
      <c r="G220" s="163"/>
      <c r="H220" s="163"/>
      <c r="I220" s="163">
        <f>J220</f>
        <v>0</v>
      </c>
      <c r="J220" s="163"/>
      <c r="K220" s="163"/>
      <c r="L220" s="163"/>
      <c r="M220" s="163">
        <f>N220</f>
        <v>0</v>
      </c>
      <c r="N220" s="163"/>
      <c r="O220" s="163"/>
      <c r="P220" s="163"/>
      <c r="Q220" s="163"/>
      <c r="R220" s="163"/>
      <c r="S220" s="163"/>
      <c r="T220" s="163"/>
      <c r="U220" s="163"/>
      <c r="V220" s="163"/>
      <c r="W220" s="163"/>
      <c r="X220" s="163"/>
    </row>
    <row r="221" spans="1:24" s="282" customFormat="1" ht="31.5">
      <c r="A221" s="299" t="s">
        <v>24</v>
      </c>
      <c r="B221" s="285" t="s">
        <v>457</v>
      </c>
      <c r="C221" s="173"/>
      <c r="D221" s="163"/>
      <c r="E221" s="163"/>
      <c r="F221" s="163"/>
      <c r="G221" s="163"/>
      <c r="H221" s="163"/>
      <c r="I221" s="163">
        <f>J221</f>
        <v>0</v>
      </c>
      <c r="J221" s="163"/>
      <c r="K221" s="163"/>
      <c r="L221" s="163"/>
      <c r="M221" s="163">
        <f>N221</f>
        <v>0</v>
      </c>
      <c r="N221" s="163"/>
      <c r="O221" s="163"/>
      <c r="P221" s="163"/>
      <c r="Q221" s="163"/>
      <c r="R221" s="163"/>
      <c r="S221" s="163"/>
      <c r="T221" s="163"/>
      <c r="U221" s="163"/>
      <c r="V221" s="163"/>
      <c r="W221" s="163"/>
      <c r="X221" s="163"/>
    </row>
    <row r="222" spans="1:24" s="282" customFormat="1" ht="47.25">
      <c r="A222" s="299"/>
      <c r="B222" s="289" t="s">
        <v>458</v>
      </c>
      <c r="C222" s="173"/>
      <c r="D222" s="163"/>
      <c r="E222" s="163"/>
      <c r="F222" s="163"/>
      <c r="G222" s="163"/>
      <c r="H222" s="163"/>
      <c r="I222" s="163">
        <f>J222</f>
        <v>0</v>
      </c>
      <c r="J222" s="163"/>
      <c r="K222" s="163"/>
      <c r="L222" s="163"/>
      <c r="M222" s="163">
        <f>N222</f>
        <v>0</v>
      </c>
      <c r="N222" s="163"/>
      <c r="O222" s="163"/>
      <c r="P222" s="163"/>
      <c r="Q222" s="163"/>
      <c r="R222" s="163"/>
      <c r="S222" s="163"/>
      <c r="T222" s="163"/>
      <c r="U222" s="163"/>
      <c r="V222" s="163"/>
      <c r="W222" s="163"/>
      <c r="X222" s="163"/>
    </row>
    <row r="223" spans="1:24" s="282" customFormat="1" ht="31.5">
      <c r="A223" s="297" t="s">
        <v>465</v>
      </c>
      <c r="B223" s="170" t="s">
        <v>466</v>
      </c>
      <c r="C223" s="173"/>
      <c r="D223" s="163"/>
      <c r="E223" s="296">
        <f t="shared" ref="E223:T223" si="34">SUM(E224:E232)</f>
        <v>52500</v>
      </c>
      <c r="F223" s="296">
        <f t="shared" si="34"/>
        <v>52500</v>
      </c>
      <c r="G223" s="296">
        <f t="shared" si="34"/>
        <v>0</v>
      </c>
      <c r="H223" s="296">
        <f t="shared" si="34"/>
        <v>0</v>
      </c>
      <c r="I223" s="296">
        <f t="shared" si="34"/>
        <v>569000</v>
      </c>
      <c r="J223" s="296">
        <f t="shared" si="34"/>
        <v>569000</v>
      </c>
      <c r="K223" s="296">
        <f t="shared" si="34"/>
        <v>0</v>
      </c>
      <c r="L223" s="296">
        <f t="shared" si="34"/>
        <v>0</v>
      </c>
      <c r="M223" s="296">
        <f t="shared" si="34"/>
        <v>569000</v>
      </c>
      <c r="N223" s="296">
        <f t="shared" si="34"/>
        <v>569000</v>
      </c>
      <c r="O223" s="296">
        <f t="shared" si="34"/>
        <v>0</v>
      </c>
      <c r="P223" s="296">
        <f t="shared" si="34"/>
        <v>0</v>
      </c>
      <c r="Q223" s="296">
        <f t="shared" si="34"/>
        <v>57000</v>
      </c>
      <c r="R223" s="296">
        <f t="shared" si="34"/>
        <v>57000</v>
      </c>
      <c r="S223" s="296">
        <f t="shared" si="34"/>
        <v>0</v>
      </c>
      <c r="T223" s="296">
        <f t="shared" si="34"/>
        <v>0</v>
      </c>
      <c r="U223" s="163"/>
      <c r="V223" s="163"/>
      <c r="W223" s="163"/>
      <c r="X223" s="163"/>
    </row>
    <row r="224" spans="1:24" s="282" customFormat="1" ht="31.5">
      <c r="A224" s="299"/>
      <c r="B224" s="289" t="s">
        <v>467</v>
      </c>
      <c r="C224" s="173"/>
      <c r="D224" s="163"/>
      <c r="E224" s="163"/>
      <c r="F224" s="163"/>
      <c r="G224" s="163"/>
      <c r="H224" s="163"/>
      <c r="I224" s="163">
        <f>J224</f>
        <v>0</v>
      </c>
      <c r="J224" s="163"/>
      <c r="K224" s="163"/>
      <c r="L224" s="163"/>
      <c r="M224" s="163">
        <f>N224</f>
        <v>0</v>
      </c>
      <c r="N224" s="163"/>
      <c r="O224" s="163"/>
      <c r="P224" s="163"/>
      <c r="Q224" s="163"/>
      <c r="R224" s="163"/>
      <c r="S224" s="163"/>
      <c r="T224" s="163"/>
      <c r="U224" s="163"/>
      <c r="V224" s="163"/>
      <c r="W224" s="163"/>
      <c r="X224" s="163"/>
    </row>
    <row r="225" spans="1:26" s="282" customFormat="1" ht="39" customHeight="1">
      <c r="A225" s="313">
        <v>1</v>
      </c>
      <c r="B225" s="173" t="s">
        <v>990</v>
      </c>
      <c r="C225" s="173"/>
      <c r="D225" s="163"/>
      <c r="E225" s="163"/>
      <c r="F225" s="163"/>
      <c r="G225" s="163"/>
      <c r="H225" s="163"/>
      <c r="I225" s="163">
        <v>100000</v>
      </c>
      <c r="J225" s="163">
        <v>100000</v>
      </c>
      <c r="K225" s="163"/>
      <c r="L225" s="163"/>
      <c r="M225" s="163">
        <v>100000</v>
      </c>
      <c r="N225" s="163">
        <v>100000</v>
      </c>
      <c r="O225" s="163"/>
      <c r="P225" s="163"/>
      <c r="Q225" s="163">
        <f>R225</f>
        <v>10000</v>
      </c>
      <c r="R225" s="163">
        <v>10000</v>
      </c>
      <c r="S225" s="163"/>
      <c r="T225" s="163"/>
      <c r="U225" s="163" t="s">
        <v>992</v>
      </c>
      <c r="V225" s="163"/>
      <c r="W225" s="163"/>
      <c r="X225" s="163"/>
    </row>
    <row r="226" spans="1:26" s="282" customFormat="1" ht="28.5" customHeight="1">
      <c r="A226" s="313">
        <v>2</v>
      </c>
      <c r="B226" s="173" t="s">
        <v>777</v>
      </c>
      <c r="C226" s="173"/>
      <c r="D226" s="163"/>
      <c r="E226" s="163"/>
      <c r="F226" s="163"/>
      <c r="G226" s="163"/>
      <c r="H226" s="163"/>
      <c r="I226" s="163">
        <v>80000</v>
      </c>
      <c r="J226" s="163">
        <v>80000</v>
      </c>
      <c r="K226" s="163"/>
      <c r="L226" s="163"/>
      <c r="M226" s="163">
        <v>80000</v>
      </c>
      <c r="N226" s="163">
        <v>80000</v>
      </c>
      <c r="O226" s="163"/>
      <c r="P226" s="163"/>
      <c r="Q226" s="163">
        <f>R226</f>
        <v>5000</v>
      </c>
      <c r="R226" s="163">
        <v>5000</v>
      </c>
      <c r="S226" s="163"/>
      <c r="T226" s="163"/>
      <c r="U226" s="163" t="s">
        <v>992</v>
      </c>
      <c r="V226" s="163"/>
      <c r="W226" s="163"/>
      <c r="X226" s="163"/>
    </row>
    <row r="227" spans="1:26" s="282" customFormat="1" ht="62.25" customHeight="1">
      <c r="A227" s="313">
        <v>3</v>
      </c>
      <c r="B227" s="173" t="s">
        <v>991</v>
      </c>
      <c r="C227" s="173"/>
      <c r="D227" s="163"/>
      <c r="E227" s="163"/>
      <c r="F227" s="163"/>
      <c r="G227" s="163"/>
      <c r="H227" s="163"/>
      <c r="I227" s="163">
        <v>96500</v>
      </c>
      <c r="J227" s="163">
        <v>96500</v>
      </c>
      <c r="K227" s="163"/>
      <c r="L227" s="163"/>
      <c r="M227" s="163">
        <v>96500</v>
      </c>
      <c r="N227" s="163">
        <v>96500</v>
      </c>
      <c r="O227" s="163"/>
      <c r="P227" s="163"/>
      <c r="Q227" s="163">
        <v>10000</v>
      </c>
      <c r="R227" s="163">
        <v>10000</v>
      </c>
      <c r="S227" s="163"/>
      <c r="T227" s="163"/>
      <c r="U227" s="163" t="s">
        <v>992</v>
      </c>
      <c r="V227" s="163"/>
      <c r="W227" s="163"/>
      <c r="X227" s="163"/>
    </row>
    <row r="228" spans="1:26" s="282" customFormat="1" ht="42" customHeight="1">
      <c r="A228" s="313">
        <v>4</v>
      </c>
      <c r="B228" s="173" t="s">
        <v>2990</v>
      </c>
      <c r="C228" s="173"/>
      <c r="D228" s="163"/>
      <c r="E228" s="163"/>
      <c r="F228" s="163"/>
      <c r="G228" s="163"/>
      <c r="H228" s="163"/>
      <c r="I228" s="163">
        <v>80000</v>
      </c>
      <c r="J228" s="163">
        <v>80000</v>
      </c>
      <c r="K228" s="163"/>
      <c r="L228" s="163"/>
      <c r="M228" s="163">
        <v>80000</v>
      </c>
      <c r="N228" s="163">
        <v>80000</v>
      </c>
      <c r="O228" s="163"/>
      <c r="P228" s="163"/>
      <c r="Q228" s="163">
        <v>10000</v>
      </c>
      <c r="R228" s="163">
        <v>10000</v>
      </c>
      <c r="S228" s="163"/>
      <c r="T228" s="163"/>
      <c r="U228" s="163" t="s">
        <v>992</v>
      </c>
      <c r="V228" s="163"/>
      <c r="W228" s="163"/>
      <c r="X228" s="163"/>
    </row>
    <row r="229" spans="1:26" s="282" customFormat="1" ht="39.75" customHeight="1">
      <c r="A229" s="313">
        <v>5</v>
      </c>
      <c r="B229" s="173" t="s">
        <v>950</v>
      </c>
      <c r="C229" s="173"/>
      <c r="D229" s="163"/>
      <c r="E229" s="163"/>
      <c r="F229" s="163"/>
      <c r="G229" s="163"/>
      <c r="H229" s="163"/>
      <c r="I229" s="163">
        <v>80000</v>
      </c>
      <c r="J229" s="163">
        <v>80000</v>
      </c>
      <c r="K229" s="163"/>
      <c r="L229" s="163"/>
      <c r="M229" s="163">
        <v>80000</v>
      </c>
      <c r="N229" s="163">
        <v>80000</v>
      </c>
      <c r="O229" s="163"/>
      <c r="P229" s="163"/>
      <c r="Q229" s="163">
        <v>10000</v>
      </c>
      <c r="R229" s="163">
        <v>10000</v>
      </c>
      <c r="S229" s="163"/>
      <c r="T229" s="163"/>
      <c r="U229" s="163" t="s">
        <v>992</v>
      </c>
      <c r="V229" s="163"/>
      <c r="W229" s="163"/>
      <c r="X229" s="163"/>
    </row>
    <row r="230" spans="1:26" s="282" customFormat="1" ht="46.5" customHeight="1">
      <c r="A230" s="313">
        <v>6</v>
      </c>
      <c r="B230" s="173" t="s">
        <v>951</v>
      </c>
      <c r="C230" s="173"/>
      <c r="D230" s="163"/>
      <c r="E230" s="163"/>
      <c r="F230" s="163"/>
      <c r="G230" s="163"/>
      <c r="H230" s="163"/>
      <c r="I230" s="163">
        <v>80000</v>
      </c>
      <c r="J230" s="163">
        <v>80000</v>
      </c>
      <c r="K230" s="163"/>
      <c r="L230" s="163"/>
      <c r="M230" s="163">
        <v>80000</v>
      </c>
      <c r="N230" s="163">
        <v>80000</v>
      </c>
      <c r="O230" s="163"/>
      <c r="P230" s="163"/>
      <c r="Q230" s="163">
        <v>10000</v>
      </c>
      <c r="R230" s="163">
        <v>10000</v>
      </c>
      <c r="S230" s="163"/>
      <c r="T230" s="163"/>
      <c r="U230" s="163" t="s">
        <v>992</v>
      </c>
      <c r="V230" s="163"/>
      <c r="W230" s="163"/>
      <c r="X230" s="163"/>
    </row>
    <row r="231" spans="1:26" s="341" customFormat="1" ht="36.75" customHeight="1">
      <c r="A231" s="494">
        <v>7</v>
      </c>
      <c r="B231" s="495" t="s">
        <v>2946</v>
      </c>
      <c r="C231" s="496"/>
      <c r="D231" s="497"/>
      <c r="E231" s="163">
        <v>52500</v>
      </c>
      <c r="F231" s="163">
        <v>52500</v>
      </c>
      <c r="G231" s="163"/>
      <c r="H231" s="163"/>
      <c r="I231" s="163">
        <v>52500</v>
      </c>
      <c r="J231" s="163">
        <v>52500</v>
      </c>
      <c r="K231" s="163"/>
      <c r="L231" s="163"/>
      <c r="M231" s="163">
        <v>52500</v>
      </c>
      <c r="N231" s="163">
        <v>52500</v>
      </c>
      <c r="O231" s="163"/>
      <c r="P231" s="163"/>
      <c r="Q231" s="163">
        <v>2000</v>
      </c>
      <c r="R231" s="163">
        <v>2000</v>
      </c>
      <c r="S231" s="395"/>
      <c r="T231" s="395"/>
      <c r="U231" s="163" t="s">
        <v>992</v>
      </c>
      <c r="V231" s="340"/>
      <c r="W231" s="340"/>
      <c r="X231" s="340"/>
      <c r="Y231" s="340"/>
    </row>
    <row r="232" spans="1:26" s="282" customFormat="1">
      <c r="A232" s="242"/>
      <c r="B232" s="173"/>
      <c r="C232" s="173"/>
      <c r="D232" s="163"/>
      <c r="E232" s="163"/>
      <c r="F232" s="163"/>
      <c r="G232" s="163"/>
      <c r="H232" s="163"/>
      <c r="I232" s="163"/>
      <c r="J232" s="163"/>
      <c r="K232" s="163"/>
      <c r="L232" s="163"/>
      <c r="M232" s="163"/>
      <c r="N232" s="163"/>
      <c r="O232" s="163"/>
      <c r="P232" s="163"/>
      <c r="Q232" s="163"/>
      <c r="R232" s="163"/>
      <c r="S232" s="163"/>
      <c r="T232" s="163"/>
      <c r="U232" s="163"/>
      <c r="V232" s="163"/>
      <c r="W232" s="163"/>
      <c r="X232" s="163"/>
    </row>
    <row r="233" spans="1:26" s="282" customFormat="1" ht="42.75" customHeight="1">
      <c r="A233" s="169" t="s">
        <v>591</v>
      </c>
      <c r="B233" s="291" t="s">
        <v>952</v>
      </c>
      <c r="C233" s="173"/>
      <c r="D233" s="163"/>
      <c r="E233" s="296">
        <f t="shared" ref="E233:T233" si="35">E234+E238</f>
        <v>205000</v>
      </c>
      <c r="F233" s="296">
        <f t="shared" si="35"/>
        <v>205000</v>
      </c>
      <c r="G233" s="296">
        <f t="shared" si="35"/>
        <v>81643</v>
      </c>
      <c r="H233" s="296">
        <f t="shared" si="35"/>
        <v>81643</v>
      </c>
      <c r="I233" s="296">
        <f t="shared" si="35"/>
        <v>995362</v>
      </c>
      <c r="J233" s="296">
        <f t="shared" si="35"/>
        <v>995362</v>
      </c>
      <c r="K233" s="296">
        <f t="shared" si="35"/>
        <v>0</v>
      </c>
      <c r="L233" s="296">
        <f t="shared" si="35"/>
        <v>0</v>
      </c>
      <c r="M233" s="296">
        <f t="shared" si="35"/>
        <v>995362</v>
      </c>
      <c r="N233" s="296">
        <f t="shared" si="35"/>
        <v>995362</v>
      </c>
      <c r="O233" s="296">
        <f t="shared" si="35"/>
        <v>0</v>
      </c>
      <c r="P233" s="296">
        <f t="shared" si="35"/>
        <v>0</v>
      </c>
      <c r="Q233" s="296">
        <f t="shared" si="35"/>
        <v>55862</v>
      </c>
      <c r="R233" s="296">
        <f t="shared" si="35"/>
        <v>52862</v>
      </c>
      <c r="S233" s="296">
        <f t="shared" si="35"/>
        <v>0</v>
      </c>
      <c r="T233" s="296">
        <f t="shared" si="35"/>
        <v>0</v>
      </c>
      <c r="U233" s="163"/>
      <c r="V233" s="163"/>
      <c r="W233" s="163"/>
      <c r="X233" s="163"/>
      <c r="Z233" s="282">
        <v>179090</v>
      </c>
    </row>
    <row r="234" spans="1:26" s="282" customFormat="1" ht="31.5">
      <c r="A234" s="297" t="s">
        <v>464</v>
      </c>
      <c r="B234" s="170" t="s">
        <v>456</v>
      </c>
      <c r="C234" s="173"/>
      <c r="D234" s="163"/>
      <c r="E234" s="296">
        <f t="shared" ref="E234:T234" si="36">SUM(E235:E237)</f>
        <v>125000</v>
      </c>
      <c r="F234" s="296">
        <f t="shared" si="36"/>
        <v>125000</v>
      </c>
      <c r="G234" s="296">
        <f t="shared" si="36"/>
        <v>81643</v>
      </c>
      <c r="H234" s="296">
        <f t="shared" si="36"/>
        <v>81643</v>
      </c>
      <c r="I234" s="296">
        <f t="shared" si="36"/>
        <v>42862</v>
      </c>
      <c r="J234" s="296">
        <f t="shared" si="36"/>
        <v>42862</v>
      </c>
      <c r="K234" s="296">
        <f t="shared" si="36"/>
        <v>0</v>
      </c>
      <c r="L234" s="296">
        <f t="shared" si="36"/>
        <v>0</v>
      </c>
      <c r="M234" s="296">
        <f t="shared" si="36"/>
        <v>42862</v>
      </c>
      <c r="N234" s="296">
        <f t="shared" si="36"/>
        <v>42862</v>
      </c>
      <c r="O234" s="296">
        <f t="shared" si="36"/>
        <v>0</v>
      </c>
      <c r="P234" s="296">
        <f t="shared" si="36"/>
        <v>0</v>
      </c>
      <c r="Q234" s="296">
        <f t="shared" si="36"/>
        <v>42862</v>
      </c>
      <c r="R234" s="296">
        <f t="shared" si="36"/>
        <v>42862</v>
      </c>
      <c r="S234" s="296">
        <f t="shared" si="36"/>
        <v>0</v>
      </c>
      <c r="T234" s="296">
        <f t="shared" si="36"/>
        <v>0</v>
      </c>
      <c r="U234" s="163"/>
      <c r="V234" s="163"/>
      <c r="W234" s="163"/>
      <c r="X234" s="163"/>
    </row>
    <row r="235" spans="1:26" s="282" customFormat="1" ht="31.5">
      <c r="A235" s="299" t="s">
        <v>24</v>
      </c>
      <c r="B235" s="285" t="s">
        <v>457</v>
      </c>
      <c r="C235" s="173"/>
      <c r="D235" s="163"/>
      <c r="E235" s="163"/>
      <c r="F235" s="163"/>
      <c r="G235" s="163"/>
      <c r="H235" s="163"/>
      <c r="I235" s="163"/>
      <c r="J235" s="163"/>
      <c r="K235" s="163"/>
      <c r="L235" s="163"/>
      <c r="M235" s="163"/>
      <c r="N235" s="163"/>
      <c r="O235" s="163"/>
      <c r="P235" s="163"/>
      <c r="Q235" s="163"/>
      <c r="R235" s="163"/>
      <c r="S235" s="163"/>
      <c r="T235" s="163"/>
      <c r="U235" s="163"/>
      <c r="V235" s="163"/>
      <c r="W235" s="163"/>
      <c r="X235" s="163"/>
    </row>
    <row r="236" spans="1:26" s="282" customFormat="1" ht="47.25">
      <c r="A236" s="299"/>
      <c r="B236" s="289" t="s">
        <v>458</v>
      </c>
      <c r="C236" s="173"/>
      <c r="D236" s="163"/>
      <c r="E236" s="163"/>
      <c r="F236" s="163"/>
      <c r="G236" s="163"/>
      <c r="H236" s="163"/>
      <c r="I236" s="163"/>
      <c r="J236" s="163"/>
      <c r="K236" s="163"/>
      <c r="L236" s="163"/>
      <c r="M236" s="163"/>
      <c r="N236" s="163"/>
      <c r="O236" s="163"/>
      <c r="P236" s="163"/>
      <c r="Q236" s="163"/>
      <c r="R236" s="163"/>
      <c r="S236" s="163"/>
      <c r="T236" s="163"/>
      <c r="U236" s="163"/>
      <c r="V236" s="163"/>
      <c r="W236" s="163"/>
      <c r="X236" s="163"/>
    </row>
    <row r="237" spans="1:26" s="282" customFormat="1" ht="52.5" customHeight="1">
      <c r="A237" s="242" t="s">
        <v>46</v>
      </c>
      <c r="B237" s="498" t="s">
        <v>953</v>
      </c>
      <c r="C237" s="173"/>
      <c r="D237" s="163" t="s">
        <v>981</v>
      </c>
      <c r="E237" s="163">
        <v>125000</v>
      </c>
      <c r="F237" s="163">
        <v>125000</v>
      </c>
      <c r="G237" s="163">
        <v>81643</v>
      </c>
      <c r="H237" s="163">
        <v>81643</v>
      </c>
      <c r="I237" s="163">
        <v>42862</v>
      </c>
      <c r="J237" s="163">
        <v>42862</v>
      </c>
      <c r="K237" s="163"/>
      <c r="L237" s="163"/>
      <c r="M237" s="163">
        <v>42862</v>
      </c>
      <c r="N237" s="163">
        <v>42862</v>
      </c>
      <c r="O237" s="163"/>
      <c r="P237" s="163"/>
      <c r="Q237" s="163">
        <v>42862</v>
      </c>
      <c r="R237" s="163">
        <v>42862</v>
      </c>
      <c r="S237" s="163"/>
      <c r="T237" s="163"/>
      <c r="U237" s="163" t="s">
        <v>1102</v>
      </c>
      <c r="V237" s="163"/>
      <c r="W237" s="163"/>
      <c r="X237" s="163"/>
    </row>
    <row r="238" spans="1:26" s="282" customFormat="1" ht="31.5">
      <c r="A238" s="297" t="s">
        <v>465</v>
      </c>
      <c r="B238" s="170" t="s">
        <v>466</v>
      </c>
      <c r="C238" s="173"/>
      <c r="D238" s="163"/>
      <c r="E238" s="296">
        <f>SUM(E239:E255)</f>
        <v>80000</v>
      </c>
      <c r="F238" s="296">
        <f t="shared" ref="F238:T238" si="37">SUM(F239:F255)</f>
        <v>80000</v>
      </c>
      <c r="G238" s="296">
        <f t="shared" si="37"/>
        <v>0</v>
      </c>
      <c r="H238" s="296">
        <f t="shared" si="37"/>
        <v>0</v>
      </c>
      <c r="I238" s="296">
        <f t="shared" si="37"/>
        <v>952500</v>
      </c>
      <c r="J238" s="296">
        <f t="shared" si="37"/>
        <v>952500</v>
      </c>
      <c r="K238" s="296">
        <f t="shared" si="37"/>
        <v>0</v>
      </c>
      <c r="L238" s="296">
        <f t="shared" si="37"/>
        <v>0</v>
      </c>
      <c r="M238" s="296">
        <f t="shared" si="37"/>
        <v>952500</v>
      </c>
      <c r="N238" s="296">
        <f t="shared" si="37"/>
        <v>952500</v>
      </c>
      <c r="O238" s="296">
        <f t="shared" si="37"/>
        <v>0</v>
      </c>
      <c r="P238" s="296">
        <f t="shared" si="37"/>
        <v>0</v>
      </c>
      <c r="Q238" s="296">
        <f t="shared" si="37"/>
        <v>13000</v>
      </c>
      <c r="R238" s="296">
        <f t="shared" si="37"/>
        <v>10000</v>
      </c>
      <c r="S238" s="296">
        <f t="shared" si="37"/>
        <v>0</v>
      </c>
      <c r="T238" s="296">
        <f t="shared" si="37"/>
        <v>0</v>
      </c>
      <c r="U238" s="163"/>
      <c r="V238" s="163"/>
      <c r="W238" s="163"/>
      <c r="X238" s="163"/>
    </row>
    <row r="239" spans="1:26" s="282" customFormat="1" ht="31.5">
      <c r="A239" s="299"/>
      <c r="B239" s="289" t="s">
        <v>467</v>
      </c>
      <c r="C239" s="173"/>
      <c r="D239" s="163"/>
      <c r="E239" s="163"/>
      <c r="F239" s="163"/>
      <c r="G239" s="163"/>
      <c r="H239" s="163"/>
      <c r="I239" s="163"/>
      <c r="J239" s="163"/>
      <c r="K239" s="163"/>
      <c r="L239" s="163"/>
      <c r="M239" s="163"/>
      <c r="N239" s="163"/>
      <c r="O239" s="163"/>
      <c r="P239" s="163"/>
      <c r="Q239" s="163"/>
      <c r="R239" s="163"/>
      <c r="S239" s="163"/>
      <c r="T239" s="163"/>
      <c r="U239" s="163"/>
      <c r="V239" s="163"/>
      <c r="W239" s="163"/>
      <c r="X239" s="163"/>
    </row>
    <row r="240" spans="1:26" s="282" customFormat="1" ht="58.5" customHeight="1">
      <c r="A240" s="242"/>
      <c r="B240" s="498" t="s">
        <v>954</v>
      </c>
      <c r="C240" s="173"/>
      <c r="D240" s="163" t="s">
        <v>955</v>
      </c>
      <c r="E240" s="163">
        <v>80000</v>
      </c>
      <c r="F240" s="163">
        <v>80000</v>
      </c>
      <c r="G240" s="163"/>
      <c r="H240" s="163"/>
      <c r="I240" s="163">
        <v>80000</v>
      </c>
      <c r="J240" s="163">
        <v>80000</v>
      </c>
      <c r="K240" s="163"/>
      <c r="L240" s="163"/>
      <c r="M240" s="163">
        <v>80000</v>
      </c>
      <c r="N240" s="163">
        <v>80000</v>
      </c>
      <c r="O240" s="163"/>
      <c r="P240" s="163"/>
      <c r="Q240" s="163">
        <f>R240</f>
        <v>10000</v>
      </c>
      <c r="R240" s="163">
        <v>10000</v>
      </c>
      <c r="S240" s="163"/>
      <c r="T240" s="163"/>
      <c r="U240" s="163" t="s">
        <v>1102</v>
      </c>
      <c r="V240" s="163"/>
      <c r="W240" s="163"/>
      <c r="X240" s="163"/>
    </row>
    <row r="241" spans="1:26" s="282" customFormat="1" ht="44.25" hidden="1" customHeight="1">
      <c r="A241" s="242"/>
      <c r="B241" s="173" t="s">
        <v>956</v>
      </c>
      <c r="C241" s="173"/>
      <c r="D241" s="163"/>
      <c r="E241" s="163"/>
      <c r="F241" s="163"/>
      <c r="G241" s="163"/>
      <c r="H241" s="163"/>
      <c r="I241" s="163"/>
      <c r="J241" s="163"/>
      <c r="K241" s="163"/>
      <c r="L241" s="163"/>
      <c r="M241" s="163"/>
      <c r="N241" s="163"/>
      <c r="O241" s="163"/>
      <c r="P241" s="163"/>
      <c r="Q241" s="163"/>
      <c r="R241" s="163"/>
      <c r="S241" s="163"/>
      <c r="T241" s="163"/>
      <c r="U241" s="163" t="s">
        <v>1102</v>
      </c>
      <c r="V241" s="163"/>
      <c r="W241" s="163"/>
      <c r="X241" s="163"/>
      <c r="Z241" s="282" t="s">
        <v>2977</v>
      </c>
    </row>
    <row r="242" spans="1:26" s="282" customFormat="1" ht="57" customHeight="1">
      <c r="A242" s="242"/>
      <c r="B242" s="173" t="s">
        <v>979</v>
      </c>
      <c r="C242" s="173"/>
      <c r="D242" s="163"/>
      <c r="E242" s="163"/>
      <c r="F242" s="163"/>
      <c r="G242" s="163"/>
      <c r="H242" s="163"/>
      <c r="I242" s="163">
        <v>85000</v>
      </c>
      <c r="J242" s="163">
        <v>85000</v>
      </c>
      <c r="K242" s="163"/>
      <c r="L242" s="163"/>
      <c r="M242" s="163">
        <v>85000</v>
      </c>
      <c r="N242" s="163">
        <v>85000</v>
      </c>
      <c r="O242" s="163"/>
      <c r="P242" s="163"/>
      <c r="Q242" s="163"/>
      <c r="R242" s="163"/>
      <c r="S242" s="163"/>
      <c r="T242" s="163"/>
      <c r="U242" s="163" t="s">
        <v>1102</v>
      </c>
      <c r="V242" s="163"/>
      <c r="W242" s="163"/>
      <c r="X242" s="163"/>
    </row>
    <row r="243" spans="1:26" s="282" customFormat="1" ht="52.5" customHeight="1">
      <c r="A243" s="242"/>
      <c r="B243" s="173" t="s">
        <v>980</v>
      </c>
      <c r="C243" s="173"/>
      <c r="D243" s="163"/>
      <c r="E243" s="163"/>
      <c r="F243" s="163"/>
      <c r="G243" s="163"/>
      <c r="H243" s="163"/>
      <c r="I243" s="163">
        <v>30000</v>
      </c>
      <c r="J243" s="163">
        <v>30000</v>
      </c>
      <c r="K243" s="163"/>
      <c r="L243" s="163"/>
      <c r="M243" s="163">
        <v>30000</v>
      </c>
      <c r="N243" s="163">
        <v>30000</v>
      </c>
      <c r="O243" s="163"/>
      <c r="P243" s="163"/>
      <c r="Q243" s="163"/>
      <c r="R243" s="163"/>
      <c r="S243" s="163"/>
      <c r="T243" s="163"/>
      <c r="U243" s="163" t="s">
        <v>1102</v>
      </c>
      <c r="V243" s="163"/>
      <c r="W243" s="163"/>
      <c r="X243" s="163"/>
    </row>
    <row r="244" spans="1:26" s="282" customFormat="1" ht="46.5" customHeight="1">
      <c r="A244" s="242"/>
      <c r="B244" s="173" t="s">
        <v>1181</v>
      </c>
      <c r="C244" s="173"/>
      <c r="D244" s="163"/>
      <c r="E244" s="163"/>
      <c r="F244" s="163"/>
      <c r="G244" s="163"/>
      <c r="H244" s="163"/>
      <c r="I244" s="163">
        <v>80000</v>
      </c>
      <c r="J244" s="163">
        <v>80000</v>
      </c>
      <c r="K244" s="163"/>
      <c r="L244" s="163"/>
      <c r="M244" s="163">
        <v>80000</v>
      </c>
      <c r="N244" s="163">
        <v>80000</v>
      </c>
      <c r="O244" s="163"/>
      <c r="P244" s="163"/>
      <c r="Q244" s="163"/>
      <c r="R244" s="163"/>
      <c r="S244" s="163"/>
      <c r="T244" s="163"/>
      <c r="U244" s="163" t="s">
        <v>1101</v>
      </c>
      <c r="V244" s="163"/>
      <c r="W244" s="163"/>
      <c r="X244" s="163"/>
    </row>
    <row r="245" spans="1:26" s="282" customFormat="1" ht="38.25" customHeight="1">
      <c r="A245" s="242"/>
      <c r="B245" s="173" t="s">
        <v>1201</v>
      </c>
      <c r="C245" s="173"/>
      <c r="D245" s="163"/>
      <c r="E245" s="163"/>
      <c r="F245" s="163"/>
      <c r="G245" s="163"/>
      <c r="H245" s="163"/>
      <c r="I245" s="163">
        <v>100000</v>
      </c>
      <c r="J245" s="163">
        <v>100000</v>
      </c>
      <c r="K245" s="163"/>
      <c r="L245" s="163"/>
      <c r="M245" s="163">
        <v>100000</v>
      </c>
      <c r="N245" s="163">
        <v>100000</v>
      </c>
      <c r="O245" s="163"/>
      <c r="P245" s="163"/>
      <c r="Q245" s="163"/>
      <c r="R245" s="163"/>
      <c r="S245" s="163"/>
      <c r="T245" s="163"/>
      <c r="U245" s="163" t="s">
        <v>1101</v>
      </c>
      <c r="V245" s="163"/>
      <c r="W245" s="163"/>
      <c r="X245" s="163"/>
    </row>
    <row r="246" spans="1:26" s="282" customFormat="1" ht="45.75" customHeight="1">
      <c r="A246" s="242"/>
      <c r="B246" s="173" t="s">
        <v>957</v>
      </c>
      <c r="C246" s="173"/>
      <c r="D246" s="163"/>
      <c r="E246" s="163"/>
      <c r="F246" s="163"/>
      <c r="G246" s="163"/>
      <c r="H246" s="163"/>
      <c r="I246" s="163">
        <v>200000</v>
      </c>
      <c r="J246" s="163">
        <v>200000</v>
      </c>
      <c r="K246" s="163"/>
      <c r="L246" s="163"/>
      <c r="M246" s="163">
        <v>200000</v>
      </c>
      <c r="N246" s="163">
        <v>200000</v>
      </c>
      <c r="O246" s="163"/>
      <c r="P246" s="163"/>
      <c r="Q246" s="163"/>
      <c r="R246" s="163"/>
      <c r="S246" s="163"/>
      <c r="T246" s="163"/>
      <c r="U246" s="163" t="s">
        <v>1098</v>
      </c>
      <c r="V246" s="163"/>
      <c r="W246" s="163"/>
      <c r="X246" s="163"/>
    </row>
    <row r="247" spans="1:26" s="282" customFormat="1" ht="36.75" customHeight="1">
      <c r="A247" s="242"/>
      <c r="B247" s="173" t="s">
        <v>959</v>
      </c>
      <c r="C247" s="173"/>
      <c r="D247" s="163"/>
      <c r="E247" s="163"/>
      <c r="F247" s="163"/>
      <c r="G247" s="163"/>
      <c r="H247" s="163"/>
      <c r="I247" s="163"/>
      <c r="J247" s="163"/>
      <c r="K247" s="163"/>
      <c r="L247" s="163"/>
      <c r="M247" s="163"/>
      <c r="N247" s="163"/>
      <c r="O247" s="163"/>
      <c r="P247" s="163"/>
      <c r="Q247" s="163"/>
      <c r="R247" s="163"/>
      <c r="S247" s="163"/>
      <c r="T247" s="163"/>
      <c r="U247" s="323" t="s">
        <v>1202</v>
      </c>
      <c r="V247" s="163"/>
      <c r="W247" s="163"/>
      <c r="X247" s="163"/>
    </row>
    <row r="248" spans="1:26" s="282" customFormat="1" ht="41.25" customHeight="1">
      <c r="A248" s="242"/>
      <c r="B248" s="173" t="s">
        <v>960</v>
      </c>
      <c r="C248" s="173"/>
      <c r="D248" s="163"/>
      <c r="E248" s="163"/>
      <c r="F248" s="163"/>
      <c r="G248" s="163"/>
      <c r="H248" s="163"/>
      <c r="I248" s="163"/>
      <c r="J248" s="163"/>
      <c r="K248" s="163"/>
      <c r="L248" s="163"/>
      <c r="M248" s="163"/>
      <c r="N248" s="163"/>
      <c r="O248" s="163"/>
      <c r="P248" s="163"/>
      <c r="Q248" s="163"/>
      <c r="R248" s="163"/>
      <c r="S248" s="163"/>
      <c r="T248" s="163"/>
      <c r="U248" s="163" t="s">
        <v>1189</v>
      </c>
      <c r="V248" s="163"/>
      <c r="W248" s="163"/>
      <c r="X248" s="163"/>
    </row>
    <row r="249" spans="1:26" s="282" customFormat="1" ht="37.5" customHeight="1">
      <c r="A249" s="242"/>
      <c r="B249" s="173" t="s">
        <v>961</v>
      </c>
      <c r="C249" s="173"/>
      <c r="D249" s="163"/>
      <c r="E249" s="163"/>
      <c r="F249" s="163"/>
      <c r="G249" s="163"/>
      <c r="H249" s="163"/>
      <c r="I249" s="163">
        <v>35000</v>
      </c>
      <c r="J249" s="163">
        <v>35000</v>
      </c>
      <c r="K249" s="163"/>
      <c r="L249" s="163"/>
      <c r="M249" s="163">
        <v>35000</v>
      </c>
      <c r="N249" s="163">
        <v>35000</v>
      </c>
      <c r="O249" s="163"/>
      <c r="P249" s="163"/>
      <c r="Q249" s="163"/>
      <c r="R249" s="163"/>
      <c r="S249" s="163"/>
      <c r="T249" s="163"/>
      <c r="U249" s="163" t="s">
        <v>1096</v>
      </c>
      <c r="V249" s="163"/>
      <c r="W249" s="163"/>
      <c r="X249" s="163"/>
      <c r="Z249" s="282" t="s">
        <v>1190</v>
      </c>
    </row>
    <row r="250" spans="1:26" s="282" customFormat="1" ht="37.5" customHeight="1">
      <c r="A250" s="242"/>
      <c r="B250" s="173" t="s">
        <v>664</v>
      </c>
      <c r="C250" s="173"/>
      <c r="D250" s="163"/>
      <c r="E250" s="163"/>
      <c r="F250" s="163"/>
      <c r="G250" s="163"/>
      <c r="H250" s="163"/>
      <c r="I250" s="163">
        <v>287500</v>
      </c>
      <c r="J250" s="163">
        <v>287500</v>
      </c>
      <c r="K250" s="163"/>
      <c r="L250" s="163"/>
      <c r="M250" s="163">
        <v>287500</v>
      </c>
      <c r="N250" s="163">
        <v>287500</v>
      </c>
      <c r="O250" s="163"/>
      <c r="P250" s="163"/>
      <c r="Q250" s="163"/>
      <c r="R250" s="163"/>
      <c r="S250" s="163"/>
      <c r="T250" s="163"/>
      <c r="U250" s="163" t="s">
        <v>1095</v>
      </c>
      <c r="V250" s="163"/>
      <c r="W250" s="163"/>
      <c r="X250" s="163"/>
      <c r="Z250" s="282" t="s">
        <v>1190</v>
      </c>
    </row>
    <row r="251" spans="1:26" s="282" customFormat="1" ht="72" customHeight="1">
      <c r="A251" s="242"/>
      <c r="B251" s="173" t="s">
        <v>1200</v>
      </c>
      <c r="C251" s="173"/>
      <c r="D251" s="323" t="s">
        <v>1199</v>
      </c>
      <c r="E251" s="163"/>
      <c r="F251" s="163"/>
      <c r="G251" s="163"/>
      <c r="H251" s="163"/>
      <c r="I251" s="163">
        <v>35000</v>
      </c>
      <c r="J251" s="163">
        <v>35000</v>
      </c>
      <c r="K251" s="163"/>
      <c r="L251" s="163"/>
      <c r="M251" s="163">
        <v>35000</v>
      </c>
      <c r="N251" s="163">
        <v>35000</v>
      </c>
      <c r="O251" s="163"/>
      <c r="P251" s="163"/>
      <c r="Q251" s="163">
        <v>3000</v>
      </c>
      <c r="R251" s="163"/>
      <c r="S251" s="163"/>
      <c r="T251" s="163"/>
      <c r="U251" s="163" t="s">
        <v>1096</v>
      </c>
      <c r="V251" s="163"/>
      <c r="W251" s="163"/>
      <c r="X251" s="163"/>
      <c r="Z251" s="282" t="s">
        <v>1190</v>
      </c>
    </row>
    <row r="252" spans="1:26" s="282" customFormat="1" ht="57.75" customHeight="1">
      <c r="A252" s="242"/>
      <c r="B252" s="173" t="s">
        <v>653</v>
      </c>
      <c r="C252" s="173"/>
      <c r="D252" s="163"/>
      <c r="E252" s="163"/>
      <c r="F252" s="163"/>
      <c r="G252" s="163"/>
      <c r="H252" s="163"/>
      <c r="I252" s="163">
        <v>5000</v>
      </c>
      <c r="J252" s="163">
        <v>5000</v>
      </c>
      <c r="K252" s="163"/>
      <c r="L252" s="163"/>
      <c r="M252" s="163">
        <v>5000</v>
      </c>
      <c r="N252" s="163">
        <v>5000</v>
      </c>
      <c r="O252" s="163"/>
      <c r="P252" s="163"/>
      <c r="Q252" s="163"/>
      <c r="R252" s="163"/>
      <c r="S252" s="163"/>
      <c r="T252" s="163"/>
      <c r="U252" s="163" t="s">
        <v>1096</v>
      </c>
      <c r="V252" s="163"/>
      <c r="W252" s="163"/>
      <c r="X252" s="163"/>
      <c r="Z252" s="282" t="s">
        <v>1190</v>
      </c>
    </row>
    <row r="253" spans="1:26" s="282" customFormat="1" ht="48.75" customHeight="1">
      <c r="A253" s="242"/>
      <c r="B253" s="173" t="s">
        <v>654</v>
      </c>
      <c r="C253" s="173"/>
      <c r="D253" s="163"/>
      <c r="E253" s="163"/>
      <c r="F253" s="163"/>
      <c r="G253" s="163"/>
      <c r="H253" s="163"/>
      <c r="I253" s="163">
        <v>5000</v>
      </c>
      <c r="J253" s="163">
        <v>5000</v>
      </c>
      <c r="K253" s="163"/>
      <c r="L253" s="163"/>
      <c r="M253" s="163">
        <v>5000</v>
      </c>
      <c r="N253" s="163">
        <v>5000</v>
      </c>
      <c r="O253" s="163"/>
      <c r="P253" s="163"/>
      <c r="Q253" s="163"/>
      <c r="R253" s="163"/>
      <c r="S253" s="163"/>
      <c r="T253" s="163"/>
      <c r="U253" s="163" t="s">
        <v>1096</v>
      </c>
      <c r="V253" s="163"/>
      <c r="W253" s="163"/>
      <c r="X253" s="163"/>
      <c r="Z253" s="282" t="s">
        <v>1190</v>
      </c>
    </row>
    <row r="254" spans="1:26" s="282" customFormat="1" ht="57.75" customHeight="1">
      <c r="A254" s="242"/>
      <c r="B254" s="173" t="s">
        <v>655</v>
      </c>
      <c r="C254" s="173"/>
      <c r="D254" s="163"/>
      <c r="E254" s="163"/>
      <c r="F254" s="163"/>
      <c r="G254" s="163"/>
      <c r="H254" s="163"/>
      <c r="I254" s="163">
        <v>5000</v>
      </c>
      <c r="J254" s="163">
        <v>5000</v>
      </c>
      <c r="K254" s="163"/>
      <c r="L254" s="163"/>
      <c r="M254" s="163">
        <v>5000</v>
      </c>
      <c r="N254" s="163">
        <v>5000</v>
      </c>
      <c r="O254" s="163"/>
      <c r="P254" s="163"/>
      <c r="Q254" s="163"/>
      <c r="R254" s="163"/>
      <c r="S254" s="163"/>
      <c r="T254" s="163"/>
      <c r="U254" s="163" t="s">
        <v>1096</v>
      </c>
      <c r="V254" s="163"/>
      <c r="W254" s="163"/>
      <c r="X254" s="163"/>
      <c r="Z254" s="282" t="s">
        <v>1190</v>
      </c>
    </row>
    <row r="255" spans="1:26" s="282" customFormat="1" ht="55.5" customHeight="1">
      <c r="A255" s="242"/>
      <c r="B255" s="173" t="s">
        <v>656</v>
      </c>
      <c r="C255" s="173"/>
      <c r="D255" s="163"/>
      <c r="E255" s="163"/>
      <c r="F255" s="163"/>
      <c r="G255" s="163"/>
      <c r="H255" s="163"/>
      <c r="I255" s="163">
        <v>5000</v>
      </c>
      <c r="J255" s="163">
        <v>5000</v>
      </c>
      <c r="K255" s="163"/>
      <c r="L255" s="163"/>
      <c r="M255" s="163">
        <v>5000</v>
      </c>
      <c r="N255" s="163">
        <v>5000</v>
      </c>
      <c r="O255" s="163"/>
      <c r="P255" s="163"/>
      <c r="Q255" s="163"/>
      <c r="R255" s="163"/>
      <c r="S255" s="163"/>
      <c r="T255" s="163"/>
      <c r="U255" s="163" t="s">
        <v>1096</v>
      </c>
      <c r="V255" s="163"/>
      <c r="W255" s="163"/>
      <c r="X255" s="163"/>
      <c r="Z255" s="282" t="s">
        <v>1190</v>
      </c>
    </row>
    <row r="256" spans="1:26" s="282" customFormat="1">
      <c r="A256" s="242"/>
      <c r="B256" s="173"/>
      <c r="C256" s="173"/>
      <c r="D256" s="163"/>
      <c r="E256" s="163"/>
      <c r="F256" s="163"/>
      <c r="G256" s="163"/>
      <c r="H256" s="163"/>
      <c r="I256" s="163"/>
      <c r="J256" s="163"/>
      <c r="K256" s="163"/>
      <c r="L256" s="163"/>
      <c r="M256" s="163"/>
      <c r="N256" s="163"/>
      <c r="O256" s="163"/>
      <c r="P256" s="163"/>
      <c r="Q256" s="163"/>
      <c r="R256" s="163"/>
      <c r="S256" s="163"/>
      <c r="T256" s="163"/>
      <c r="U256" s="163"/>
      <c r="V256" s="163"/>
      <c r="W256" s="163"/>
      <c r="X256" s="163"/>
    </row>
    <row r="257" spans="1:27" s="282" customFormat="1" ht="50.25" customHeight="1">
      <c r="A257" s="169" t="s">
        <v>631</v>
      </c>
      <c r="B257" s="291" t="s">
        <v>962</v>
      </c>
      <c r="C257" s="173"/>
      <c r="D257" s="163"/>
      <c r="E257" s="296">
        <f>E258+E261</f>
        <v>0</v>
      </c>
      <c r="F257" s="296">
        <f t="shared" ref="F257:T257" si="38">F258+F261</f>
        <v>0</v>
      </c>
      <c r="G257" s="296">
        <f t="shared" si="38"/>
        <v>0</v>
      </c>
      <c r="H257" s="296">
        <f t="shared" si="38"/>
        <v>0</v>
      </c>
      <c r="I257" s="296">
        <f t="shared" si="38"/>
        <v>18000</v>
      </c>
      <c r="J257" s="296">
        <f t="shared" si="38"/>
        <v>18000</v>
      </c>
      <c r="K257" s="296">
        <f t="shared" si="38"/>
        <v>0</v>
      </c>
      <c r="L257" s="296">
        <f t="shared" si="38"/>
        <v>0</v>
      </c>
      <c r="M257" s="296">
        <f t="shared" si="38"/>
        <v>18000</v>
      </c>
      <c r="N257" s="296">
        <f t="shared" si="38"/>
        <v>18000</v>
      </c>
      <c r="O257" s="296">
        <f t="shared" si="38"/>
        <v>0</v>
      </c>
      <c r="P257" s="296">
        <f t="shared" si="38"/>
        <v>0</v>
      </c>
      <c r="Q257" s="296">
        <f t="shared" si="38"/>
        <v>5000</v>
      </c>
      <c r="R257" s="296">
        <f t="shared" si="38"/>
        <v>5000</v>
      </c>
      <c r="S257" s="296">
        <f t="shared" si="38"/>
        <v>0</v>
      </c>
      <c r="T257" s="296">
        <f t="shared" si="38"/>
        <v>0</v>
      </c>
      <c r="U257" s="163"/>
      <c r="V257" s="163"/>
      <c r="W257" s="163"/>
      <c r="X257" s="163"/>
      <c r="Z257" s="282">
        <v>2780.3999999999996</v>
      </c>
    </row>
    <row r="258" spans="1:27" s="282" customFormat="1" ht="31.5">
      <c r="A258" s="297" t="s">
        <v>464</v>
      </c>
      <c r="B258" s="170" t="s">
        <v>456</v>
      </c>
      <c r="C258" s="173"/>
      <c r="D258" s="163"/>
      <c r="E258" s="163"/>
      <c r="F258" s="163"/>
      <c r="G258" s="163"/>
      <c r="H258" s="163"/>
      <c r="I258" s="163"/>
      <c r="J258" s="163"/>
      <c r="K258" s="163"/>
      <c r="L258" s="163"/>
      <c r="M258" s="163"/>
      <c r="N258" s="163"/>
      <c r="O258" s="163"/>
      <c r="P258" s="163"/>
      <c r="Q258" s="163"/>
      <c r="R258" s="163"/>
      <c r="S258" s="163"/>
      <c r="T258" s="163"/>
      <c r="U258" s="163"/>
      <c r="V258" s="163"/>
      <c r="W258" s="163"/>
      <c r="X258" s="163"/>
    </row>
    <row r="259" spans="1:27" s="282" customFormat="1" ht="31.5">
      <c r="A259" s="299" t="s">
        <v>24</v>
      </c>
      <c r="B259" s="285" t="s">
        <v>457</v>
      </c>
      <c r="C259" s="173"/>
      <c r="D259" s="163"/>
      <c r="E259" s="163"/>
      <c r="F259" s="163"/>
      <c r="G259" s="163"/>
      <c r="H259" s="163"/>
      <c r="I259" s="163"/>
      <c r="J259" s="163"/>
      <c r="K259" s="163"/>
      <c r="L259" s="163"/>
      <c r="M259" s="163"/>
      <c r="N259" s="163"/>
      <c r="O259" s="163"/>
      <c r="P259" s="163"/>
      <c r="Q259" s="163"/>
      <c r="R259" s="163"/>
      <c r="S259" s="163"/>
      <c r="T259" s="163"/>
      <c r="U259" s="163"/>
      <c r="V259" s="163"/>
      <c r="W259" s="163"/>
      <c r="X259" s="163"/>
    </row>
    <row r="260" spans="1:27" s="282" customFormat="1" ht="47.25">
      <c r="A260" s="299"/>
      <c r="B260" s="289" t="s">
        <v>458</v>
      </c>
      <c r="C260" s="173"/>
      <c r="D260" s="163"/>
      <c r="E260" s="163"/>
      <c r="F260" s="163"/>
      <c r="G260" s="163"/>
      <c r="H260" s="163"/>
      <c r="I260" s="163"/>
      <c r="J260" s="163"/>
      <c r="K260" s="163"/>
      <c r="L260" s="163"/>
      <c r="M260" s="163"/>
      <c r="N260" s="163"/>
      <c r="O260" s="163"/>
      <c r="P260" s="163"/>
      <c r="Q260" s="163"/>
      <c r="R260" s="163"/>
      <c r="S260" s="163"/>
      <c r="T260" s="163"/>
      <c r="U260" s="163"/>
      <c r="V260" s="163"/>
      <c r="W260" s="163"/>
      <c r="X260" s="163"/>
    </row>
    <row r="261" spans="1:27" s="282" customFormat="1" ht="31.5">
      <c r="A261" s="297" t="s">
        <v>465</v>
      </c>
      <c r="B261" s="170" t="s">
        <v>466</v>
      </c>
      <c r="C261" s="173"/>
      <c r="D261" s="163"/>
      <c r="E261" s="296">
        <f t="shared" ref="E261:T261" si="39">SUM(E262:E264)</f>
        <v>0</v>
      </c>
      <c r="F261" s="296">
        <f t="shared" si="39"/>
        <v>0</v>
      </c>
      <c r="G261" s="296">
        <f t="shared" si="39"/>
        <v>0</v>
      </c>
      <c r="H261" s="296">
        <f t="shared" si="39"/>
        <v>0</v>
      </c>
      <c r="I261" s="296">
        <f t="shared" si="39"/>
        <v>18000</v>
      </c>
      <c r="J261" s="296">
        <f t="shared" si="39"/>
        <v>18000</v>
      </c>
      <c r="K261" s="296">
        <f t="shared" si="39"/>
        <v>0</v>
      </c>
      <c r="L261" s="296">
        <f t="shared" si="39"/>
        <v>0</v>
      </c>
      <c r="M261" s="296">
        <f t="shared" si="39"/>
        <v>18000</v>
      </c>
      <c r="N261" s="296">
        <f t="shared" si="39"/>
        <v>18000</v>
      </c>
      <c r="O261" s="296">
        <f t="shared" si="39"/>
        <v>0</v>
      </c>
      <c r="P261" s="296">
        <f t="shared" si="39"/>
        <v>0</v>
      </c>
      <c r="Q261" s="296">
        <f t="shared" si="39"/>
        <v>5000</v>
      </c>
      <c r="R261" s="296">
        <f t="shared" si="39"/>
        <v>5000</v>
      </c>
      <c r="S261" s="296">
        <f t="shared" si="39"/>
        <v>0</v>
      </c>
      <c r="T261" s="296">
        <f t="shared" si="39"/>
        <v>0</v>
      </c>
      <c r="U261" s="163"/>
      <c r="V261" s="163"/>
      <c r="W261" s="163"/>
      <c r="X261" s="163"/>
    </row>
    <row r="262" spans="1:27" s="282" customFormat="1" ht="31.5">
      <c r="A262" s="299"/>
      <c r="B262" s="289" t="s">
        <v>467</v>
      </c>
      <c r="C262" s="173"/>
      <c r="D262" s="163"/>
      <c r="E262" s="163"/>
      <c r="F262" s="163"/>
      <c r="G262" s="163"/>
      <c r="H262" s="163"/>
      <c r="I262" s="163"/>
      <c r="J262" s="163"/>
      <c r="K262" s="163"/>
      <c r="L262" s="163"/>
      <c r="M262" s="163"/>
      <c r="N262" s="163"/>
      <c r="O262" s="163"/>
      <c r="P262" s="163"/>
      <c r="Q262" s="163"/>
      <c r="R262" s="163"/>
      <c r="S262" s="163"/>
      <c r="T262" s="163"/>
      <c r="U262" s="163"/>
      <c r="V262" s="163"/>
      <c r="W262" s="163"/>
      <c r="X262" s="163"/>
    </row>
    <row r="263" spans="1:27" s="282" customFormat="1" ht="58.5" customHeight="1">
      <c r="A263" s="313">
        <v>1</v>
      </c>
      <c r="B263" s="173" t="s">
        <v>963</v>
      </c>
      <c r="C263" s="173"/>
      <c r="D263" s="163"/>
      <c r="E263" s="163"/>
      <c r="F263" s="163"/>
      <c r="G263" s="163"/>
      <c r="H263" s="163"/>
      <c r="I263" s="163">
        <v>18000</v>
      </c>
      <c r="J263" s="163">
        <v>18000</v>
      </c>
      <c r="K263" s="163"/>
      <c r="L263" s="163"/>
      <c r="M263" s="163">
        <v>18000</v>
      </c>
      <c r="N263" s="163">
        <v>18000</v>
      </c>
      <c r="O263" s="163"/>
      <c r="P263" s="163"/>
      <c r="Q263" s="163">
        <f>R263</f>
        <v>5000</v>
      </c>
      <c r="R263" s="163">
        <v>5000</v>
      </c>
      <c r="S263" s="163"/>
      <c r="T263" s="163"/>
      <c r="U263" s="163" t="s">
        <v>1115</v>
      </c>
      <c r="V263" s="163"/>
      <c r="W263" s="163"/>
      <c r="X263" s="163"/>
    </row>
    <row r="264" spans="1:27" s="282" customFormat="1">
      <c r="A264" s="242"/>
      <c r="B264" s="173"/>
      <c r="C264" s="173"/>
      <c r="D264" s="163"/>
      <c r="E264" s="163"/>
      <c r="F264" s="163"/>
      <c r="G264" s="163"/>
      <c r="H264" s="163"/>
      <c r="I264" s="163"/>
      <c r="J264" s="163"/>
      <c r="K264" s="163"/>
      <c r="L264" s="163"/>
      <c r="M264" s="163"/>
      <c r="N264" s="163"/>
      <c r="O264" s="163"/>
      <c r="P264" s="163"/>
      <c r="Q264" s="163"/>
      <c r="R264" s="163"/>
      <c r="S264" s="163"/>
      <c r="T264" s="163"/>
      <c r="U264" s="163"/>
      <c r="V264" s="163"/>
      <c r="W264" s="163"/>
      <c r="X264" s="163"/>
    </row>
    <row r="265" spans="1:27" s="282" customFormat="1" ht="69.75" customHeight="1">
      <c r="A265" s="169" t="s">
        <v>643</v>
      </c>
      <c r="B265" s="291" t="s">
        <v>1235</v>
      </c>
      <c r="C265" s="173"/>
      <c r="D265" s="163"/>
      <c r="E265" s="296">
        <f t="shared" ref="E265:T265" si="40">E266+E269</f>
        <v>0</v>
      </c>
      <c r="F265" s="296">
        <f t="shared" si="40"/>
        <v>0</v>
      </c>
      <c r="G265" s="296">
        <f t="shared" si="40"/>
        <v>0</v>
      </c>
      <c r="H265" s="296">
        <f t="shared" si="40"/>
        <v>0</v>
      </c>
      <c r="I265" s="296">
        <f t="shared" si="40"/>
        <v>150000</v>
      </c>
      <c r="J265" s="296">
        <f t="shared" si="40"/>
        <v>150000</v>
      </c>
      <c r="K265" s="296">
        <f t="shared" si="40"/>
        <v>0</v>
      </c>
      <c r="L265" s="296">
        <f t="shared" si="40"/>
        <v>0</v>
      </c>
      <c r="M265" s="296">
        <f t="shared" si="40"/>
        <v>150000</v>
      </c>
      <c r="N265" s="296">
        <f t="shared" si="40"/>
        <v>150000</v>
      </c>
      <c r="O265" s="296">
        <f t="shared" si="40"/>
        <v>0</v>
      </c>
      <c r="P265" s="296">
        <f t="shared" si="40"/>
        <v>0</v>
      </c>
      <c r="Q265" s="296">
        <f t="shared" si="40"/>
        <v>50000</v>
      </c>
      <c r="R265" s="296">
        <f t="shared" si="40"/>
        <v>50000</v>
      </c>
      <c r="S265" s="296">
        <f t="shared" si="40"/>
        <v>0</v>
      </c>
      <c r="T265" s="296">
        <f t="shared" si="40"/>
        <v>0</v>
      </c>
      <c r="U265" s="163"/>
      <c r="V265" s="163"/>
      <c r="W265" s="163"/>
      <c r="X265" s="163"/>
      <c r="Z265" s="282">
        <v>110907.12</v>
      </c>
    </row>
    <row r="266" spans="1:27" s="282" customFormat="1" ht="31.5">
      <c r="A266" s="297" t="s">
        <v>464</v>
      </c>
      <c r="B266" s="170" t="s">
        <v>456</v>
      </c>
      <c r="C266" s="173"/>
      <c r="D266" s="163"/>
      <c r="E266" s="296"/>
      <c r="F266" s="296"/>
      <c r="G266" s="296"/>
      <c r="H266" s="296"/>
      <c r="I266" s="296"/>
      <c r="J266" s="296"/>
      <c r="K266" s="296"/>
      <c r="L266" s="296"/>
      <c r="M266" s="296"/>
      <c r="N266" s="296"/>
      <c r="O266" s="296"/>
      <c r="P266" s="296"/>
      <c r="Q266" s="296"/>
      <c r="R266" s="296"/>
      <c r="S266" s="296"/>
      <c r="T266" s="296"/>
      <c r="U266" s="163"/>
      <c r="V266" s="163"/>
      <c r="W266" s="163"/>
      <c r="X266" s="163"/>
    </row>
    <row r="267" spans="1:27" s="282" customFormat="1" ht="31.5">
      <c r="A267" s="299" t="s">
        <v>24</v>
      </c>
      <c r="B267" s="285" t="s">
        <v>457</v>
      </c>
      <c r="C267" s="173"/>
      <c r="D267" s="163"/>
      <c r="E267" s="163"/>
      <c r="F267" s="163"/>
      <c r="G267" s="163"/>
      <c r="H267" s="163"/>
      <c r="I267" s="163">
        <f>J267</f>
        <v>0</v>
      </c>
      <c r="J267" s="163"/>
      <c r="K267" s="163"/>
      <c r="L267" s="163"/>
      <c r="M267" s="163">
        <f>N267</f>
        <v>0</v>
      </c>
      <c r="N267" s="163"/>
      <c r="O267" s="163"/>
      <c r="P267" s="163"/>
      <c r="Q267" s="163"/>
      <c r="R267" s="163"/>
      <c r="S267" s="163"/>
      <c r="T267" s="163"/>
      <c r="U267" s="163"/>
      <c r="V267" s="163"/>
      <c r="W267" s="163"/>
      <c r="X267" s="163"/>
    </row>
    <row r="268" spans="1:27" s="282" customFormat="1" ht="47.25">
      <c r="A268" s="299"/>
      <c r="B268" s="289" t="s">
        <v>458</v>
      </c>
      <c r="C268" s="173"/>
      <c r="D268" s="163"/>
      <c r="E268" s="163"/>
      <c r="F268" s="163"/>
      <c r="G268" s="163"/>
      <c r="H268" s="163"/>
      <c r="I268" s="163">
        <f>J268</f>
        <v>0</v>
      </c>
      <c r="J268" s="163"/>
      <c r="K268" s="163"/>
      <c r="L268" s="163"/>
      <c r="M268" s="163">
        <f>N268</f>
        <v>0</v>
      </c>
      <c r="N268" s="163"/>
      <c r="O268" s="163"/>
      <c r="P268" s="163"/>
      <c r="Q268" s="163"/>
      <c r="R268" s="163"/>
      <c r="S268" s="163"/>
      <c r="T268" s="163"/>
      <c r="U268" s="163"/>
      <c r="V268" s="163"/>
      <c r="W268" s="163"/>
      <c r="X268" s="163"/>
    </row>
    <row r="269" spans="1:27" s="282" customFormat="1" ht="31.5">
      <c r="A269" s="297" t="s">
        <v>465</v>
      </c>
      <c r="B269" s="170" t="s">
        <v>466</v>
      </c>
      <c r="C269" s="173"/>
      <c r="D269" s="163"/>
      <c r="E269" s="296">
        <f t="shared" ref="E269:T269" si="41">SUM(E270:E271)</f>
        <v>0</v>
      </c>
      <c r="F269" s="296">
        <f t="shared" si="41"/>
        <v>0</v>
      </c>
      <c r="G269" s="296">
        <f t="shared" si="41"/>
        <v>0</v>
      </c>
      <c r="H269" s="296">
        <f t="shared" si="41"/>
        <v>0</v>
      </c>
      <c r="I269" s="296">
        <f t="shared" si="41"/>
        <v>150000</v>
      </c>
      <c r="J269" s="296">
        <f t="shared" si="41"/>
        <v>150000</v>
      </c>
      <c r="K269" s="296">
        <f t="shared" si="41"/>
        <v>0</v>
      </c>
      <c r="L269" s="296">
        <f t="shared" si="41"/>
        <v>0</v>
      </c>
      <c r="M269" s="296">
        <f t="shared" si="41"/>
        <v>150000</v>
      </c>
      <c r="N269" s="296">
        <f t="shared" si="41"/>
        <v>150000</v>
      </c>
      <c r="O269" s="296">
        <f t="shared" si="41"/>
        <v>0</v>
      </c>
      <c r="P269" s="296">
        <f t="shared" si="41"/>
        <v>0</v>
      </c>
      <c r="Q269" s="296">
        <f t="shared" si="41"/>
        <v>50000</v>
      </c>
      <c r="R269" s="296">
        <f t="shared" si="41"/>
        <v>50000</v>
      </c>
      <c r="S269" s="296">
        <f t="shared" si="41"/>
        <v>0</v>
      </c>
      <c r="T269" s="296">
        <f t="shared" si="41"/>
        <v>0</v>
      </c>
      <c r="U269" s="163"/>
      <c r="V269" s="163"/>
      <c r="W269" s="163"/>
      <c r="X269" s="163"/>
    </row>
    <row r="270" spans="1:27" s="282" customFormat="1" ht="47.25">
      <c r="A270" s="299"/>
      <c r="B270" s="289" t="s">
        <v>467</v>
      </c>
      <c r="C270" s="173"/>
      <c r="D270" s="163"/>
      <c r="E270" s="163"/>
      <c r="F270" s="163"/>
      <c r="G270" s="163"/>
      <c r="H270" s="163"/>
      <c r="I270" s="163">
        <f>J270</f>
        <v>0</v>
      </c>
      <c r="J270" s="163"/>
      <c r="K270" s="163"/>
      <c r="L270" s="163"/>
      <c r="M270" s="163">
        <f>N270</f>
        <v>0</v>
      </c>
      <c r="N270" s="163"/>
      <c r="O270" s="163"/>
      <c r="P270" s="163"/>
      <c r="Q270" s="163"/>
      <c r="R270" s="163"/>
      <c r="S270" s="163"/>
      <c r="T270" s="163"/>
      <c r="U270" s="163"/>
      <c r="V270" s="163"/>
      <c r="W270" s="163"/>
      <c r="X270" s="163"/>
      <c r="AA270" s="282" t="s">
        <v>786</v>
      </c>
    </row>
    <row r="271" spans="1:27" s="282" customFormat="1" ht="57" customHeight="1">
      <c r="A271" s="299"/>
      <c r="B271" s="173" t="s">
        <v>1235</v>
      </c>
      <c r="C271" s="173"/>
      <c r="D271" s="163"/>
      <c r="E271" s="163"/>
      <c r="F271" s="163"/>
      <c r="G271" s="163"/>
      <c r="H271" s="163"/>
      <c r="I271" s="163">
        <v>150000</v>
      </c>
      <c r="J271" s="163">
        <v>150000</v>
      </c>
      <c r="K271" s="163"/>
      <c r="L271" s="163"/>
      <c r="M271" s="163">
        <v>150000</v>
      </c>
      <c r="N271" s="163">
        <v>150000</v>
      </c>
      <c r="O271" s="163"/>
      <c r="P271" s="163"/>
      <c r="Q271" s="163">
        <f>R271</f>
        <v>50000</v>
      </c>
      <c r="R271" s="163">
        <v>50000</v>
      </c>
      <c r="S271" s="163"/>
      <c r="T271" s="163"/>
      <c r="U271" s="163"/>
      <c r="V271" s="163"/>
      <c r="W271" s="163"/>
      <c r="X271" s="163"/>
    </row>
    <row r="272" spans="1:27" s="282" customFormat="1">
      <c r="A272" s="242"/>
      <c r="B272" s="173"/>
      <c r="C272" s="173"/>
      <c r="D272" s="163"/>
      <c r="E272" s="163"/>
      <c r="F272" s="163"/>
      <c r="G272" s="163"/>
      <c r="H272" s="163"/>
      <c r="I272" s="163">
        <f t="shared" ref="I272:I289" si="42">J272</f>
        <v>0</v>
      </c>
      <c r="J272" s="163"/>
      <c r="K272" s="163"/>
      <c r="L272" s="163"/>
      <c r="M272" s="163">
        <f t="shared" ref="M272:M289" si="43">N272</f>
        <v>0</v>
      </c>
      <c r="N272" s="163"/>
      <c r="O272" s="163"/>
      <c r="P272" s="163"/>
      <c r="Q272" s="163"/>
      <c r="R272" s="163"/>
      <c r="S272" s="163"/>
      <c r="T272" s="163"/>
      <c r="U272" s="163"/>
      <c r="V272" s="163"/>
      <c r="W272" s="163"/>
      <c r="X272" s="163"/>
    </row>
    <row r="273" spans="1:26" s="282" customFormat="1" ht="38.25" customHeight="1">
      <c r="A273" s="169" t="s">
        <v>666</v>
      </c>
      <c r="B273" s="291" t="s">
        <v>964</v>
      </c>
      <c r="C273" s="173"/>
      <c r="D273" s="163"/>
      <c r="E273" s="296">
        <f>E274+E277</f>
        <v>0</v>
      </c>
      <c r="F273" s="296">
        <f t="shared" ref="F273:T273" si="44">F274+F277</f>
        <v>0</v>
      </c>
      <c r="G273" s="296">
        <f t="shared" si="44"/>
        <v>0</v>
      </c>
      <c r="H273" s="296">
        <f t="shared" si="44"/>
        <v>0</v>
      </c>
      <c r="I273" s="296">
        <f t="shared" si="44"/>
        <v>233000</v>
      </c>
      <c r="J273" s="296">
        <f t="shared" si="44"/>
        <v>233000</v>
      </c>
      <c r="K273" s="296">
        <f t="shared" si="44"/>
        <v>0</v>
      </c>
      <c r="L273" s="296">
        <f t="shared" si="44"/>
        <v>0</v>
      </c>
      <c r="M273" s="296">
        <f t="shared" si="44"/>
        <v>233000</v>
      </c>
      <c r="N273" s="296">
        <f t="shared" si="44"/>
        <v>233000</v>
      </c>
      <c r="O273" s="296">
        <f t="shared" si="44"/>
        <v>0</v>
      </c>
      <c r="P273" s="296">
        <f t="shared" si="44"/>
        <v>0</v>
      </c>
      <c r="Q273" s="296">
        <f t="shared" si="44"/>
        <v>5000</v>
      </c>
      <c r="R273" s="296">
        <f t="shared" si="44"/>
        <v>5000</v>
      </c>
      <c r="S273" s="296">
        <f t="shared" si="44"/>
        <v>0</v>
      </c>
      <c r="T273" s="296">
        <f t="shared" si="44"/>
        <v>0</v>
      </c>
      <c r="U273" s="163"/>
      <c r="V273" s="163"/>
      <c r="W273" s="163"/>
      <c r="X273" s="163"/>
      <c r="Z273" s="282">
        <v>38665</v>
      </c>
    </row>
    <row r="274" spans="1:26" s="282" customFormat="1" ht="31.5">
      <c r="A274" s="297" t="s">
        <v>464</v>
      </c>
      <c r="B274" s="170" t="s">
        <v>456</v>
      </c>
      <c r="C274" s="173"/>
      <c r="D274" s="163"/>
      <c r="E274" s="163"/>
      <c r="F274" s="163"/>
      <c r="G274" s="163"/>
      <c r="H274" s="163"/>
      <c r="I274" s="163">
        <f t="shared" si="42"/>
        <v>0</v>
      </c>
      <c r="J274" s="163"/>
      <c r="K274" s="163"/>
      <c r="L274" s="163"/>
      <c r="M274" s="163">
        <f t="shared" si="43"/>
        <v>0</v>
      </c>
      <c r="N274" s="163"/>
      <c r="O274" s="163"/>
      <c r="P274" s="163"/>
      <c r="Q274" s="163"/>
      <c r="R274" s="163"/>
      <c r="S274" s="163"/>
      <c r="T274" s="163"/>
      <c r="U274" s="163"/>
      <c r="V274" s="163"/>
      <c r="W274" s="163"/>
      <c r="X274" s="163"/>
    </row>
    <row r="275" spans="1:26" s="282" customFormat="1" ht="31.5">
      <c r="A275" s="299" t="s">
        <v>24</v>
      </c>
      <c r="B275" s="285" t="s">
        <v>457</v>
      </c>
      <c r="C275" s="173"/>
      <c r="D275" s="163"/>
      <c r="E275" s="163"/>
      <c r="F275" s="163"/>
      <c r="G275" s="163"/>
      <c r="H275" s="163"/>
      <c r="I275" s="163">
        <f t="shared" si="42"/>
        <v>0</v>
      </c>
      <c r="J275" s="163"/>
      <c r="K275" s="163"/>
      <c r="L275" s="163"/>
      <c r="M275" s="163">
        <f t="shared" si="43"/>
        <v>0</v>
      </c>
      <c r="N275" s="163"/>
      <c r="O275" s="163"/>
      <c r="P275" s="163"/>
      <c r="Q275" s="163"/>
      <c r="R275" s="163"/>
      <c r="S275" s="163"/>
      <c r="T275" s="163"/>
      <c r="U275" s="163"/>
      <c r="V275" s="163"/>
      <c r="W275" s="163"/>
      <c r="X275" s="163"/>
    </row>
    <row r="276" spans="1:26" s="282" customFormat="1" ht="47.25">
      <c r="A276" s="299"/>
      <c r="B276" s="289" t="s">
        <v>458</v>
      </c>
      <c r="C276" s="173"/>
      <c r="D276" s="163"/>
      <c r="E276" s="163"/>
      <c r="F276" s="163"/>
      <c r="G276" s="163"/>
      <c r="H276" s="163"/>
      <c r="I276" s="163">
        <f t="shared" si="42"/>
        <v>0</v>
      </c>
      <c r="J276" s="163"/>
      <c r="K276" s="163"/>
      <c r="L276" s="163"/>
      <c r="M276" s="163">
        <f t="shared" si="43"/>
        <v>0</v>
      </c>
      <c r="N276" s="163"/>
      <c r="O276" s="163"/>
      <c r="P276" s="163"/>
      <c r="Q276" s="163"/>
      <c r="R276" s="163"/>
      <c r="S276" s="163"/>
      <c r="T276" s="163"/>
      <c r="U276" s="163"/>
      <c r="V276" s="163"/>
      <c r="W276" s="163"/>
      <c r="X276" s="163"/>
    </row>
    <row r="277" spans="1:26" s="282" customFormat="1" ht="31.5">
      <c r="A277" s="297" t="s">
        <v>465</v>
      </c>
      <c r="B277" s="170" t="s">
        <v>466</v>
      </c>
      <c r="C277" s="173"/>
      <c r="D277" s="163"/>
      <c r="E277" s="296">
        <f t="shared" ref="E277:H277" si="45">SUM(E278:E279)</f>
        <v>0</v>
      </c>
      <c r="F277" s="296">
        <f t="shared" si="45"/>
        <v>0</v>
      </c>
      <c r="G277" s="296">
        <f t="shared" si="45"/>
        <v>0</v>
      </c>
      <c r="H277" s="296">
        <f t="shared" si="45"/>
        <v>0</v>
      </c>
      <c r="I277" s="296">
        <f>SUM(I278:I281)</f>
        <v>233000</v>
      </c>
      <c r="J277" s="296">
        <f t="shared" ref="J277:P277" si="46">SUM(J278:J281)</f>
        <v>233000</v>
      </c>
      <c r="K277" s="296">
        <f t="shared" si="46"/>
        <v>0</v>
      </c>
      <c r="L277" s="296">
        <f t="shared" si="46"/>
        <v>0</v>
      </c>
      <c r="M277" s="296">
        <f t="shared" si="46"/>
        <v>233000</v>
      </c>
      <c r="N277" s="296">
        <f t="shared" si="46"/>
        <v>233000</v>
      </c>
      <c r="O277" s="296">
        <f t="shared" si="46"/>
        <v>0</v>
      </c>
      <c r="P277" s="296">
        <f t="shared" si="46"/>
        <v>0</v>
      </c>
      <c r="Q277" s="296">
        <f t="shared" ref="Q277" si="47">SUM(Q278:Q281)</f>
        <v>5000</v>
      </c>
      <c r="R277" s="296">
        <f t="shared" ref="R277" si="48">SUM(R278:R281)</f>
        <v>5000</v>
      </c>
      <c r="S277" s="296">
        <f t="shared" ref="S277" si="49">SUM(S278:S281)</f>
        <v>0</v>
      </c>
      <c r="T277" s="296">
        <f t="shared" ref="T277" si="50">SUM(T278:T281)</f>
        <v>0</v>
      </c>
      <c r="U277" s="163"/>
      <c r="V277" s="163"/>
      <c r="W277" s="163"/>
      <c r="X277" s="163"/>
    </row>
    <row r="278" spans="1:26" s="282" customFormat="1" ht="31.5">
      <c r="A278" s="299"/>
      <c r="B278" s="289" t="s">
        <v>467</v>
      </c>
      <c r="C278" s="173"/>
      <c r="D278" s="163"/>
      <c r="E278" s="163"/>
      <c r="F278" s="163"/>
      <c r="G278" s="163"/>
      <c r="H278" s="163"/>
      <c r="I278" s="163">
        <f t="shared" si="42"/>
        <v>0</v>
      </c>
      <c r="J278" s="163"/>
      <c r="K278" s="163"/>
      <c r="L278" s="163"/>
      <c r="M278" s="163">
        <f t="shared" si="43"/>
        <v>0</v>
      </c>
      <c r="N278" s="163"/>
      <c r="O278" s="163"/>
      <c r="P278" s="163"/>
      <c r="Q278" s="163"/>
      <c r="R278" s="163"/>
      <c r="S278" s="163"/>
      <c r="T278" s="163"/>
      <c r="U278" s="163"/>
      <c r="V278" s="163"/>
      <c r="W278" s="163"/>
      <c r="X278" s="163"/>
    </row>
    <row r="279" spans="1:26" s="282" customFormat="1" ht="44.25" customHeight="1">
      <c r="A279" s="242" t="s">
        <v>46</v>
      </c>
      <c r="B279" s="173" t="s">
        <v>965</v>
      </c>
      <c r="C279" s="173"/>
      <c r="D279" s="163"/>
      <c r="E279" s="163"/>
      <c r="F279" s="163"/>
      <c r="G279" s="163"/>
      <c r="H279" s="163"/>
      <c r="I279" s="163">
        <v>80000</v>
      </c>
      <c r="J279" s="163">
        <v>80000</v>
      </c>
      <c r="K279" s="163"/>
      <c r="L279" s="163"/>
      <c r="M279" s="163">
        <v>80000</v>
      </c>
      <c r="N279" s="163">
        <v>80000</v>
      </c>
      <c r="O279" s="163"/>
      <c r="P279" s="163"/>
      <c r="Q279" s="163">
        <f>R279</f>
        <v>4000</v>
      </c>
      <c r="R279" s="163">
        <v>4000</v>
      </c>
      <c r="S279" s="163"/>
      <c r="T279" s="163"/>
      <c r="U279" s="163" t="s">
        <v>1084</v>
      </c>
      <c r="V279" s="163"/>
      <c r="W279" s="163"/>
      <c r="X279" s="163"/>
    </row>
    <row r="280" spans="1:26" s="892" customFormat="1" ht="56.25" customHeight="1">
      <c r="A280" s="889" t="s">
        <v>48</v>
      </c>
      <c r="B280" s="890" t="s">
        <v>3038</v>
      </c>
      <c r="C280" s="890"/>
      <c r="D280" s="891"/>
      <c r="E280" s="891"/>
      <c r="F280" s="891"/>
      <c r="G280" s="891"/>
      <c r="H280" s="891"/>
      <c r="I280" s="891">
        <v>95000</v>
      </c>
      <c r="J280" s="891">
        <v>95000</v>
      </c>
      <c r="K280" s="891"/>
      <c r="L280" s="891"/>
      <c r="M280" s="891">
        <v>95000</v>
      </c>
      <c r="N280" s="891">
        <v>95000</v>
      </c>
      <c r="O280" s="891"/>
      <c r="P280" s="891"/>
      <c r="Q280" s="891">
        <v>500</v>
      </c>
      <c r="R280" s="891">
        <v>500</v>
      </c>
      <c r="S280" s="891"/>
      <c r="T280" s="891"/>
      <c r="U280" s="967" t="s">
        <v>3039</v>
      </c>
      <c r="V280" s="891"/>
      <c r="W280" s="891"/>
      <c r="X280" s="891"/>
    </row>
    <row r="281" spans="1:26" s="892" customFormat="1" ht="32.25" customHeight="1">
      <c r="A281" s="889" t="s">
        <v>50</v>
      </c>
      <c r="B281" s="890" t="s">
        <v>3040</v>
      </c>
      <c r="C281" s="890"/>
      <c r="D281" s="891"/>
      <c r="E281" s="891"/>
      <c r="F281" s="891"/>
      <c r="G281" s="891"/>
      <c r="H281" s="891"/>
      <c r="I281" s="891">
        <v>58000</v>
      </c>
      <c r="J281" s="891">
        <v>58000</v>
      </c>
      <c r="K281" s="891"/>
      <c r="L281" s="891"/>
      <c r="M281" s="891">
        <v>58000</v>
      </c>
      <c r="N281" s="891">
        <v>58000</v>
      </c>
      <c r="O281" s="891"/>
      <c r="P281" s="891"/>
      <c r="Q281" s="891">
        <v>500</v>
      </c>
      <c r="R281" s="891">
        <v>500</v>
      </c>
      <c r="S281" s="891"/>
      <c r="T281" s="891"/>
      <c r="U281" s="968"/>
      <c r="V281" s="891"/>
      <c r="W281" s="891"/>
      <c r="X281" s="891"/>
    </row>
    <row r="282" spans="1:26" s="282" customFormat="1">
      <c r="A282" s="242"/>
      <c r="B282" s="173"/>
      <c r="C282" s="173"/>
      <c r="D282" s="163"/>
      <c r="E282" s="163"/>
      <c r="F282" s="163"/>
      <c r="G282" s="163"/>
      <c r="H282" s="163"/>
      <c r="I282" s="163">
        <f t="shared" si="42"/>
        <v>0</v>
      </c>
      <c r="J282" s="163"/>
      <c r="K282" s="163"/>
      <c r="L282" s="163"/>
      <c r="M282" s="163">
        <f t="shared" si="43"/>
        <v>0</v>
      </c>
      <c r="N282" s="163"/>
      <c r="O282" s="163"/>
      <c r="P282" s="163"/>
      <c r="Q282" s="163"/>
      <c r="R282" s="163"/>
      <c r="S282" s="163"/>
      <c r="T282" s="163"/>
      <c r="U282" s="163"/>
      <c r="V282" s="163"/>
      <c r="W282" s="163"/>
      <c r="X282" s="163"/>
    </row>
    <row r="283" spans="1:26" s="282" customFormat="1" ht="49.5" customHeight="1">
      <c r="A283" s="290" t="s">
        <v>677</v>
      </c>
      <c r="B283" s="291" t="s">
        <v>966</v>
      </c>
      <c r="C283" s="173"/>
      <c r="D283" s="163"/>
      <c r="E283" s="296">
        <f t="shared" ref="E283:T283" si="51">E284+E288</f>
        <v>45000</v>
      </c>
      <c r="F283" s="296">
        <f t="shared" si="51"/>
        <v>27000</v>
      </c>
      <c r="G283" s="296">
        <f t="shared" si="51"/>
        <v>11000</v>
      </c>
      <c r="H283" s="296">
        <f t="shared" si="51"/>
        <v>0</v>
      </c>
      <c r="I283" s="296">
        <f t="shared" si="51"/>
        <v>512600</v>
      </c>
      <c r="J283" s="296">
        <f t="shared" si="51"/>
        <v>505600</v>
      </c>
      <c r="K283" s="296">
        <f t="shared" si="51"/>
        <v>0</v>
      </c>
      <c r="L283" s="296">
        <f t="shared" si="51"/>
        <v>0</v>
      </c>
      <c r="M283" s="296">
        <f t="shared" si="51"/>
        <v>512600</v>
      </c>
      <c r="N283" s="296">
        <f t="shared" si="51"/>
        <v>505600</v>
      </c>
      <c r="O283" s="296">
        <f t="shared" si="51"/>
        <v>0</v>
      </c>
      <c r="P283" s="296">
        <f t="shared" si="51"/>
        <v>0</v>
      </c>
      <c r="Q283" s="296">
        <f t="shared" si="51"/>
        <v>23500</v>
      </c>
      <c r="R283" s="296">
        <f t="shared" si="51"/>
        <v>20000</v>
      </c>
      <c r="S283" s="296">
        <f t="shared" si="51"/>
        <v>0</v>
      </c>
      <c r="T283" s="296">
        <f t="shared" si="51"/>
        <v>0</v>
      </c>
      <c r="U283" s="163"/>
      <c r="V283" s="163"/>
      <c r="W283" s="163"/>
      <c r="X283" s="163"/>
      <c r="Z283" s="282">
        <v>59438</v>
      </c>
    </row>
    <row r="284" spans="1:26" s="282" customFormat="1" ht="31.5">
      <c r="A284" s="297" t="s">
        <v>464</v>
      </c>
      <c r="B284" s="170" t="s">
        <v>456</v>
      </c>
      <c r="C284" s="173"/>
      <c r="D284" s="163"/>
      <c r="E284" s="296">
        <f>E287</f>
        <v>45000</v>
      </c>
      <c r="F284" s="296">
        <f t="shared" ref="F284:T284" si="52">F287</f>
        <v>27000</v>
      </c>
      <c r="G284" s="296">
        <f t="shared" si="52"/>
        <v>11000</v>
      </c>
      <c r="H284" s="296">
        <f t="shared" si="52"/>
        <v>0</v>
      </c>
      <c r="I284" s="296">
        <f t="shared" si="52"/>
        <v>34000</v>
      </c>
      <c r="J284" s="296">
        <f t="shared" si="52"/>
        <v>27000</v>
      </c>
      <c r="K284" s="296">
        <f t="shared" si="52"/>
        <v>0</v>
      </c>
      <c r="L284" s="296">
        <f t="shared" si="52"/>
        <v>0</v>
      </c>
      <c r="M284" s="296">
        <f t="shared" si="52"/>
        <v>34000</v>
      </c>
      <c r="N284" s="296">
        <f t="shared" si="52"/>
        <v>27000</v>
      </c>
      <c r="O284" s="296">
        <f t="shared" si="52"/>
        <v>0</v>
      </c>
      <c r="P284" s="296">
        <f t="shared" si="52"/>
        <v>0</v>
      </c>
      <c r="Q284" s="296">
        <f t="shared" si="52"/>
        <v>13500</v>
      </c>
      <c r="R284" s="296">
        <f t="shared" si="52"/>
        <v>10000</v>
      </c>
      <c r="S284" s="296">
        <f t="shared" si="52"/>
        <v>0</v>
      </c>
      <c r="T284" s="296">
        <f t="shared" si="52"/>
        <v>0</v>
      </c>
      <c r="U284" s="163"/>
      <c r="V284" s="163"/>
      <c r="W284" s="163"/>
      <c r="X284" s="163"/>
    </row>
    <row r="285" spans="1:26" s="282" customFormat="1" ht="31.5">
      <c r="A285" s="299" t="s">
        <v>24</v>
      </c>
      <c r="B285" s="285" t="s">
        <v>457</v>
      </c>
      <c r="C285" s="173"/>
      <c r="D285" s="163"/>
      <c r="E285" s="163"/>
      <c r="F285" s="163"/>
      <c r="G285" s="163"/>
      <c r="H285" s="163"/>
      <c r="I285" s="163">
        <f t="shared" si="42"/>
        <v>0</v>
      </c>
      <c r="J285" s="163"/>
      <c r="K285" s="163"/>
      <c r="L285" s="163"/>
      <c r="M285" s="163">
        <f t="shared" si="43"/>
        <v>0</v>
      </c>
      <c r="N285" s="163"/>
      <c r="O285" s="163"/>
      <c r="P285" s="163"/>
      <c r="Q285" s="163"/>
      <c r="R285" s="163"/>
      <c r="S285" s="163"/>
      <c r="T285" s="163"/>
      <c r="U285" s="163"/>
      <c r="V285" s="163"/>
      <c r="W285" s="163"/>
      <c r="X285" s="163"/>
    </row>
    <row r="286" spans="1:26" s="282" customFormat="1" ht="47.25">
      <c r="A286" s="299"/>
      <c r="B286" s="289" t="s">
        <v>458</v>
      </c>
      <c r="C286" s="173"/>
      <c r="D286" s="163"/>
      <c r="E286" s="163"/>
      <c r="F286" s="163"/>
      <c r="G286" s="163"/>
      <c r="H286" s="163"/>
      <c r="I286" s="163">
        <f t="shared" si="42"/>
        <v>0</v>
      </c>
      <c r="J286" s="163"/>
      <c r="K286" s="163"/>
      <c r="L286" s="163"/>
      <c r="M286" s="163">
        <f t="shared" si="43"/>
        <v>0</v>
      </c>
      <c r="N286" s="163"/>
      <c r="O286" s="163"/>
      <c r="P286" s="163"/>
      <c r="Q286" s="163"/>
      <c r="R286" s="163"/>
      <c r="S286" s="163"/>
      <c r="T286" s="163"/>
      <c r="U286" s="163"/>
      <c r="V286" s="163"/>
      <c r="W286" s="163"/>
      <c r="X286" s="163"/>
    </row>
    <row r="287" spans="1:26" s="282" customFormat="1" ht="84" customHeight="1">
      <c r="A287" s="308" t="s">
        <v>46</v>
      </c>
      <c r="B287" s="243" t="s">
        <v>1213</v>
      </c>
      <c r="C287" s="173"/>
      <c r="D287" s="163" t="s">
        <v>705</v>
      </c>
      <c r="E287" s="163">
        <v>45000</v>
      </c>
      <c r="F287" s="163">
        <v>27000</v>
      </c>
      <c r="G287" s="163">
        <v>11000</v>
      </c>
      <c r="H287" s="163">
        <v>0</v>
      </c>
      <c r="I287" s="163">
        <v>34000</v>
      </c>
      <c r="J287" s="163">
        <v>27000</v>
      </c>
      <c r="K287" s="163"/>
      <c r="L287" s="163"/>
      <c r="M287" s="163">
        <v>34000</v>
      </c>
      <c r="N287" s="163">
        <v>27000</v>
      </c>
      <c r="O287" s="163"/>
      <c r="P287" s="163"/>
      <c r="Q287" s="163">
        <v>13500</v>
      </c>
      <c r="R287" s="163">
        <v>10000</v>
      </c>
      <c r="S287" s="163"/>
      <c r="T287" s="163"/>
      <c r="U287" s="163"/>
      <c r="V287" s="163"/>
      <c r="W287" s="163"/>
      <c r="X287" s="163"/>
    </row>
    <row r="288" spans="1:26" s="282" customFormat="1" ht="31.5">
      <c r="A288" s="297" t="s">
        <v>465</v>
      </c>
      <c r="B288" s="170" t="s">
        <v>466</v>
      </c>
      <c r="C288" s="173"/>
      <c r="D288" s="163"/>
      <c r="E288" s="296">
        <f>SUM(E289:E299)</f>
        <v>0</v>
      </c>
      <c r="F288" s="296">
        <f t="shared" ref="F288:T288" si="53">SUM(F289:F299)</f>
        <v>0</v>
      </c>
      <c r="G288" s="296">
        <f t="shared" si="53"/>
        <v>0</v>
      </c>
      <c r="H288" s="296">
        <f t="shared" si="53"/>
        <v>0</v>
      </c>
      <c r="I288" s="296">
        <f t="shared" si="53"/>
        <v>478600</v>
      </c>
      <c r="J288" s="296">
        <f t="shared" si="53"/>
        <v>478600</v>
      </c>
      <c r="K288" s="296">
        <f t="shared" si="53"/>
        <v>0</v>
      </c>
      <c r="L288" s="296">
        <f t="shared" si="53"/>
        <v>0</v>
      </c>
      <c r="M288" s="296">
        <f t="shared" si="53"/>
        <v>478600</v>
      </c>
      <c r="N288" s="296">
        <f t="shared" si="53"/>
        <v>478600</v>
      </c>
      <c r="O288" s="296">
        <f t="shared" si="53"/>
        <v>0</v>
      </c>
      <c r="P288" s="296">
        <f t="shared" si="53"/>
        <v>0</v>
      </c>
      <c r="Q288" s="296">
        <f t="shared" si="53"/>
        <v>10000</v>
      </c>
      <c r="R288" s="296">
        <f t="shared" si="53"/>
        <v>10000</v>
      </c>
      <c r="S288" s="296">
        <f t="shared" si="53"/>
        <v>0</v>
      </c>
      <c r="T288" s="296">
        <f t="shared" si="53"/>
        <v>0</v>
      </c>
      <c r="U288" s="163"/>
      <c r="V288" s="163"/>
      <c r="W288" s="163"/>
      <c r="X288" s="163"/>
    </row>
    <row r="289" spans="1:26" s="282" customFormat="1" ht="31.5">
      <c r="A289" s="299"/>
      <c r="B289" s="289" t="s">
        <v>467</v>
      </c>
      <c r="C289" s="173"/>
      <c r="D289" s="163"/>
      <c r="E289" s="163"/>
      <c r="F289" s="163"/>
      <c r="G289" s="163"/>
      <c r="H289" s="163"/>
      <c r="I289" s="163">
        <f t="shared" si="42"/>
        <v>0</v>
      </c>
      <c r="J289" s="163"/>
      <c r="K289" s="163"/>
      <c r="L289" s="163"/>
      <c r="M289" s="163">
        <f t="shared" si="43"/>
        <v>0</v>
      </c>
      <c r="N289" s="163"/>
      <c r="O289" s="163"/>
      <c r="P289" s="163"/>
      <c r="Q289" s="163"/>
      <c r="R289" s="163"/>
      <c r="S289" s="163"/>
      <c r="T289" s="163"/>
      <c r="U289" s="163"/>
      <c r="V289" s="163"/>
      <c r="W289" s="163"/>
      <c r="X289" s="163"/>
    </row>
    <row r="290" spans="1:26" s="282" customFormat="1" ht="57" customHeight="1">
      <c r="A290" s="242"/>
      <c r="B290" s="173" t="s">
        <v>768</v>
      </c>
      <c r="C290" s="173"/>
      <c r="D290" s="163"/>
      <c r="E290" s="163"/>
      <c r="F290" s="163"/>
      <c r="G290" s="163"/>
      <c r="H290" s="163"/>
      <c r="I290" s="163">
        <v>60000</v>
      </c>
      <c r="J290" s="163">
        <v>60000</v>
      </c>
      <c r="K290" s="163"/>
      <c r="L290" s="163"/>
      <c r="M290" s="163">
        <v>60000</v>
      </c>
      <c r="N290" s="163">
        <v>60000</v>
      </c>
      <c r="O290" s="163"/>
      <c r="P290" s="163"/>
      <c r="Q290" s="163"/>
      <c r="R290" s="163"/>
      <c r="S290" s="163"/>
      <c r="T290" s="163"/>
      <c r="U290" s="163" t="s">
        <v>1112</v>
      </c>
      <c r="V290" s="163"/>
      <c r="W290" s="163"/>
      <c r="X290" s="163"/>
    </row>
    <row r="291" spans="1:26" s="282" customFormat="1" ht="39.75" customHeight="1">
      <c r="A291" s="242"/>
      <c r="B291" s="173" t="s">
        <v>769</v>
      </c>
      <c r="C291" s="173"/>
      <c r="D291" s="163"/>
      <c r="E291" s="163"/>
      <c r="F291" s="163"/>
      <c r="G291" s="163"/>
      <c r="H291" s="163"/>
      <c r="I291" s="163">
        <v>30000</v>
      </c>
      <c r="J291" s="163">
        <v>30000</v>
      </c>
      <c r="K291" s="163"/>
      <c r="L291" s="163"/>
      <c r="M291" s="163">
        <v>30000</v>
      </c>
      <c r="N291" s="163">
        <v>30000</v>
      </c>
      <c r="O291" s="163"/>
      <c r="P291" s="163"/>
      <c r="Q291" s="163"/>
      <c r="R291" s="163"/>
      <c r="S291" s="163"/>
      <c r="T291" s="163"/>
      <c r="U291" s="163" t="s">
        <v>1112</v>
      </c>
      <c r="V291" s="163"/>
      <c r="W291" s="163"/>
      <c r="X291" s="163"/>
    </row>
    <row r="292" spans="1:26" s="282" customFormat="1" ht="43.5" customHeight="1">
      <c r="A292" s="242"/>
      <c r="B292" s="173" t="s">
        <v>770</v>
      </c>
      <c r="C292" s="173"/>
      <c r="D292" s="163"/>
      <c r="E292" s="163"/>
      <c r="F292" s="163"/>
      <c r="G292" s="163"/>
      <c r="H292" s="163"/>
      <c r="I292" s="163">
        <v>100000</v>
      </c>
      <c r="J292" s="163">
        <v>100000</v>
      </c>
      <c r="K292" s="163"/>
      <c r="L292" s="163"/>
      <c r="M292" s="163">
        <v>100000</v>
      </c>
      <c r="N292" s="163">
        <v>100000</v>
      </c>
      <c r="O292" s="163"/>
      <c r="P292" s="163"/>
      <c r="Q292" s="163"/>
      <c r="R292" s="163"/>
      <c r="S292" s="163"/>
      <c r="T292" s="163"/>
      <c r="U292" s="163" t="s">
        <v>1112</v>
      </c>
      <c r="V292" s="163"/>
      <c r="W292" s="163"/>
      <c r="X292" s="163"/>
    </row>
    <row r="293" spans="1:26" s="282" customFormat="1" ht="35.25" customHeight="1">
      <c r="A293" s="242"/>
      <c r="B293" s="173" t="s">
        <v>771</v>
      </c>
      <c r="C293" s="173"/>
      <c r="D293" s="163"/>
      <c r="E293" s="163"/>
      <c r="F293" s="163"/>
      <c r="G293" s="163"/>
      <c r="H293" s="163"/>
      <c r="I293" s="163">
        <v>100000</v>
      </c>
      <c r="J293" s="163">
        <v>100000</v>
      </c>
      <c r="K293" s="163"/>
      <c r="L293" s="163"/>
      <c r="M293" s="163">
        <v>100000</v>
      </c>
      <c r="N293" s="163">
        <v>100000</v>
      </c>
      <c r="O293" s="163"/>
      <c r="P293" s="163"/>
      <c r="Q293" s="163"/>
      <c r="R293" s="163"/>
      <c r="S293" s="163"/>
      <c r="T293" s="163"/>
      <c r="U293" s="163" t="s">
        <v>1112</v>
      </c>
      <c r="V293" s="163"/>
      <c r="W293" s="163"/>
      <c r="X293" s="163"/>
    </row>
    <row r="294" spans="1:26" s="282" customFormat="1" ht="47.25">
      <c r="A294" s="242"/>
      <c r="B294" s="173" t="s">
        <v>772</v>
      </c>
      <c r="C294" s="173"/>
      <c r="D294" s="163"/>
      <c r="E294" s="163"/>
      <c r="F294" s="163"/>
      <c r="G294" s="163"/>
      <c r="H294" s="163"/>
      <c r="I294" s="163">
        <v>50000</v>
      </c>
      <c r="J294" s="163">
        <v>50000</v>
      </c>
      <c r="K294" s="163"/>
      <c r="L294" s="163"/>
      <c r="M294" s="163">
        <v>50000</v>
      </c>
      <c r="N294" s="163">
        <v>50000</v>
      </c>
      <c r="O294" s="163"/>
      <c r="P294" s="163"/>
      <c r="Q294" s="163"/>
      <c r="R294" s="163"/>
      <c r="S294" s="163"/>
      <c r="T294" s="163"/>
      <c r="U294" s="163" t="s">
        <v>1112</v>
      </c>
      <c r="V294" s="163"/>
      <c r="W294" s="163"/>
      <c r="X294" s="163"/>
    </row>
    <row r="295" spans="1:26" s="282" customFormat="1" ht="47.25">
      <c r="A295" s="242"/>
      <c r="B295" s="173" t="s">
        <v>1105</v>
      </c>
      <c r="C295" s="173"/>
      <c r="D295" s="163"/>
      <c r="E295" s="163"/>
      <c r="F295" s="163"/>
      <c r="G295" s="163"/>
      <c r="H295" s="163"/>
      <c r="I295" s="163">
        <v>80000</v>
      </c>
      <c r="J295" s="163">
        <v>80000</v>
      </c>
      <c r="K295" s="163"/>
      <c r="L295" s="163"/>
      <c r="M295" s="163">
        <f>N295</f>
        <v>80000</v>
      </c>
      <c r="N295" s="163">
        <v>80000</v>
      </c>
      <c r="O295" s="163"/>
      <c r="P295" s="163"/>
      <c r="Q295" s="163">
        <v>10000</v>
      </c>
      <c r="R295" s="163">
        <v>10000</v>
      </c>
      <c r="S295" s="163"/>
      <c r="T295" s="163"/>
      <c r="U295" s="321" t="s">
        <v>1176</v>
      </c>
      <c r="V295" s="163"/>
      <c r="W295" s="163"/>
      <c r="X295" s="163"/>
    </row>
    <row r="296" spans="1:26" s="282" customFormat="1" ht="57" customHeight="1">
      <c r="A296" s="242"/>
      <c r="B296" s="173" t="s">
        <v>764</v>
      </c>
      <c r="C296" s="173"/>
      <c r="D296" s="163"/>
      <c r="E296" s="163"/>
      <c r="F296" s="163"/>
      <c r="G296" s="163"/>
      <c r="H296" s="163"/>
      <c r="I296" s="163">
        <f>J296</f>
        <v>22000</v>
      </c>
      <c r="J296" s="163">
        <v>22000</v>
      </c>
      <c r="K296" s="163"/>
      <c r="L296" s="163"/>
      <c r="M296" s="163">
        <f>N296</f>
        <v>22000</v>
      </c>
      <c r="N296" s="163">
        <v>22000</v>
      </c>
      <c r="O296" s="163"/>
      <c r="P296" s="163"/>
      <c r="Q296" s="163"/>
      <c r="R296" s="163"/>
      <c r="S296" s="163"/>
      <c r="T296" s="163"/>
      <c r="U296" s="163" t="s">
        <v>1111</v>
      </c>
      <c r="V296" s="163"/>
      <c r="W296" s="163"/>
      <c r="X296" s="163"/>
    </row>
    <row r="297" spans="1:26" s="282" customFormat="1" ht="54" customHeight="1">
      <c r="A297" s="242"/>
      <c r="B297" s="173" t="s">
        <v>765</v>
      </c>
      <c r="C297" s="173"/>
      <c r="D297" s="163"/>
      <c r="E297" s="163"/>
      <c r="F297" s="163"/>
      <c r="G297" s="163"/>
      <c r="H297" s="163"/>
      <c r="I297" s="163">
        <f>J297</f>
        <v>15000</v>
      </c>
      <c r="J297" s="163">
        <v>15000</v>
      </c>
      <c r="K297" s="163"/>
      <c r="L297" s="163"/>
      <c r="M297" s="163">
        <f>N297</f>
        <v>15000</v>
      </c>
      <c r="N297" s="163">
        <v>15000</v>
      </c>
      <c r="O297" s="163"/>
      <c r="P297" s="163"/>
      <c r="Q297" s="163"/>
      <c r="R297" s="163"/>
      <c r="S297" s="163"/>
      <c r="T297" s="163"/>
      <c r="U297" s="163" t="s">
        <v>1111</v>
      </c>
      <c r="V297" s="163"/>
      <c r="W297" s="163"/>
      <c r="X297" s="163"/>
    </row>
    <row r="298" spans="1:26" s="282" customFormat="1" ht="43.5" customHeight="1">
      <c r="A298" s="242"/>
      <c r="B298" s="173" t="s">
        <v>766</v>
      </c>
      <c r="C298" s="173"/>
      <c r="D298" s="163"/>
      <c r="E298" s="163"/>
      <c r="F298" s="163"/>
      <c r="G298" s="163"/>
      <c r="H298" s="163"/>
      <c r="I298" s="163">
        <f>J298</f>
        <v>1600</v>
      </c>
      <c r="J298" s="163">
        <v>1600</v>
      </c>
      <c r="K298" s="163"/>
      <c r="L298" s="163"/>
      <c r="M298" s="163">
        <f>N298</f>
        <v>1600</v>
      </c>
      <c r="N298" s="163">
        <v>1600</v>
      </c>
      <c r="O298" s="163"/>
      <c r="P298" s="163"/>
      <c r="Q298" s="163"/>
      <c r="R298" s="163"/>
      <c r="S298" s="163"/>
      <c r="T298" s="163"/>
      <c r="U298" s="163" t="s">
        <v>1111</v>
      </c>
      <c r="V298" s="163"/>
      <c r="W298" s="163"/>
      <c r="X298" s="163"/>
    </row>
    <row r="299" spans="1:26" s="282" customFormat="1" ht="46.5" customHeight="1">
      <c r="A299" s="242"/>
      <c r="B299" s="173" t="s">
        <v>767</v>
      </c>
      <c r="C299" s="173"/>
      <c r="D299" s="163"/>
      <c r="E299" s="163"/>
      <c r="F299" s="163"/>
      <c r="G299" s="163"/>
      <c r="H299" s="163"/>
      <c r="I299" s="163">
        <f>J299</f>
        <v>20000</v>
      </c>
      <c r="J299" s="163">
        <v>20000</v>
      </c>
      <c r="K299" s="163"/>
      <c r="L299" s="163"/>
      <c r="M299" s="163">
        <f>N299</f>
        <v>20000</v>
      </c>
      <c r="N299" s="163">
        <v>20000</v>
      </c>
      <c r="O299" s="163"/>
      <c r="P299" s="163"/>
      <c r="Q299" s="163"/>
      <c r="R299" s="163"/>
      <c r="S299" s="163"/>
      <c r="T299" s="163"/>
      <c r="U299" s="163" t="s">
        <v>1111</v>
      </c>
      <c r="V299" s="163"/>
      <c r="W299" s="163"/>
      <c r="X299" s="163"/>
    </row>
    <row r="300" spans="1:26" s="282" customFormat="1">
      <c r="A300" s="242"/>
      <c r="B300" s="173"/>
      <c r="C300" s="173"/>
      <c r="D300" s="163"/>
      <c r="E300" s="163"/>
      <c r="F300" s="163"/>
      <c r="G300" s="163"/>
      <c r="H300" s="163"/>
      <c r="I300" s="163">
        <f t="shared" ref="I300:I306" si="54">J300</f>
        <v>0</v>
      </c>
      <c r="J300" s="163"/>
      <c r="K300" s="163"/>
      <c r="L300" s="163"/>
      <c r="M300" s="163">
        <f t="shared" ref="M300:M306" si="55">N300</f>
        <v>0</v>
      </c>
      <c r="N300" s="163"/>
      <c r="O300" s="163"/>
      <c r="P300" s="163"/>
      <c r="Q300" s="163"/>
      <c r="R300" s="163"/>
      <c r="S300" s="163"/>
      <c r="T300" s="163"/>
      <c r="U300" s="163"/>
      <c r="V300" s="163"/>
      <c r="W300" s="163"/>
      <c r="X300" s="163"/>
    </row>
    <row r="301" spans="1:26" s="282" customFormat="1" ht="30" customHeight="1">
      <c r="A301" s="290" t="s">
        <v>686</v>
      </c>
      <c r="B301" s="291" t="s">
        <v>967</v>
      </c>
      <c r="C301" s="173"/>
      <c r="D301" s="163"/>
      <c r="E301" s="296">
        <f t="shared" ref="E301:T301" si="56">E302+E305</f>
        <v>0</v>
      </c>
      <c r="F301" s="296">
        <f t="shared" si="56"/>
        <v>0</v>
      </c>
      <c r="G301" s="296">
        <f t="shared" si="56"/>
        <v>0</v>
      </c>
      <c r="H301" s="296">
        <f t="shared" si="56"/>
        <v>0</v>
      </c>
      <c r="I301" s="296">
        <f t="shared" si="56"/>
        <v>40300</v>
      </c>
      <c r="J301" s="296">
        <f t="shared" si="56"/>
        <v>40300</v>
      </c>
      <c r="K301" s="296">
        <f t="shared" si="56"/>
        <v>0</v>
      </c>
      <c r="L301" s="296">
        <f t="shared" si="56"/>
        <v>0</v>
      </c>
      <c r="M301" s="296">
        <f t="shared" si="56"/>
        <v>40300</v>
      </c>
      <c r="N301" s="296">
        <f t="shared" si="56"/>
        <v>40300</v>
      </c>
      <c r="O301" s="296">
        <f t="shared" si="56"/>
        <v>0</v>
      </c>
      <c r="P301" s="296">
        <f t="shared" si="56"/>
        <v>0</v>
      </c>
      <c r="Q301" s="296">
        <f t="shared" si="56"/>
        <v>5000</v>
      </c>
      <c r="R301" s="296">
        <f t="shared" si="56"/>
        <v>5000</v>
      </c>
      <c r="S301" s="296">
        <f t="shared" si="56"/>
        <v>0</v>
      </c>
      <c r="T301" s="296">
        <f t="shared" si="56"/>
        <v>0</v>
      </c>
      <c r="U301" s="163"/>
      <c r="V301" s="163"/>
      <c r="W301" s="163"/>
      <c r="X301" s="163"/>
      <c r="Z301" s="282">
        <v>527864.85600000003</v>
      </c>
    </row>
    <row r="302" spans="1:26" s="282" customFormat="1" ht="31.5">
      <c r="A302" s="297" t="s">
        <v>464</v>
      </c>
      <c r="B302" s="170" t="s">
        <v>456</v>
      </c>
      <c r="C302" s="173"/>
      <c r="D302" s="163"/>
      <c r="E302" s="296">
        <f t="shared" ref="E302:T302" si="57">SUM(E303:E304)</f>
        <v>0</v>
      </c>
      <c r="F302" s="296">
        <f t="shared" si="57"/>
        <v>0</v>
      </c>
      <c r="G302" s="296">
        <f t="shared" si="57"/>
        <v>0</v>
      </c>
      <c r="H302" s="296">
        <f t="shared" si="57"/>
        <v>0</v>
      </c>
      <c r="I302" s="296">
        <f t="shared" si="57"/>
        <v>0</v>
      </c>
      <c r="J302" s="296">
        <f t="shared" si="57"/>
        <v>0</v>
      </c>
      <c r="K302" s="296">
        <f t="shared" si="57"/>
        <v>0</v>
      </c>
      <c r="L302" s="296">
        <f t="shared" si="57"/>
        <v>0</v>
      </c>
      <c r="M302" s="296">
        <f t="shared" si="57"/>
        <v>0</v>
      </c>
      <c r="N302" s="296">
        <f t="shared" si="57"/>
        <v>0</v>
      </c>
      <c r="O302" s="296">
        <f t="shared" si="57"/>
        <v>0</v>
      </c>
      <c r="P302" s="296">
        <f t="shared" si="57"/>
        <v>0</v>
      </c>
      <c r="Q302" s="296">
        <f t="shared" si="57"/>
        <v>0</v>
      </c>
      <c r="R302" s="296">
        <f t="shared" si="57"/>
        <v>0</v>
      </c>
      <c r="S302" s="296">
        <f t="shared" si="57"/>
        <v>0</v>
      </c>
      <c r="T302" s="296">
        <f t="shared" si="57"/>
        <v>0</v>
      </c>
      <c r="U302" s="163"/>
      <c r="V302" s="163"/>
      <c r="W302" s="163"/>
      <c r="X302" s="163"/>
    </row>
    <row r="303" spans="1:26" s="282" customFormat="1" ht="31.5">
      <c r="A303" s="299" t="s">
        <v>24</v>
      </c>
      <c r="B303" s="285" t="s">
        <v>457</v>
      </c>
      <c r="C303" s="173"/>
      <c r="D303" s="163"/>
      <c r="E303" s="163"/>
      <c r="F303" s="163"/>
      <c r="G303" s="163"/>
      <c r="H303" s="163"/>
      <c r="I303" s="163">
        <f t="shared" si="54"/>
        <v>0</v>
      </c>
      <c r="J303" s="163"/>
      <c r="K303" s="163"/>
      <c r="L303" s="163"/>
      <c r="M303" s="163">
        <f t="shared" si="55"/>
        <v>0</v>
      </c>
      <c r="N303" s="163"/>
      <c r="O303" s="163"/>
      <c r="P303" s="163"/>
      <c r="Q303" s="163"/>
      <c r="R303" s="163"/>
      <c r="S303" s="163"/>
      <c r="T303" s="163"/>
      <c r="U303" s="163"/>
      <c r="V303" s="163"/>
      <c r="W303" s="163"/>
      <c r="X303" s="163"/>
    </row>
    <row r="304" spans="1:26" s="282" customFormat="1" ht="47.25">
      <c r="A304" s="299"/>
      <c r="B304" s="289" t="s">
        <v>458</v>
      </c>
      <c r="C304" s="173"/>
      <c r="D304" s="163"/>
      <c r="E304" s="163"/>
      <c r="F304" s="163"/>
      <c r="G304" s="163"/>
      <c r="H304" s="163"/>
      <c r="I304" s="163">
        <f t="shared" si="54"/>
        <v>0</v>
      </c>
      <c r="J304" s="163"/>
      <c r="K304" s="163"/>
      <c r="L304" s="163"/>
      <c r="M304" s="163">
        <f t="shared" si="55"/>
        <v>0</v>
      </c>
      <c r="N304" s="163"/>
      <c r="O304" s="163"/>
      <c r="P304" s="163"/>
      <c r="Q304" s="163"/>
      <c r="R304" s="163"/>
      <c r="S304" s="163"/>
      <c r="T304" s="163"/>
      <c r="U304" s="163"/>
      <c r="V304" s="163"/>
      <c r="W304" s="163"/>
      <c r="X304" s="163"/>
    </row>
    <row r="305" spans="1:26" s="282" customFormat="1" ht="31.5">
      <c r="A305" s="297" t="s">
        <v>465</v>
      </c>
      <c r="B305" s="170" t="s">
        <v>466</v>
      </c>
      <c r="C305" s="173"/>
      <c r="D305" s="163"/>
      <c r="E305" s="296">
        <f t="shared" ref="E305:T305" si="58">SUM(E306:E307)</f>
        <v>0</v>
      </c>
      <c r="F305" s="296">
        <f t="shared" si="58"/>
        <v>0</v>
      </c>
      <c r="G305" s="296">
        <f t="shared" si="58"/>
        <v>0</v>
      </c>
      <c r="H305" s="296">
        <f t="shared" si="58"/>
        <v>0</v>
      </c>
      <c r="I305" s="296">
        <f t="shared" si="58"/>
        <v>40300</v>
      </c>
      <c r="J305" s="296">
        <f t="shared" si="58"/>
        <v>40300</v>
      </c>
      <c r="K305" s="296">
        <f t="shared" si="58"/>
        <v>0</v>
      </c>
      <c r="L305" s="296">
        <f t="shared" si="58"/>
        <v>0</v>
      </c>
      <c r="M305" s="296">
        <f t="shared" si="58"/>
        <v>40300</v>
      </c>
      <c r="N305" s="296">
        <f t="shared" si="58"/>
        <v>40300</v>
      </c>
      <c r="O305" s="296">
        <f t="shared" si="58"/>
        <v>0</v>
      </c>
      <c r="P305" s="296">
        <f t="shared" si="58"/>
        <v>0</v>
      </c>
      <c r="Q305" s="296">
        <f t="shared" si="58"/>
        <v>5000</v>
      </c>
      <c r="R305" s="296">
        <f t="shared" si="58"/>
        <v>5000</v>
      </c>
      <c r="S305" s="296">
        <f t="shared" si="58"/>
        <v>0</v>
      </c>
      <c r="T305" s="296">
        <f t="shared" si="58"/>
        <v>0</v>
      </c>
      <c r="U305" s="163"/>
      <c r="V305" s="163"/>
      <c r="W305" s="163"/>
      <c r="X305" s="163"/>
    </row>
    <row r="306" spans="1:26" s="282" customFormat="1" ht="31.5">
      <c r="A306" s="299"/>
      <c r="B306" s="289" t="s">
        <v>467</v>
      </c>
      <c r="C306" s="173"/>
      <c r="D306" s="163"/>
      <c r="E306" s="163"/>
      <c r="F306" s="163"/>
      <c r="G306" s="163"/>
      <c r="H306" s="163"/>
      <c r="I306" s="163">
        <f t="shared" si="54"/>
        <v>0</v>
      </c>
      <c r="J306" s="163"/>
      <c r="K306" s="163"/>
      <c r="L306" s="163"/>
      <c r="M306" s="163">
        <f t="shared" si="55"/>
        <v>0</v>
      </c>
      <c r="N306" s="163"/>
      <c r="O306" s="163"/>
      <c r="P306" s="163"/>
      <c r="Q306" s="163"/>
      <c r="R306" s="163"/>
      <c r="S306" s="163"/>
      <c r="T306" s="163"/>
      <c r="U306" s="163"/>
      <c r="V306" s="163"/>
      <c r="W306" s="163"/>
      <c r="X306" s="163"/>
    </row>
    <row r="307" spans="1:26" s="282" customFormat="1" ht="41.25" customHeight="1">
      <c r="A307" s="242"/>
      <c r="B307" s="173" t="s">
        <v>968</v>
      </c>
      <c r="C307" s="173"/>
      <c r="D307" s="163"/>
      <c r="E307" s="163"/>
      <c r="F307" s="163"/>
      <c r="G307" s="163"/>
      <c r="H307" s="163"/>
      <c r="I307" s="163">
        <v>40300</v>
      </c>
      <c r="J307" s="163">
        <v>40300</v>
      </c>
      <c r="K307" s="163"/>
      <c r="L307" s="163"/>
      <c r="M307" s="163">
        <v>40300</v>
      </c>
      <c r="N307" s="163">
        <v>40300</v>
      </c>
      <c r="O307" s="163"/>
      <c r="P307" s="163"/>
      <c r="Q307" s="163">
        <f>R307</f>
        <v>5000</v>
      </c>
      <c r="R307" s="163">
        <v>5000</v>
      </c>
      <c r="S307" s="163"/>
      <c r="T307" s="163"/>
      <c r="U307" s="163" t="s">
        <v>1113</v>
      </c>
      <c r="V307" s="163"/>
      <c r="W307" s="163"/>
      <c r="X307" s="163"/>
    </row>
    <row r="308" spans="1:26" s="282" customFormat="1" ht="65.25" customHeight="1">
      <c r="A308" s="242"/>
      <c r="B308" s="173" t="s">
        <v>773</v>
      </c>
      <c r="C308" s="173"/>
      <c r="D308" s="163"/>
      <c r="E308" s="163"/>
      <c r="F308" s="163"/>
      <c r="G308" s="163"/>
      <c r="H308" s="163"/>
      <c r="I308" s="163">
        <v>10000</v>
      </c>
      <c r="J308" s="163">
        <v>10000</v>
      </c>
      <c r="K308" s="163"/>
      <c r="L308" s="163"/>
      <c r="M308" s="163">
        <v>10000</v>
      </c>
      <c r="N308" s="163">
        <v>10000</v>
      </c>
      <c r="O308" s="163"/>
      <c r="P308" s="163"/>
      <c r="Q308" s="163"/>
      <c r="R308" s="163"/>
      <c r="S308" s="163"/>
      <c r="T308" s="163"/>
      <c r="U308" s="163" t="s">
        <v>1113</v>
      </c>
      <c r="V308" s="163"/>
      <c r="W308" s="163"/>
      <c r="X308" s="163"/>
    </row>
    <row r="309" spans="1:26" s="306" customFormat="1" ht="50.25" customHeight="1">
      <c r="A309" s="290" t="s">
        <v>787</v>
      </c>
      <c r="B309" s="291" t="s">
        <v>982</v>
      </c>
      <c r="C309" s="170"/>
      <c r="D309" s="296"/>
      <c r="E309" s="296">
        <f>E310+E314</f>
        <v>46000</v>
      </c>
      <c r="F309" s="296">
        <f t="shared" ref="F309:T309" si="59">F310+F314</f>
        <v>23000</v>
      </c>
      <c r="G309" s="296">
        <f t="shared" si="59"/>
        <v>5000</v>
      </c>
      <c r="H309" s="296">
        <f t="shared" si="59"/>
        <v>0</v>
      </c>
      <c r="I309" s="296">
        <f t="shared" si="59"/>
        <v>342500</v>
      </c>
      <c r="J309" s="296">
        <f t="shared" si="59"/>
        <v>324500</v>
      </c>
      <c r="K309" s="296">
        <f t="shared" si="59"/>
        <v>0</v>
      </c>
      <c r="L309" s="296">
        <f t="shared" si="59"/>
        <v>0</v>
      </c>
      <c r="M309" s="296">
        <f t="shared" si="59"/>
        <v>342500</v>
      </c>
      <c r="N309" s="296">
        <f t="shared" si="59"/>
        <v>324500</v>
      </c>
      <c r="O309" s="296">
        <f t="shared" si="59"/>
        <v>0</v>
      </c>
      <c r="P309" s="296">
        <f t="shared" si="59"/>
        <v>0</v>
      </c>
      <c r="Q309" s="296">
        <f t="shared" si="59"/>
        <v>17000</v>
      </c>
      <c r="R309" s="296">
        <f t="shared" si="59"/>
        <v>17000</v>
      </c>
      <c r="S309" s="296">
        <f t="shared" si="59"/>
        <v>0</v>
      </c>
      <c r="T309" s="296">
        <f t="shared" si="59"/>
        <v>0</v>
      </c>
      <c r="U309" s="296"/>
      <c r="V309" s="296"/>
      <c r="W309" s="296"/>
      <c r="X309" s="296"/>
    </row>
    <row r="310" spans="1:26" s="306" customFormat="1" ht="41.25" customHeight="1">
      <c r="A310" s="297" t="s">
        <v>464</v>
      </c>
      <c r="B310" s="170" t="s">
        <v>456</v>
      </c>
      <c r="C310" s="170"/>
      <c r="D310" s="296"/>
      <c r="E310" s="296">
        <f>E313</f>
        <v>46000</v>
      </c>
      <c r="F310" s="296">
        <f t="shared" ref="F310:T310" si="60">F313</f>
        <v>23000</v>
      </c>
      <c r="G310" s="296">
        <f t="shared" si="60"/>
        <v>5000</v>
      </c>
      <c r="H310" s="296">
        <f t="shared" si="60"/>
        <v>0</v>
      </c>
      <c r="I310" s="296">
        <f t="shared" si="60"/>
        <v>41000</v>
      </c>
      <c r="J310" s="296">
        <f t="shared" si="60"/>
        <v>23000</v>
      </c>
      <c r="K310" s="296">
        <f t="shared" si="60"/>
        <v>0</v>
      </c>
      <c r="L310" s="296">
        <f t="shared" si="60"/>
        <v>0</v>
      </c>
      <c r="M310" s="296">
        <f t="shared" si="60"/>
        <v>41000</v>
      </c>
      <c r="N310" s="296">
        <f t="shared" si="60"/>
        <v>23000</v>
      </c>
      <c r="O310" s="296">
        <f t="shared" si="60"/>
        <v>0</v>
      </c>
      <c r="P310" s="296">
        <f t="shared" si="60"/>
        <v>0</v>
      </c>
      <c r="Q310" s="296">
        <f t="shared" si="60"/>
        <v>7000</v>
      </c>
      <c r="R310" s="296">
        <f t="shared" si="60"/>
        <v>7000</v>
      </c>
      <c r="S310" s="296">
        <f t="shared" si="60"/>
        <v>0</v>
      </c>
      <c r="T310" s="296">
        <f t="shared" si="60"/>
        <v>0</v>
      </c>
      <c r="U310" s="296"/>
      <c r="V310" s="296"/>
      <c r="W310" s="296"/>
      <c r="X310" s="296"/>
    </row>
    <row r="311" spans="1:26" s="282" customFormat="1" ht="41.25" customHeight="1">
      <c r="A311" s="299" t="s">
        <v>24</v>
      </c>
      <c r="B311" s="285" t="s">
        <v>457</v>
      </c>
      <c r="C311" s="173"/>
      <c r="D311" s="163"/>
      <c r="E311" s="163"/>
      <c r="F311" s="163"/>
      <c r="G311" s="163"/>
      <c r="H311" s="163"/>
      <c r="I311" s="163"/>
      <c r="J311" s="163"/>
      <c r="K311" s="163"/>
      <c r="L311" s="163"/>
      <c r="M311" s="163"/>
      <c r="N311" s="163"/>
      <c r="O311" s="163"/>
      <c r="P311" s="163"/>
      <c r="Q311" s="163"/>
      <c r="R311" s="163"/>
      <c r="S311" s="163"/>
      <c r="T311" s="163"/>
      <c r="U311" s="163"/>
      <c r="V311" s="163"/>
      <c r="W311" s="163"/>
      <c r="X311" s="163"/>
    </row>
    <row r="312" spans="1:26" s="282" customFormat="1" ht="56.25" customHeight="1">
      <c r="A312" s="299"/>
      <c r="B312" s="289" t="s">
        <v>458</v>
      </c>
      <c r="C312" s="173"/>
      <c r="D312" s="163"/>
      <c r="E312" s="163"/>
      <c r="F312" s="163"/>
      <c r="G312" s="163"/>
      <c r="H312" s="163"/>
      <c r="I312" s="163"/>
      <c r="J312" s="163"/>
      <c r="K312" s="163"/>
      <c r="L312" s="163"/>
      <c r="M312" s="163"/>
      <c r="N312" s="163"/>
      <c r="O312" s="163"/>
      <c r="P312" s="163"/>
      <c r="Q312" s="163"/>
      <c r="R312" s="163"/>
      <c r="S312" s="163"/>
      <c r="T312" s="163"/>
      <c r="U312" s="163"/>
      <c r="V312" s="163"/>
      <c r="W312" s="163"/>
      <c r="X312" s="163"/>
    </row>
    <row r="313" spans="1:26" s="282" customFormat="1" ht="66" customHeight="1">
      <c r="A313" s="242"/>
      <c r="B313" s="173" t="s">
        <v>698</v>
      </c>
      <c r="C313" s="173"/>
      <c r="D313" s="163" t="s">
        <v>709</v>
      </c>
      <c r="E313" s="163">
        <v>46000</v>
      </c>
      <c r="F313" s="163">
        <f>46000-5000-18000</f>
        <v>23000</v>
      </c>
      <c r="G313" s="163">
        <v>5000</v>
      </c>
      <c r="H313" s="163"/>
      <c r="I313" s="163">
        <v>41000</v>
      </c>
      <c r="J313" s="163">
        <f>46000-5000-18000</f>
        <v>23000</v>
      </c>
      <c r="K313" s="163"/>
      <c r="L313" s="163"/>
      <c r="M313" s="163">
        <v>41000</v>
      </c>
      <c r="N313" s="163">
        <f>46000-5000-18000</f>
        <v>23000</v>
      </c>
      <c r="O313" s="163"/>
      <c r="P313" s="163"/>
      <c r="Q313" s="163">
        <f>R313</f>
        <v>7000</v>
      </c>
      <c r="R313" s="163">
        <v>7000</v>
      </c>
      <c r="S313" s="163"/>
      <c r="T313" s="163"/>
      <c r="U313" s="163" t="s">
        <v>1106</v>
      </c>
      <c r="V313" s="163"/>
      <c r="W313" s="163"/>
      <c r="X313" s="163"/>
      <c r="Z313" s="282" t="s">
        <v>1191</v>
      </c>
    </row>
    <row r="314" spans="1:26" s="306" customFormat="1" ht="41.25" customHeight="1">
      <c r="A314" s="297" t="s">
        <v>465</v>
      </c>
      <c r="B314" s="170" t="s">
        <v>466</v>
      </c>
      <c r="C314" s="170"/>
      <c r="D314" s="296"/>
      <c r="E314" s="296">
        <f>SUM(E316:E324)</f>
        <v>0</v>
      </c>
      <c r="F314" s="296">
        <f t="shared" ref="F314:T314" si="61">SUM(F316:F324)</f>
        <v>0</v>
      </c>
      <c r="G314" s="296">
        <f t="shared" si="61"/>
        <v>0</v>
      </c>
      <c r="H314" s="296">
        <f t="shared" si="61"/>
        <v>0</v>
      </c>
      <c r="I314" s="296">
        <f t="shared" si="61"/>
        <v>301500</v>
      </c>
      <c r="J314" s="296">
        <f t="shared" si="61"/>
        <v>301500</v>
      </c>
      <c r="K314" s="296">
        <f t="shared" si="61"/>
        <v>0</v>
      </c>
      <c r="L314" s="296">
        <f t="shared" si="61"/>
        <v>0</v>
      </c>
      <c r="M314" s="296">
        <f t="shared" si="61"/>
        <v>301500</v>
      </c>
      <c r="N314" s="296">
        <f t="shared" si="61"/>
        <v>301500</v>
      </c>
      <c r="O314" s="296">
        <f t="shared" si="61"/>
        <v>0</v>
      </c>
      <c r="P314" s="296">
        <f t="shared" si="61"/>
        <v>0</v>
      </c>
      <c r="Q314" s="296">
        <f t="shared" si="61"/>
        <v>10000</v>
      </c>
      <c r="R314" s="296">
        <f t="shared" si="61"/>
        <v>10000</v>
      </c>
      <c r="S314" s="296">
        <f t="shared" si="61"/>
        <v>0</v>
      </c>
      <c r="T314" s="296">
        <f t="shared" si="61"/>
        <v>0</v>
      </c>
      <c r="U314" s="296"/>
      <c r="V314" s="296"/>
      <c r="W314" s="296"/>
      <c r="X314" s="296"/>
    </row>
    <row r="315" spans="1:26" s="282" customFormat="1" ht="41.25" customHeight="1">
      <c r="A315" s="299"/>
      <c r="B315" s="289" t="s">
        <v>467</v>
      </c>
      <c r="C315" s="173"/>
      <c r="D315" s="163"/>
      <c r="E315" s="163"/>
      <c r="F315" s="163"/>
      <c r="G315" s="163"/>
      <c r="H315" s="163"/>
      <c r="I315" s="163"/>
      <c r="J315" s="163"/>
      <c r="K315" s="163"/>
      <c r="L315" s="163"/>
      <c r="M315" s="163"/>
      <c r="N315" s="163"/>
      <c r="O315" s="163"/>
      <c r="P315" s="163"/>
      <c r="Q315" s="163"/>
      <c r="R315" s="163"/>
      <c r="S315" s="163"/>
      <c r="T315" s="163"/>
      <c r="U315" s="163"/>
      <c r="V315" s="163"/>
      <c r="W315" s="163"/>
      <c r="X315" s="163"/>
    </row>
    <row r="316" spans="1:26" s="282" customFormat="1" ht="28.5" customHeight="1">
      <c r="A316" s="242"/>
      <c r="B316" s="173" t="s">
        <v>732</v>
      </c>
      <c r="C316" s="173"/>
      <c r="D316" s="163"/>
      <c r="E316" s="163"/>
      <c r="F316" s="163"/>
      <c r="G316" s="163"/>
      <c r="H316" s="163"/>
      <c r="I316" s="163">
        <v>100000</v>
      </c>
      <c r="J316" s="163">
        <v>100000</v>
      </c>
      <c r="K316" s="163"/>
      <c r="L316" s="163"/>
      <c r="M316" s="163">
        <v>100000</v>
      </c>
      <c r="N316" s="163">
        <v>100000</v>
      </c>
      <c r="O316" s="163"/>
      <c r="P316" s="163"/>
      <c r="Q316" s="163">
        <f>R316</f>
        <v>5000</v>
      </c>
      <c r="R316" s="163">
        <v>5000</v>
      </c>
      <c r="S316" s="163"/>
      <c r="T316" s="163"/>
      <c r="U316" s="163" t="s">
        <v>1192</v>
      </c>
      <c r="V316" s="163"/>
      <c r="W316" s="163"/>
      <c r="X316" s="163"/>
      <c r="Z316" s="282" t="s">
        <v>1193</v>
      </c>
    </row>
    <row r="317" spans="1:26" s="282" customFormat="1" ht="31.5" customHeight="1">
      <c r="A317" s="242"/>
      <c r="B317" s="173" t="s">
        <v>733</v>
      </c>
      <c r="C317" s="173"/>
      <c r="D317" s="163"/>
      <c r="E317" s="163"/>
      <c r="F317" s="163"/>
      <c r="G317" s="163"/>
      <c r="H317" s="163"/>
      <c r="I317" s="163">
        <v>100000</v>
      </c>
      <c r="J317" s="163">
        <v>100000</v>
      </c>
      <c r="K317" s="163"/>
      <c r="L317" s="163"/>
      <c r="M317" s="163">
        <v>100000</v>
      </c>
      <c r="N317" s="163">
        <v>100000</v>
      </c>
      <c r="O317" s="163"/>
      <c r="P317" s="163"/>
      <c r="Q317" s="163">
        <f>R317</f>
        <v>5000</v>
      </c>
      <c r="R317" s="163">
        <v>5000</v>
      </c>
      <c r="S317" s="163"/>
      <c r="T317" s="163"/>
      <c r="U317" s="163" t="s">
        <v>1192</v>
      </c>
      <c r="V317" s="163"/>
      <c r="W317" s="163"/>
      <c r="X317" s="163"/>
    </row>
    <row r="318" spans="1:26" s="282" customFormat="1" ht="31.5">
      <c r="A318" s="242"/>
      <c r="B318" s="173" t="s">
        <v>734</v>
      </c>
      <c r="C318" s="173"/>
      <c r="D318" s="163"/>
      <c r="E318" s="163"/>
      <c r="F318" s="163"/>
      <c r="G318" s="163"/>
      <c r="H318" s="163"/>
      <c r="I318" s="163">
        <f t="shared" ref="I318:I324" si="62">J318</f>
        <v>14500</v>
      </c>
      <c r="J318" s="163">
        <v>14500</v>
      </c>
      <c r="K318" s="163"/>
      <c r="L318" s="163"/>
      <c r="M318" s="163">
        <f t="shared" ref="M318:M324" si="63">N318</f>
        <v>14500</v>
      </c>
      <c r="N318" s="163">
        <v>14500</v>
      </c>
      <c r="O318" s="163"/>
      <c r="P318" s="163"/>
      <c r="Q318" s="163"/>
      <c r="R318" s="163"/>
      <c r="S318" s="163"/>
      <c r="T318" s="163"/>
      <c r="U318" s="163" t="s">
        <v>1192</v>
      </c>
      <c r="V318" s="163"/>
      <c r="W318" s="163"/>
      <c r="X318" s="163"/>
    </row>
    <row r="319" spans="1:26" s="282" customFormat="1" ht="31.5">
      <c r="A319" s="242"/>
      <c r="B319" s="173" t="s">
        <v>740</v>
      </c>
      <c r="C319" s="173"/>
      <c r="D319" s="163"/>
      <c r="E319" s="163"/>
      <c r="F319" s="163"/>
      <c r="G319" s="163"/>
      <c r="H319" s="163"/>
      <c r="I319" s="163">
        <f t="shared" si="62"/>
        <v>14500</v>
      </c>
      <c r="J319" s="163">
        <v>14500</v>
      </c>
      <c r="K319" s="163"/>
      <c r="L319" s="163"/>
      <c r="M319" s="163">
        <f t="shared" si="63"/>
        <v>14500</v>
      </c>
      <c r="N319" s="163">
        <v>14500</v>
      </c>
      <c r="O319" s="163"/>
      <c r="P319" s="163"/>
      <c r="Q319" s="163"/>
      <c r="R319" s="163"/>
      <c r="S319" s="163"/>
      <c r="T319" s="163"/>
      <c r="U319" s="163" t="s">
        <v>1192</v>
      </c>
      <c r="V319" s="163"/>
      <c r="W319" s="163"/>
      <c r="X319" s="163"/>
    </row>
    <row r="320" spans="1:26" s="282" customFormat="1" ht="31.5">
      <c r="A320" s="242"/>
      <c r="B320" s="173" t="s">
        <v>735</v>
      </c>
      <c r="C320" s="173"/>
      <c r="D320" s="163"/>
      <c r="E320" s="163"/>
      <c r="F320" s="163"/>
      <c r="G320" s="163"/>
      <c r="H320" s="163"/>
      <c r="I320" s="163">
        <f t="shared" si="62"/>
        <v>14500</v>
      </c>
      <c r="J320" s="163">
        <v>14500</v>
      </c>
      <c r="K320" s="163"/>
      <c r="L320" s="163"/>
      <c r="M320" s="163">
        <f t="shared" si="63"/>
        <v>14500</v>
      </c>
      <c r="N320" s="163">
        <v>14500</v>
      </c>
      <c r="O320" s="163"/>
      <c r="P320" s="163"/>
      <c r="Q320" s="163"/>
      <c r="R320" s="163"/>
      <c r="S320" s="163"/>
      <c r="T320" s="163"/>
      <c r="U320" s="163" t="s">
        <v>1192</v>
      </c>
      <c r="V320" s="163"/>
      <c r="W320" s="163"/>
      <c r="X320" s="163"/>
    </row>
    <row r="321" spans="1:26" s="282" customFormat="1" ht="31.5">
      <c r="A321" s="242"/>
      <c r="B321" s="173" t="s">
        <v>736</v>
      </c>
      <c r="C321" s="173"/>
      <c r="D321" s="163"/>
      <c r="E321" s="163"/>
      <c r="F321" s="163"/>
      <c r="G321" s="163"/>
      <c r="H321" s="163"/>
      <c r="I321" s="163">
        <f t="shared" si="62"/>
        <v>14500</v>
      </c>
      <c r="J321" s="163">
        <v>14500</v>
      </c>
      <c r="K321" s="163"/>
      <c r="L321" s="163"/>
      <c r="M321" s="163">
        <f t="shared" si="63"/>
        <v>14500</v>
      </c>
      <c r="N321" s="163">
        <v>14500</v>
      </c>
      <c r="O321" s="163"/>
      <c r="P321" s="163"/>
      <c r="Q321" s="163"/>
      <c r="R321" s="163"/>
      <c r="S321" s="163"/>
      <c r="T321" s="163"/>
      <c r="U321" s="163" t="s">
        <v>1192</v>
      </c>
      <c r="V321" s="163"/>
      <c r="W321" s="163"/>
      <c r="X321" s="163"/>
    </row>
    <row r="322" spans="1:26" s="282" customFormat="1" ht="31.5">
      <c r="A322" s="242"/>
      <c r="B322" s="173" t="s">
        <v>738</v>
      </c>
      <c r="C322" s="173"/>
      <c r="D322" s="163"/>
      <c r="E322" s="163"/>
      <c r="F322" s="163"/>
      <c r="G322" s="163"/>
      <c r="H322" s="163"/>
      <c r="I322" s="163">
        <f t="shared" si="62"/>
        <v>14500</v>
      </c>
      <c r="J322" s="163">
        <v>14500</v>
      </c>
      <c r="K322" s="163"/>
      <c r="L322" s="163"/>
      <c r="M322" s="163">
        <f t="shared" si="63"/>
        <v>14500</v>
      </c>
      <c r="N322" s="163">
        <v>14500</v>
      </c>
      <c r="O322" s="163"/>
      <c r="P322" s="163"/>
      <c r="Q322" s="163"/>
      <c r="R322" s="163"/>
      <c r="S322" s="163"/>
      <c r="T322" s="163"/>
      <c r="U322" s="163" t="s">
        <v>1192</v>
      </c>
      <c r="V322" s="163"/>
      <c r="W322" s="163"/>
      <c r="X322" s="163"/>
    </row>
    <row r="323" spans="1:26" s="282" customFormat="1" ht="31.5">
      <c r="A323" s="242"/>
      <c r="B323" s="173" t="s">
        <v>737</v>
      </c>
      <c r="C323" s="173"/>
      <c r="D323" s="163"/>
      <c r="E323" s="163"/>
      <c r="F323" s="163"/>
      <c r="G323" s="163"/>
      <c r="H323" s="163"/>
      <c r="I323" s="163">
        <f t="shared" si="62"/>
        <v>14500</v>
      </c>
      <c r="J323" s="163">
        <v>14500</v>
      </c>
      <c r="K323" s="163"/>
      <c r="L323" s="163"/>
      <c r="M323" s="163">
        <f t="shared" si="63"/>
        <v>14500</v>
      </c>
      <c r="N323" s="163">
        <v>14500</v>
      </c>
      <c r="O323" s="163"/>
      <c r="P323" s="163"/>
      <c r="Q323" s="163"/>
      <c r="R323" s="163"/>
      <c r="S323" s="163"/>
      <c r="T323" s="163"/>
      <c r="U323" s="163" t="s">
        <v>1192</v>
      </c>
      <c r="V323" s="163"/>
      <c r="W323" s="163"/>
      <c r="X323" s="163"/>
    </row>
    <row r="324" spans="1:26" s="282" customFormat="1" ht="41.25" customHeight="1">
      <c r="A324" s="242"/>
      <c r="B324" s="173" t="s">
        <v>739</v>
      </c>
      <c r="E324" s="163"/>
      <c r="F324" s="163"/>
      <c r="G324" s="163"/>
      <c r="H324" s="163"/>
      <c r="I324" s="163">
        <f t="shared" si="62"/>
        <v>14500</v>
      </c>
      <c r="J324" s="163">
        <v>14500</v>
      </c>
      <c r="K324" s="163"/>
      <c r="L324" s="163"/>
      <c r="M324" s="163">
        <f t="shared" si="63"/>
        <v>14500</v>
      </c>
      <c r="N324" s="163">
        <v>14500</v>
      </c>
      <c r="O324" s="163"/>
      <c r="P324" s="163"/>
      <c r="Q324" s="163"/>
      <c r="R324" s="163"/>
      <c r="S324" s="163"/>
      <c r="T324" s="163"/>
      <c r="U324" s="163" t="s">
        <v>1192</v>
      </c>
      <c r="V324" s="163"/>
      <c r="W324" s="163"/>
      <c r="X324" s="163"/>
    </row>
    <row r="325" spans="1:26" s="282" customFormat="1" ht="24" customHeight="1">
      <c r="A325" s="242"/>
      <c r="B325" s="173"/>
      <c r="C325" s="173"/>
      <c r="D325" s="163"/>
      <c r="E325" s="163"/>
      <c r="F325" s="163"/>
      <c r="G325" s="163"/>
      <c r="H325" s="163"/>
      <c r="I325" s="163"/>
      <c r="J325" s="163"/>
      <c r="K325" s="163"/>
      <c r="L325" s="163"/>
      <c r="M325" s="163"/>
      <c r="N325" s="163"/>
      <c r="O325" s="163"/>
      <c r="P325" s="163"/>
      <c r="Q325" s="163"/>
      <c r="R325" s="163"/>
      <c r="S325" s="163"/>
      <c r="T325" s="163"/>
      <c r="U325" s="163"/>
      <c r="V325" s="163"/>
      <c r="W325" s="163"/>
      <c r="X325" s="163"/>
    </row>
    <row r="326" spans="1:26" s="306" customFormat="1" ht="60.75" customHeight="1">
      <c r="A326" s="290" t="s">
        <v>799</v>
      </c>
      <c r="B326" s="291" t="s">
        <v>828</v>
      </c>
      <c r="C326" s="170"/>
      <c r="D326" s="296" t="s">
        <v>2931</v>
      </c>
      <c r="E326" s="296">
        <v>69540</v>
      </c>
      <c r="F326" s="296">
        <v>59540</v>
      </c>
      <c r="G326" s="296">
        <v>10795</v>
      </c>
      <c r="H326" s="296">
        <v>10795</v>
      </c>
      <c r="I326" s="296">
        <f>E326-G326</f>
        <v>58745</v>
      </c>
      <c r="J326" s="296">
        <f>F326-H326</f>
        <v>48745</v>
      </c>
      <c r="K326" s="296"/>
      <c r="L326" s="296"/>
      <c r="M326" s="296">
        <f>I326-K326</f>
        <v>58745</v>
      </c>
      <c r="N326" s="296">
        <f>J326-L326</f>
        <v>48745</v>
      </c>
      <c r="O326" s="296"/>
      <c r="P326" s="296"/>
      <c r="Q326" s="296">
        <f>R326</f>
        <v>20000</v>
      </c>
      <c r="R326" s="296">
        <v>20000</v>
      </c>
      <c r="S326" s="296"/>
      <c r="T326" s="296"/>
      <c r="U326" s="296"/>
      <c r="V326" s="296"/>
      <c r="W326" s="296"/>
      <c r="X326" s="296"/>
      <c r="Z326" s="306">
        <v>508000</v>
      </c>
    </row>
    <row r="327" spans="1:26" s="306" customFormat="1" ht="72.75" customHeight="1">
      <c r="A327" s="297" t="s">
        <v>808</v>
      </c>
      <c r="B327" s="291" t="s">
        <v>2932</v>
      </c>
      <c r="C327" s="170"/>
      <c r="D327" s="296" t="s">
        <v>2933</v>
      </c>
      <c r="E327" s="296">
        <v>84120</v>
      </c>
      <c r="F327" s="296">
        <v>73780</v>
      </c>
      <c r="G327" s="296">
        <v>10685</v>
      </c>
      <c r="H327" s="296">
        <v>10685</v>
      </c>
      <c r="I327" s="296">
        <v>73435</v>
      </c>
      <c r="J327" s="296">
        <v>63095</v>
      </c>
      <c r="K327" s="296"/>
      <c r="L327" s="296"/>
      <c r="M327" s="296">
        <v>73435</v>
      </c>
      <c r="N327" s="296">
        <v>63095</v>
      </c>
      <c r="O327" s="296"/>
      <c r="P327" s="296"/>
      <c r="Q327" s="296">
        <v>20000</v>
      </c>
      <c r="R327" s="296">
        <v>20000</v>
      </c>
      <c r="S327" s="296"/>
      <c r="T327" s="296"/>
      <c r="U327" s="296"/>
      <c r="V327" s="296"/>
      <c r="W327" s="296"/>
      <c r="X327" s="296"/>
    </row>
    <row r="328" spans="1:26" s="306" customFormat="1" ht="52.5" customHeight="1">
      <c r="A328" s="290" t="s">
        <v>829</v>
      </c>
      <c r="B328" s="291" t="s">
        <v>676</v>
      </c>
      <c r="C328" s="170"/>
      <c r="D328" s="296"/>
      <c r="E328" s="296">
        <f>E329</f>
        <v>0</v>
      </c>
      <c r="F328" s="296">
        <f t="shared" ref="F328:T328" si="64">F329</f>
        <v>0</v>
      </c>
      <c r="G328" s="296">
        <f t="shared" si="64"/>
        <v>0</v>
      </c>
      <c r="H328" s="296">
        <f t="shared" si="64"/>
        <v>0</v>
      </c>
      <c r="I328" s="296">
        <f t="shared" si="64"/>
        <v>0</v>
      </c>
      <c r="J328" s="296">
        <f t="shared" si="64"/>
        <v>0</v>
      </c>
      <c r="K328" s="296">
        <f t="shared" si="64"/>
        <v>0</v>
      </c>
      <c r="L328" s="296">
        <f t="shared" si="64"/>
        <v>0</v>
      </c>
      <c r="M328" s="296">
        <f t="shared" si="64"/>
        <v>0</v>
      </c>
      <c r="N328" s="296">
        <f t="shared" si="64"/>
        <v>0</v>
      </c>
      <c r="O328" s="296">
        <f t="shared" si="64"/>
        <v>0</v>
      </c>
      <c r="P328" s="296">
        <f t="shared" si="64"/>
        <v>0</v>
      </c>
      <c r="Q328" s="296">
        <f t="shared" si="64"/>
        <v>0</v>
      </c>
      <c r="R328" s="296">
        <f t="shared" si="64"/>
        <v>0</v>
      </c>
      <c r="S328" s="296">
        <f t="shared" si="64"/>
        <v>0</v>
      </c>
      <c r="T328" s="296">
        <f t="shared" si="64"/>
        <v>0</v>
      </c>
      <c r="U328" s="296"/>
      <c r="V328" s="296"/>
      <c r="W328" s="296"/>
      <c r="X328" s="296"/>
      <c r="Z328" s="306" t="s">
        <v>2934</v>
      </c>
    </row>
    <row r="329" spans="1:26" s="306" customFormat="1" ht="42.75" customHeight="1">
      <c r="A329" s="290" t="s">
        <v>48</v>
      </c>
      <c r="B329" s="291" t="s">
        <v>466</v>
      </c>
      <c r="C329" s="170"/>
      <c r="D329" s="296"/>
      <c r="E329" s="296">
        <f>SUM(E330:E336)</f>
        <v>0</v>
      </c>
      <c r="F329" s="296">
        <f t="shared" ref="F329:T329" si="65">SUM(F330:F336)</f>
        <v>0</v>
      </c>
      <c r="G329" s="296">
        <f t="shared" si="65"/>
        <v>0</v>
      </c>
      <c r="H329" s="296">
        <f t="shared" si="65"/>
        <v>0</v>
      </c>
      <c r="I329" s="296">
        <f t="shared" si="65"/>
        <v>0</v>
      </c>
      <c r="J329" s="296">
        <f t="shared" si="65"/>
        <v>0</v>
      </c>
      <c r="K329" s="296">
        <f t="shared" si="65"/>
        <v>0</v>
      </c>
      <c r="L329" s="296">
        <f t="shared" si="65"/>
        <v>0</v>
      </c>
      <c r="M329" s="296">
        <f t="shared" si="65"/>
        <v>0</v>
      </c>
      <c r="N329" s="296">
        <f t="shared" si="65"/>
        <v>0</v>
      </c>
      <c r="O329" s="296">
        <f t="shared" si="65"/>
        <v>0</v>
      </c>
      <c r="P329" s="296">
        <f t="shared" si="65"/>
        <v>0</v>
      </c>
      <c r="Q329" s="296">
        <f t="shared" si="65"/>
        <v>0</v>
      </c>
      <c r="R329" s="296">
        <f t="shared" si="65"/>
        <v>0</v>
      </c>
      <c r="S329" s="296">
        <f t="shared" si="65"/>
        <v>0</v>
      </c>
      <c r="T329" s="296">
        <f t="shared" si="65"/>
        <v>0</v>
      </c>
      <c r="U329" s="296"/>
      <c r="V329" s="296"/>
      <c r="W329" s="296"/>
      <c r="X329" s="296"/>
    </row>
    <row r="330" spans="1:26" s="282" customFormat="1" ht="31.5">
      <c r="A330" s="242"/>
      <c r="B330" s="285" t="s">
        <v>467</v>
      </c>
      <c r="C330" s="173"/>
      <c r="D330" s="163"/>
      <c r="E330" s="163"/>
      <c r="F330" s="163"/>
      <c r="G330" s="163"/>
      <c r="H330" s="163"/>
      <c r="I330" s="163"/>
      <c r="J330" s="163"/>
      <c r="K330" s="163"/>
      <c r="L330" s="163"/>
      <c r="M330" s="163"/>
      <c r="N330" s="163"/>
      <c r="O330" s="163"/>
      <c r="P330" s="163"/>
      <c r="Q330" s="163"/>
      <c r="R330" s="163"/>
      <c r="S330" s="163"/>
      <c r="T330" s="163"/>
      <c r="U330" s="163"/>
      <c r="V330" s="163"/>
      <c r="W330" s="163"/>
      <c r="X330" s="163"/>
    </row>
    <row r="331" spans="1:26" s="282" customFormat="1" ht="39.75" customHeight="1">
      <c r="A331" s="242"/>
      <c r="B331" s="173" t="s">
        <v>680</v>
      </c>
      <c r="C331" s="173"/>
      <c r="D331" s="163"/>
      <c r="E331" s="163"/>
      <c r="F331" s="163"/>
      <c r="G331" s="163"/>
      <c r="H331" s="163"/>
      <c r="I331" s="163"/>
      <c r="J331" s="163"/>
      <c r="K331" s="163"/>
      <c r="L331" s="163"/>
      <c r="M331" s="163"/>
      <c r="N331" s="163"/>
      <c r="O331" s="163"/>
      <c r="P331" s="163"/>
      <c r="Q331" s="163"/>
      <c r="R331" s="163"/>
      <c r="S331" s="163"/>
      <c r="T331" s="163"/>
      <c r="U331" s="163" t="s">
        <v>1194</v>
      </c>
      <c r="V331" s="163"/>
      <c r="W331" s="163"/>
      <c r="X331" s="163"/>
    </row>
    <row r="332" spans="1:26" s="282" customFormat="1" ht="45" customHeight="1">
      <c r="A332" s="242"/>
      <c r="B332" s="173" t="s">
        <v>681</v>
      </c>
      <c r="C332" s="173"/>
      <c r="D332" s="163"/>
      <c r="E332" s="163"/>
      <c r="F332" s="163"/>
      <c r="G332" s="163"/>
      <c r="H332" s="163"/>
      <c r="I332" s="163"/>
      <c r="J332" s="163"/>
      <c r="K332" s="163"/>
      <c r="L332" s="163"/>
      <c r="M332" s="163"/>
      <c r="N332" s="163"/>
      <c r="O332" s="163"/>
      <c r="P332" s="163"/>
      <c r="Q332" s="163"/>
      <c r="R332" s="163"/>
      <c r="S332" s="163"/>
      <c r="T332" s="163"/>
      <c r="U332" s="163" t="s">
        <v>1194</v>
      </c>
      <c r="V332" s="163"/>
      <c r="W332" s="163"/>
      <c r="X332" s="163"/>
    </row>
    <row r="333" spans="1:26" s="282" customFormat="1" ht="45" customHeight="1">
      <c r="A333" s="242"/>
      <c r="B333" s="173" t="s">
        <v>682</v>
      </c>
      <c r="C333" s="173"/>
      <c r="D333" s="163"/>
      <c r="E333" s="163"/>
      <c r="F333" s="163"/>
      <c r="G333" s="163"/>
      <c r="H333" s="163"/>
      <c r="I333" s="163"/>
      <c r="J333" s="163"/>
      <c r="K333" s="163"/>
      <c r="L333" s="163"/>
      <c r="M333" s="163"/>
      <c r="N333" s="163"/>
      <c r="O333" s="163"/>
      <c r="P333" s="163"/>
      <c r="Q333" s="163"/>
      <c r="R333" s="163"/>
      <c r="S333" s="163"/>
      <c r="T333" s="163"/>
      <c r="U333" s="163" t="s">
        <v>1194</v>
      </c>
      <c r="V333" s="163"/>
      <c r="W333" s="163"/>
      <c r="X333" s="163"/>
    </row>
    <row r="334" spans="1:26" s="282" customFormat="1" ht="54.75" customHeight="1">
      <c r="A334" s="242"/>
      <c r="B334" s="173" t="s">
        <v>683</v>
      </c>
      <c r="C334" s="173"/>
      <c r="D334" s="163"/>
      <c r="E334" s="163"/>
      <c r="F334" s="163"/>
      <c r="G334" s="163"/>
      <c r="H334" s="163"/>
      <c r="I334" s="163"/>
      <c r="J334" s="163"/>
      <c r="K334" s="163"/>
      <c r="L334" s="163"/>
      <c r="M334" s="163"/>
      <c r="N334" s="163"/>
      <c r="O334" s="163"/>
      <c r="P334" s="163"/>
      <c r="Q334" s="163"/>
      <c r="R334" s="163"/>
      <c r="S334" s="163"/>
      <c r="T334" s="163"/>
      <c r="U334" s="163" t="s">
        <v>1194</v>
      </c>
      <c r="V334" s="163"/>
      <c r="W334" s="163"/>
      <c r="X334" s="163"/>
    </row>
    <row r="335" spans="1:26" s="282" customFormat="1" ht="51.75" customHeight="1">
      <c r="A335" s="242"/>
      <c r="B335" s="173" t="s">
        <v>684</v>
      </c>
      <c r="C335" s="173"/>
      <c r="D335" s="163"/>
      <c r="E335" s="163"/>
      <c r="F335" s="163"/>
      <c r="G335" s="163"/>
      <c r="H335" s="163"/>
      <c r="I335" s="163"/>
      <c r="J335" s="163"/>
      <c r="K335" s="163"/>
      <c r="L335" s="163"/>
      <c r="M335" s="163"/>
      <c r="N335" s="163"/>
      <c r="O335" s="163"/>
      <c r="P335" s="163"/>
      <c r="Q335" s="163"/>
      <c r="R335" s="163"/>
      <c r="S335" s="163"/>
      <c r="T335" s="163"/>
      <c r="U335" s="163" t="s">
        <v>1194</v>
      </c>
      <c r="V335" s="163"/>
      <c r="W335" s="163"/>
      <c r="X335" s="163"/>
    </row>
    <row r="336" spans="1:26" s="282" customFormat="1" ht="41.25" customHeight="1">
      <c r="A336" s="242"/>
      <c r="B336" s="173" t="s">
        <v>685</v>
      </c>
      <c r="C336" s="173"/>
      <c r="D336" s="163"/>
      <c r="E336" s="163"/>
      <c r="F336" s="163"/>
      <c r="G336" s="163"/>
      <c r="H336" s="163"/>
      <c r="I336" s="163"/>
      <c r="J336" s="163"/>
      <c r="K336" s="163"/>
      <c r="L336" s="163"/>
      <c r="M336" s="163"/>
      <c r="N336" s="163"/>
      <c r="O336" s="163"/>
      <c r="P336" s="163"/>
      <c r="Q336" s="163"/>
      <c r="R336" s="163"/>
      <c r="S336" s="163"/>
      <c r="T336" s="163"/>
      <c r="U336" s="163" t="s">
        <v>1194</v>
      </c>
      <c r="V336" s="163"/>
      <c r="W336" s="163"/>
      <c r="X336" s="163"/>
    </row>
    <row r="337" spans="1:24" s="282" customFormat="1">
      <c r="A337" s="242"/>
      <c r="B337" s="173"/>
      <c r="C337" s="173"/>
      <c r="D337" s="163"/>
      <c r="E337" s="163"/>
      <c r="F337" s="163"/>
      <c r="G337" s="163"/>
      <c r="H337" s="163"/>
      <c r="I337" s="163">
        <f>J337</f>
        <v>0</v>
      </c>
      <c r="J337" s="163"/>
      <c r="K337" s="163"/>
      <c r="L337" s="163"/>
      <c r="M337" s="163">
        <f>N337</f>
        <v>0</v>
      </c>
      <c r="N337" s="163"/>
      <c r="O337" s="163"/>
      <c r="P337" s="163"/>
      <c r="Q337" s="163"/>
      <c r="R337" s="163"/>
      <c r="S337" s="163"/>
      <c r="T337" s="163"/>
      <c r="U337" s="163"/>
      <c r="V337" s="163"/>
      <c r="W337" s="163"/>
      <c r="X337" s="163"/>
    </row>
    <row r="338" spans="1:24" s="282" customFormat="1">
      <c r="A338" s="290" t="s">
        <v>1195</v>
      </c>
      <c r="B338" s="291" t="s">
        <v>969</v>
      </c>
      <c r="C338" s="173"/>
      <c r="D338" s="163"/>
      <c r="E338" s="296">
        <f>E339</f>
        <v>179338</v>
      </c>
      <c r="F338" s="296">
        <f t="shared" ref="F338:T338" si="66">F339</f>
        <v>179338</v>
      </c>
      <c r="G338" s="296">
        <f t="shared" si="66"/>
        <v>0</v>
      </c>
      <c r="H338" s="296">
        <f t="shared" si="66"/>
        <v>0</v>
      </c>
      <c r="I338" s="296">
        <f t="shared" si="66"/>
        <v>76530</v>
      </c>
      <c r="J338" s="296">
        <f t="shared" si="66"/>
        <v>76530</v>
      </c>
      <c r="K338" s="296">
        <f t="shared" si="66"/>
        <v>76530</v>
      </c>
      <c r="L338" s="296">
        <f t="shared" si="66"/>
        <v>0</v>
      </c>
      <c r="M338" s="296">
        <f t="shared" si="66"/>
        <v>76530</v>
      </c>
      <c r="N338" s="296">
        <f t="shared" si="66"/>
        <v>76530</v>
      </c>
      <c r="O338" s="296">
        <f t="shared" si="66"/>
        <v>76530</v>
      </c>
      <c r="P338" s="296">
        <f t="shared" si="66"/>
        <v>0</v>
      </c>
      <c r="Q338" s="296">
        <f t="shared" si="66"/>
        <v>25000</v>
      </c>
      <c r="R338" s="296">
        <f t="shared" si="66"/>
        <v>25000</v>
      </c>
      <c r="S338" s="296">
        <f t="shared" si="66"/>
        <v>25000</v>
      </c>
      <c r="T338" s="296">
        <f t="shared" si="66"/>
        <v>0</v>
      </c>
      <c r="U338" s="163"/>
      <c r="V338" s="163"/>
      <c r="W338" s="163"/>
      <c r="X338" s="163"/>
    </row>
    <row r="339" spans="1:24" s="282" customFormat="1" ht="31.5">
      <c r="A339" s="297" t="s">
        <v>464</v>
      </c>
      <c r="B339" s="170" t="s">
        <v>456</v>
      </c>
      <c r="C339" s="173"/>
      <c r="D339" s="163"/>
      <c r="E339" s="296">
        <f t="shared" ref="E339:T339" si="67">SUM(E340:E343)</f>
        <v>179338</v>
      </c>
      <c r="F339" s="296">
        <f t="shared" si="67"/>
        <v>179338</v>
      </c>
      <c r="G339" s="296">
        <f t="shared" si="67"/>
        <v>0</v>
      </c>
      <c r="H339" s="296">
        <f t="shared" si="67"/>
        <v>0</v>
      </c>
      <c r="I339" s="296">
        <f t="shared" si="67"/>
        <v>76530</v>
      </c>
      <c r="J339" s="296">
        <f t="shared" si="67"/>
        <v>76530</v>
      </c>
      <c r="K339" s="296">
        <f t="shared" si="67"/>
        <v>76530</v>
      </c>
      <c r="L339" s="296">
        <f t="shared" si="67"/>
        <v>0</v>
      </c>
      <c r="M339" s="296">
        <f t="shared" si="67"/>
        <v>76530</v>
      </c>
      <c r="N339" s="296">
        <f t="shared" si="67"/>
        <v>76530</v>
      </c>
      <c r="O339" s="296">
        <f t="shared" si="67"/>
        <v>76530</v>
      </c>
      <c r="P339" s="296">
        <f t="shared" si="67"/>
        <v>0</v>
      </c>
      <c r="Q339" s="296">
        <f t="shared" si="67"/>
        <v>25000</v>
      </c>
      <c r="R339" s="296">
        <f t="shared" si="67"/>
        <v>25000</v>
      </c>
      <c r="S339" s="296">
        <f t="shared" si="67"/>
        <v>25000</v>
      </c>
      <c r="T339" s="296">
        <f t="shared" si="67"/>
        <v>0</v>
      </c>
      <c r="U339" s="163"/>
      <c r="V339" s="163"/>
      <c r="W339" s="163"/>
      <c r="X339" s="163"/>
    </row>
    <row r="340" spans="1:24" s="282" customFormat="1" ht="31.5">
      <c r="A340" s="299" t="s">
        <v>24</v>
      </c>
      <c r="B340" s="285" t="s">
        <v>457</v>
      </c>
      <c r="C340" s="173"/>
      <c r="D340" s="163"/>
      <c r="E340" s="163"/>
      <c r="F340" s="163"/>
      <c r="G340" s="163"/>
      <c r="H340" s="163"/>
      <c r="I340" s="163">
        <f>J340</f>
        <v>0</v>
      </c>
      <c r="J340" s="163"/>
      <c r="K340" s="163"/>
      <c r="L340" s="163"/>
      <c r="M340" s="163">
        <f>N340</f>
        <v>0</v>
      </c>
      <c r="N340" s="163"/>
      <c r="O340" s="163"/>
      <c r="P340" s="163"/>
      <c r="Q340" s="163"/>
      <c r="R340" s="163"/>
      <c r="S340" s="163"/>
      <c r="T340" s="163"/>
      <c r="U340" s="163"/>
      <c r="V340" s="163"/>
      <c r="W340" s="163"/>
      <c r="X340" s="163"/>
    </row>
    <row r="341" spans="1:24" s="282" customFormat="1" ht="47.25">
      <c r="A341" s="299"/>
      <c r="B341" s="289" t="s">
        <v>458</v>
      </c>
      <c r="C341" s="173"/>
      <c r="D341" s="163"/>
      <c r="E341" s="163"/>
      <c r="F341" s="163"/>
      <c r="G341" s="163"/>
      <c r="H341" s="163"/>
      <c r="I341" s="163">
        <f>J341</f>
        <v>0</v>
      </c>
      <c r="J341" s="163"/>
      <c r="K341" s="163"/>
      <c r="L341" s="163"/>
      <c r="M341" s="163">
        <f>N341</f>
        <v>0</v>
      </c>
      <c r="N341" s="163"/>
      <c r="O341" s="163"/>
      <c r="P341" s="163"/>
      <c r="Q341" s="163"/>
      <c r="R341" s="163"/>
      <c r="S341" s="163"/>
      <c r="T341" s="163"/>
      <c r="U341" s="163"/>
      <c r="V341" s="163"/>
      <c r="W341" s="163"/>
      <c r="X341" s="163"/>
    </row>
    <row r="342" spans="1:24" s="282" customFormat="1" ht="25.5">
      <c r="A342" s="242" t="s">
        <v>46</v>
      </c>
      <c r="B342" s="173" t="s">
        <v>970</v>
      </c>
      <c r="C342" s="173"/>
      <c r="D342" s="295" t="s">
        <v>971</v>
      </c>
      <c r="E342" s="163">
        <v>179338</v>
      </c>
      <c r="F342" s="163">
        <v>179338</v>
      </c>
      <c r="G342" s="163"/>
      <c r="H342" s="163"/>
      <c r="I342" s="163">
        <v>76530</v>
      </c>
      <c r="J342" s="163">
        <v>76530</v>
      </c>
      <c r="K342" s="163">
        <v>76530</v>
      </c>
      <c r="L342" s="163"/>
      <c r="M342" s="163">
        <v>76530</v>
      </c>
      <c r="N342" s="163">
        <v>76530</v>
      </c>
      <c r="O342" s="163">
        <v>76530</v>
      </c>
      <c r="P342" s="163"/>
      <c r="Q342" s="163">
        <f>R342</f>
        <v>25000</v>
      </c>
      <c r="R342" s="163">
        <v>25000</v>
      </c>
      <c r="S342" s="163">
        <v>25000</v>
      </c>
      <c r="T342" s="163"/>
      <c r="U342" s="163"/>
      <c r="V342" s="163"/>
      <c r="W342" s="163"/>
      <c r="X342" s="163"/>
    </row>
    <row r="343" spans="1:24" s="282" customFormat="1" ht="31.5" customHeight="1">
      <c r="A343" s="242"/>
      <c r="B343" s="173"/>
      <c r="C343" s="173"/>
      <c r="D343" s="295"/>
      <c r="E343" s="163"/>
      <c r="F343" s="163"/>
      <c r="G343" s="163"/>
      <c r="H343" s="163"/>
      <c r="I343" s="163"/>
      <c r="J343" s="163"/>
      <c r="K343" s="163"/>
      <c r="L343" s="163"/>
      <c r="M343" s="163"/>
      <c r="N343" s="163"/>
      <c r="O343" s="163"/>
      <c r="P343" s="163"/>
      <c r="Q343" s="163"/>
      <c r="R343" s="163"/>
      <c r="S343" s="163"/>
      <c r="T343" s="163"/>
      <c r="U343" s="163"/>
      <c r="V343" s="163"/>
      <c r="W343" s="163"/>
      <c r="X343" s="163"/>
    </row>
    <row r="344" spans="1:24" s="306" customFormat="1" ht="46.5" customHeight="1">
      <c r="A344" s="290" t="s">
        <v>1232</v>
      </c>
      <c r="B344" s="291" t="s">
        <v>1225</v>
      </c>
      <c r="C344" s="170"/>
      <c r="D344" s="439"/>
      <c r="E344" s="296">
        <f>E345+E349</f>
        <v>1900561</v>
      </c>
      <c r="F344" s="296">
        <f t="shared" ref="F344:T344" si="68">F345+F349</f>
        <v>238833</v>
      </c>
      <c r="G344" s="296">
        <f t="shared" si="68"/>
        <v>793552</v>
      </c>
      <c r="H344" s="296">
        <f t="shared" si="68"/>
        <v>172522</v>
      </c>
      <c r="I344" s="296">
        <f t="shared" si="68"/>
        <v>3664258</v>
      </c>
      <c r="J344" s="296">
        <f t="shared" si="68"/>
        <v>439632</v>
      </c>
      <c r="K344" s="296">
        <f t="shared" si="68"/>
        <v>0</v>
      </c>
      <c r="L344" s="296">
        <f t="shared" si="68"/>
        <v>0</v>
      </c>
      <c r="M344" s="296">
        <f t="shared" si="68"/>
        <v>3664258</v>
      </c>
      <c r="N344" s="296">
        <f t="shared" si="68"/>
        <v>439632</v>
      </c>
      <c r="O344" s="296">
        <f t="shared" si="68"/>
        <v>0</v>
      </c>
      <c r="P344" s="296">
        <f t="shared" si="68"/>
        <v>0</v>
      </c>
      <c r="Q344" s="296">
        <f t="shared" si="68"/>
        <v>687167.5</v>
      </c>
      <c r="R344" s="296">
        <f t="shared" si="68"/>
        <v>77756.7</v>
      </c>
      <c r="S344" s="296">
        <f t="shared" si="68"/>
        <v>0</v>
      </c>
      <c r="T344" s="296">
        <f t="shared" si="68"/>
        <v>0</v>
      </c>
      <c r="U344" s="296"/>
      <c r="V344" s="296"/>
      <c r="W344" s="296"/>
      <c r="X344" s="296"/>
    </row>
    <row r="345" spans="1:24" s="306" customFormat="1" ht="44.25" customHeight="1">
      <c r="A345" s="297" t="s">
        <v>464</v>
      </c>
      <c r="B345" s="170" t="s">
        <v>456</v>
      </c>
      <c r="C345" s="170"/>
      <c r="D345" s="439"/>
      <c r="E345" s="296">
        <f>E347+E348</f>
        <v>1900561</v>
      </c>
      <c r="F345" s="296">
        <f t="shared" ref="F345:T345" si="69">F347+F348</f>
        <v>238833</v>
      </c>
      <c r="G345" s="296">
        <f t="shared" si="69"/>
        <v>793552</v>
      </c>
      <c r="H345" s="296">
        <f t="shared" si="69"/>
        <v>172522</v>
      </c>
      <c r="I345" s="296">
        <f t="shared" si="69"/>
        <v>1195821</v>
      </c>
      <c r="J345" s="296">
        <f t="shared" si="69"/>
        <v>141273</v>
      </c>
      <c r="K345" s="296">
        <f t="shared" si="69"/>
        <v>0</v>
      </c>
      <c r="L345" s="296">
        <f t="shared" si="69"/>
        <v>0</v>
      </c>
      <c r="M345" s="296">
        <f t="shared" si="69"/>
        <v>1195821</v>
      </c>
      <c r="N345" s="296">
        <f t="shared" si="69"/>
        <v>141273</v>
      </c>
      <c r="O345" s="296">
        <f t="shared" si="69"/>
        <v>0</v>
      </c>
      <c r="P345" s="296">
        <f t="shared" si="69"/>
        <v>0</v>
      </c>
      <c r="Q345" s="296">
        <f t="shared" si="69"/>
        <v>332621</v>
      </c>
      <c r="R345" s="296">
        <f t="shared" si="69"/>
        <v>46873</v>
      </c>
      <c r="S345" s="296">
        <f t="shared" si="69"/>
        <v>0</v>
      </c>
      <c r="T345" s="296">
        <f t="shared" si="69"/>
        <v>0</v>
      </c>
      <c r="U345" s="296"/>
      <c r="V345" s="296"/>
      <c r="W345" s="296"/>
      <c r="X345" s="296"/>
    </row>
    <row r="346" spans="1:24" s="282" customFormat="1" ht="48.75" customHeight="1">
      <c r="A346" s="242"/>
      <c r="B346" s="285" t="s">
        <v>458</v>
      </c>
      <c r="C346" s="173"/>
      <c r="D346" s="295"/>
      <c r="E346" s="163"/>
      <c r="F346" s="163"/>
      <c r="G346" s="163"/>
      <c r="H346" s="163"/>
      <c r="I346" s="163"/>
      <c r="J346" s="163"/>
      <c r="K346" s="163"/>
      <c r="L346" s="163"/>
      <c r="M346" s="163"/>
      <c r="N346" s="163"/>
      <c r="O346" s="163"/>
      <c r="P346" s="163"/>
      <c r="Q346" s="163"/>
      <c r="R346" s="163"/>
      <c r="S346" s="163"/>
      <c r="T346" s="163"/>
      <c r="U346" s="163"/>
      <c r="V346" s="163"/>
      <c r="W346" s="163"/>
      <c r="X346" s="163"/>
    </row>
    <row r="347" spans="1:24" s="282" customFormat="1" ht="50.25" customHeight="1">
      <c r="A347" s="242" t="s">
        <v>46</v>
      </c>
      <c r="B347" s="173" t="s">
        <v>1226</v>
      </c>
      <c r="C347" s="173"/>
      <c r="D347" s="295" t="s">
        <v>1233</v>
      </c>
      <c r="E347" s="163">
        <v>701561</v>
      </c>
      <c r="F347" s="163">
        <v>120833</v>
      </c>
      <c r="G347" s="163">
        <v>505393</v>
      </c>
      <c r="H347" s="163">
        <v>54363</v>
      </c>
      <c r="I347" s="163">
        <v>116821</v>
      </c>
      <c r="J347" s="163">
        <v>23273</v>
      </c>
      <c r="K347" s="163"/>
      <c r="L347" s="163"/>
      <c r="M347" s="163">
        <v>116821</v>
      </c>
      <c r="N347" s="163">
        <v>23273</v>
      </c>
      <c r="O347" s="163"/>
      <c r="P347" s="163"/>
      <c r="Q347" s="163">
        <v>116821</v>
      </c>
      <c r="R347" s="163">
        <v>23273</v>
      </c>
      <c r="S347" s="163"/>
      <c r="T347" s="163"/>
      <c r="U347" s="163"/>
      <c r="V347" s="163"/>
      <c r="W347" s="163"/>
      <c r="X347" s="163"/>
    </row>
    <row r="348" spans="1:24" s="282" customFormat="1" ht="75.75" customHeight="1">
      <c r="A348" s="242" t="s">
        <v>48</v>
      </c>
      <c r="B348" s="173" t="s">
        <v>1227</v>
      </c>
      <c r="C348" s="173"/>
      <c r="D348" s="295" t="s">
        <v>1234</v>
      </c>
      <c r="E348" s="163">
        <v>1199000</v>
      </c>
      <c r="F348" s="163">
        <v>118000</v>
      </c>
      <c r="G348" s="163">
        <v>288159</v>
      </c>
      <c r="H348" s="163">
        <v>118159</v>
      </c>
      <c r="I348" s="163">
        <v>1079000</v>
      </c>
      <c r="J348" s="163">
        <v>118000</v>
      </c>
      <c r="K348" s="163"/>
      <c r="L348" s="163"/>
      <c r="M348" s="163">
        <v>1079000</v>
      </c>
      <c r="N348" s="163">
        <v>118000</v>
      </c>
      <c r="O348" s="163"/>
      <c r="P348" s="163"/>
      <c r="Q348" s="163">
        <v>215800</v>
      </c>
      <c r="R348" s="163">
        <v>23600</v>
      </c>
      <c r="S348" s="163"/>
      <c r="T348" s="163"/>
      <c r="U348" s="163"/>
      <c r="V348" s="163"/>
      <c r="W348" s="163"/>
      <c r="X348" s="163"/>
    </row>
    <row r="349" spans="1:24" s="306" customFormat="1" ht="36.75" customHeight="1">
      <c r="A349" s="290" t="s">
        <v>1228</v>
      </c>
      <c r="B349" s="170" t="s">
        <v>466</v>
      </c>
      <c r="C349" s="170"/>
      <c r="D349" s="439"/>
      <c r="E349" s="296">
        <f t="shared" ref="E349:T349" si="70">SUM(E350:E353)</f>
        <v>0</v>
      </c>
      <c r="F349" s="296">
        <f t="shared" si="70"/>
        <v>0</v>
      </c>
      <c r="G349" s="296">
        <f t="shared" si="70"/>
        <v>0</v>
      </c>
      <c r="H349" s="296">
        <f t="shared" si="70"/>
        <v>0</v>
      </c>
      <c r="I349" s="296">
        <f t="shared" si="70"/>
        <v>2468437</v>
      </c>
      <c r="J349" s="296">
        <f t="shared" si="70"/>
        <v>298359</v>
      </c>
      <c r="K349" s="296">
        <f t="shared" si="70"/>
        <v>0</v>
      </c>
      <c r="L349" s="296">
        <f t="shared" si="70"/>
        <v>0</v>
      </c>
      <c r="M349" s="296">
        <f t="shared" si="70"/>
        <v>2468437</v>
      </c>
      <c r="N349" s="296">
        <f t="shared" si="70"/>
        <v>298359</v>
      </c>
      <c r="O349" s="296">
        <f t="shared" si="70"/>
        <v>0</v>
      </c>
      <c r="P349" s="296">
        <f t="shared" si="70"/>
        <v>0</v>
      </c>
      <c r="Q349" s="296">
        <f t="shared" si="70"/>
        <v>354546.5</v>
      </c>
      <c r="R349" s="296">
        <f t="shared" si="70"/>
        <v>30883.7</v>
      </c>
      <c r="S349" s="296">
        <f t="shared" si="70"/>
        <v>0</v>
      </c>
      <c r="T349" s="296">
        <f t="shared" si="70"/>
        <v>0</v>
      </c>
      <c r="U349" s="296"/>
      <c r="V349" s="296"/>
      <c r="W349" s="296"/>
      <c r="X349" s="296"/>
    </row>
    <row r="350" spans="1:24" s="282" customFormat="1" ht="42.75" customHeight="1">
      <c r="A350" s="242"/>
      <c r="B350" s="173" t="s">
        <v>1229</v>
      </c>
      <c r="C350" s="173"/>
      <c r="D350" s="295"/>
      <c r="E350" s="163"/>
      <c r="F350" s="163"/>
      <c r="G350" s="163"/>
      <c r="H350" s="163"/>
      <c r="I350" s="163">
        <v>478940</v>
      </c>
      <c r="J350" s="163">
        <v>69426</v>
      </c>
      <c r="K350" s="163"/>
      <c r="L350" s="163"/>
      <c r="M350" s="163">
        <v>478940</v>
      </c>
      <c r="N350" s="163">
        <v>69426</v>
      </c>
      <c r="O350" s="163"/>
      <c r="P350" s="163"/>
      <c r="Q350" s="163">
        <v>95788</v>
      </c>
      <c r="R350" s="163">
        <v>13885.2</v>
      </c>
      <c r="S350" s="163"/>
      <c r="T350" s="163"/>
      <c r="U350" s="163"/>
      <c r="V350" s="163"/>
      <c r="W350" s="163"/>
      <c r="X350" s="163"/>
    </row>
    <row r="351" spans="1:24" s="282" customFormat="1" ht="75.75" customHeight="1">
      <c r="A351" s="242"/>
      <c r="B351" s="499" t="s">
        <v>830</v>
      </c>
      <c r="C351" s="173"/>
      <c r="D351" s="295"/>
      <c r="E351" s="163"/>
      <c r="F351" s="163"/>
      <c r="G351" s="163"/>
      <c r="H351" s="163"/>
      <c r="I351" s="163">
        <v>891180</v>
      </c>
      <c r="J351" s="163">
        <v>157976</v>
      </c>
      <c r="K351" s="163"/>
      <c r="L351" s="163"/>
      <c r="M351" s="163">
        <v>891180</v>
      </c>
      <c r="N351" s="163">
        <v>157976</v>
      </c>
      <c r="O351" s="163"/>
      <c r="P351" s="163"/>
      <c r="Q351" s="163"/>
      <c r="R351" s="163"/>
      <c r="S351" s="163"/>
      <c r="T351" s="163"/>
      <c r="U351" s="163"/>
      <c r="V351" s="163"/>
      <c r="W351" s="163"/>
      <c r="X351" s="163"/>
    </row>
    <row r="352" spans="1:24" s="282" customFormat="1" ht="59.25" customHeight="1">
      <c r="A352" s="242"/>
      <c r="B352" s="173" t="s">
        <v>1230</v>
      </c>
      <c r="C352" s="173"/>
      <c r="D352" s="295"/>
      <c r="E352" s="163"/>
      <c r="F352" s="163"/>
      <c r="G352" s="163"/>
      <c r="H352" s="163"/>
      <c r="I352" s="163">
        <v>130317</v>
      </c>
      <c r="J352" s="163">
        <v>9357</v>
      </c>
      <c r="K352" s="163"/>
      <c r="L352" s="163"/>
      <c r="M352" s="163">
        <v>130317</v>
      </c>
      <c r="N352" s="163">
        <v>9357</v>
      </c>
      <c r="O352" s="163"/>
      <c r="P352" s="163"/>
      <c r="Q352" s="163">
        <v>65158.5</v>
      </c>
      <c r="R352" s="163">
        <v>4678.5</v>
      </c>
      <c r="S352" s="163"/>
      <c r="T352" s="163"/>
      <c r="U352" s="163"/>
      <c r="V352" s="163"/>
      <c r="W352" s="163"/>
      <c r="X352" s="163"/>
    </row>
    <row r="353" spans="1:24" s="282" customFormat="1" ht="57.75" customHeight="1">
      <c r="A353" s="242"/>
      <c r="B353" s="173" t="s">
        <v>1231</v>
      </c>
      <c r="C353" s="173"/>
      <c r="D353" s="295"/>
      <c r="E353" s="163"/>
      <c r="F353" s="163"/>
      <c r="G353" s="163"/>
      <c r="H353" s="163"/>
      <c r="I353" s="163">
        <v>968000</v>
      </c>
      <c r="J353" s="163">
        <v>61600</v>
      </c>
      <c r="K353" s="163"/>
      <c r="L353" s="163"/>
      <c r="M353" s="163">
        <v>968000</v>
      </c>
      <c r="N353" s="163">
        <v>61600</v>
      </c>
      <c r="O353" s="163"/>
      <c r="P353" s="163"/>
      <c r="Q353" s="163">
        <v>193600</v>
      </c>
      <c r="R353" s="163">
        <v>12320</v>
      </c>
      <c r="S353" s="163"/>
      <c r="T353" s="163"/>
      <c r="U353" s="163"/>
      <c r="V353" s="163"/>
      <c r="W353" s="163"/>
      <c r="X353" s="163"/>
    </row>
    <row r="354" spans="1:24" s="306" customFormat="1" ht="76.5" customHeight="1">
      <c r="A354" s="290" t="s">
        <v>2875</v>
      </c>
      <c r="B354" s="170" t="s">
        <v>2876</v>
      </c>
      <c r="C354" s="170"/>
      <c r="D354" s="419" t="s">
        <v>2877</v>
      </c>
      <c r="E354" s="442" t="s">
        <v>2878</v>
      </c>
      <c r="F354" s="442" t="s">
        <v>2879</v>
      </c>
      <c r="G354" s="296">
        <f>888000+47970</f>
        <v>935970</v>
      </c>
      <c r="H354" s="296">
        <f>G354</f>
        <v>935970</v>
      </c>
      <c r="I354" s="296">
        <f>480000-47970</f>
        <v>432030</v>
      </c>
      <c r="J354" s="296">
        <f>I354</f>
        <v>432030</v>
      </c>
      <c r="K354" s="296"/>
      <c r="L354" s="296"/>
      <c r="M354" s="296">
        <f>480000-47970</f>
        <v>432030</v>
      </c>
      <c r="N354" s="296">
        <f>M354</f>
        <v>432030</v>
      </c>
      <c r="O354" s="296"/>
      <c r="P354" s="296"/>
      <c r="Q354" s="296">
        <v>150000</v>
      </c>
      <c r="R354" s="296">
        <f>Q354</f>
        <v>150000</v>
      </c>
      <c r="S354" s="296"/>
      <c r="T354" s="296"/>
      <c r="U354" s="296"/>
      <c r="V354" s="296"/>
      <c r="W354" s="296"/>
      <c r="X354" s="296"/>
    </row>
    <row r="355" spans="1:24">
      <c r="A355" s="165"/>
      <c r="B355" s="173"/>
      <c r="C355" s="173"/>
      <c r="D355" s="167"/>
      <c r="E355" s="168"/>
      <c r="F355" s="168"/>
      <c r="G355" s="287"/>
      <c r="H355" s="287"/>
      <c r="I355" s="287"/>
      <c r="J355" s="287"/>
      <c r="K355" s="287"/>
      <c r="L355" s="287"/>
      <c r="M355" s="287"/>
      <c r="N355" s="287"/>
      <c r="O355" s="287"/>
      <c r="P355" s="287"/>
      <c r="Q355" s="287"/>
      <c r="R355" s="287"/>
      <c r="S355" s="287"/>
      <c r="T355" s="287"/>
      <c r="U355" s="168"/>
      <c r="V355" s="168"/>
      <c r="W355" s="168"/>
      <c r="X355" s="168"/>
    </row>
    <row r="356" spans="1:24">
      <c r="A356" s="160"/>
      <c r="B356" s="160"/>
      <c r="C356" s="160"/>
      <c r="D356" s="160"/>
      <c r="E356" s="160"/>
      <c r="F356" s="160"/>
      <c r="G356" s="424"/>
      <c r="H356" s="424"/>
      <c r="I356" s="424"/>
      <c r="J356" s="424"/>
      <c r="K356" s="424"/>
      <c r="L356" s="424"/>
      <c r="M356" s="424"/>
      <c r="N356" s="424"/>
      <c r="O356" s="424"/>
      <c r="P356" s="424"/>
      <c r="Q356" s="424"/>
      <c r="R356" s="424"/>
      <c r="S356" s="424"/>
      <c r="T356" s="424"/>
      <c r="U356" s="424"/>
      <c r="V356" s="160"/>
      <c r="W356" s="160"/>
      <c r="X356" s="160"/>
    </row>
    <row r="357" spans="1:24">
      <c r="A357" s="160"/>
      <c r="B357" s="279" t="s">
        <v>135</v>
      </c>
      <c r="C357" s="160"/>
      <c r="D357" s="160"/>
      <c r="E357" s="160"/>
      <c r="F357" s="160"/>
      <c r="G357" s="424"/>
      <c r="H357" s="424"/>
      <c r="I357" s="424"/>
      <c r="J357" s="424"/>
      <c r="K357" s="424"/>
      <c r="L357" s="424"/>
      <c r="M357" s="424"/>
      <c r="N357" s="424"/>
      <c r="O357" s="424"/>
      <c r="P357" s="424"/>
      <c r="Q357" s="424"/>
      <c r="R357" s="424"/>
      <c r="S357" s="424"/>
      <c r="T357" s="424"/>
      <c r="U357" s="424"/>
      <c r="V357" s="160"/>
      <c r="W357" s="160"/>
      <c r="X357" s="160"/>
    </row>
    <row r="358" spans="1:24">
      <c r="A358" s="160"/>
      <c r="B358" s="294" t="s">
        <v>358</v>
      </c>
      <c r="C358" s="160"/>
      <c r="D358" s="160"/>
      <c r="E358" s="160"/>
      <c r="F358" s="160"/>
      <c r="G358" s="424"/>
      <c r="H358" s="424"/>
      <c r="I358" s="424"/>
      <c r="J358" s="424"/>
      <c r="K358" s="424"/>
      <c r="L358" s="424"/>
      <c r="M358" s="424"/>
      <c r="N358" s="424"/>
      <c r="O358" s="424"/>
      <c r="P358" s="424"/>
      <c r="Q358" s="424"/>
      <c r="R358" s="424"/>
      <c r="S358" s="424"/>
      <c r="T358" s="424"/>
      <c r="U358" s="424"/>
      <c r="V358" s="160"/>
      <c r="W358" s="160"/>
      <c r="X358" s="160"/>
    </row>
    <row r="359" spans="1:24">
      <c r="A359" s="160"/>
      <c r="B359" s="324" t="s">
        <v>362</v>
      </c>
      <c r="C359" s="160"/>
      <c r="D359" s="160"/>
      <c r="E359" s="160"/>
      <c r="F359" s="160"/>
      <c r="G359" s="424"/>
      <c r="H359" s="424"/>
      <c r="I359" s="424"/>
      <c r="J359" s="424"/>
      <c r="K359" s="424"/>
      <c r="L359" s="424"/>
      <c r="M359" s="424"/>
      <c r="N359" s="424"/>
      <c r="O359" s="424"/>
      <c r="P359" s="424"/>
      <c r="Q359" s="424"/>
      <c r="R359" s="424"/>
      <c r="S359" s="424"/>
      <c r="T359" s="424"/>
      <c r="U359" s="424"/>
      <c r="V359" s="160"/>
      <c r="W359" s="160"/>
      <c r="X359" s="160"/>
    </row>
    <row r="360" spans="1:24">
      <c r="A360" s="160"/>
      <c r="B360" s="294" t="s">
        <v>391</v>
      </c>
      <c r="C360" s="160"/>
      <c r="D360" s="160"/>
      <c r="E360" s="160"/>
      <c r="F360" s="160"/>
      <c r="G360" s="424"/>
      <c r="H360" s="424"/>
      <c r="I360" s="424"/>
      <c r="J360" s="424"/>
      <c r="K360" s="424"/>
      <c r="L360" s="424"/>
      <c r="M360" s="424"/>
      <c r="N360" s="424"/>
      <c r="O360" s="424"/>
      <c r="P360" s="424"/>
      <c r="Q360" s="424"/>
      <c r="R360" s="424"/>
      <c r="S360" s="424"/>
      <c r="T360" s="424"/>
      <c r="U360" s="424"/>
      <c r="V360" s="160"/>
      <c r="W360" s="160"/>
      <c r="X360" s="160"/>
    </row>
    <row r="361" spans="1:24">
      <c r="A361" s="160"/>
      <c r="B361" s="160"/>
      <c r="C361" s="160"/>
      <c r="D361" s="160"/>
      <c r="E361" s="160"/>
      <c r="F361" s="160"/>
      <c r="G361" s="424"/>
      <c r="H361" s="424"/>
      <c r="I361" s="424"/>
      <c r="J361" s="424"/>
      <c r="K361" s="424"/>
      <c r="L361" s="424"/>
      <c r="M361" s="424"/>
      <c r="N361" s="424"/>
      <c r="O361" s="424"/>
      <c r="P361" s="424"/>
      <c r="Q361" s="424"/>
      <c r="R361" s="424"/>
      <c r="S361" s="424"/>
      <c r="T361" s="424"/>
      <c r="U361" s="424"/>
      <c r="V361" s="160"/>
      <c r="W361" s="160"/>
      <c r="X361" s="160"/>
    </row>
    <row r="362" spans="1:24">
      <c r="A362" s="160"/>
      <c r="B362" s="160"/>
      <c r="C362" s="160"/>
      <c r="D362" s="160"/>
      <c r="E362" s="160"/>
      <c r="F362" s="160"/>
      <c r="G362" s="424"/>
      <c r="H362" s="424"/>
      <c r="I362" s="424"/>
      <c r="J362" s="424"/>
      <c r="K362" s="424"/>
      <c r="L362" s="424"/>
      <c r="M362" s="424"/>
      <c r="N362" s="424"/>
      <c r="O362" s="424"/>
      <c r="P362" s="424"/>
      <c r="Q362" s="424"/>
      <c r="R362" s="424"/>
      <c r="S362" s="424"/>
      <c r="T362" s="424"/>
      <c r="U362" s="424"/>
      <c r="V362" s="160"/>
      <c r="W362" s="160"/>
      <c r="X362" s="160"/>
    </row>
    <row r="363" spans="1:24">
      <c r="A363" s="160"/>
      <c r="B363" s="160"/>
      <c r="C363" s="160"/>
      <c r="D363" s="160"/>
      <c r="E363" s="160"/>
      <c r="F363" s="160"/>
      <c r="G363" s="424"/>
      <c r="H363" s="424"/>
      <c r="I363" s="424"/>
      <c r="J363" s="424"/>
      <c r="K363" s="424"/>
      <c r="L363" s="424"/>
      <c r="M363" s="424"/>
      <c r="N363" s="424"/>
      <c r="O363" s="424"/>
      <c r="P363" s="424"/>
      <c r="Q363" s="424"/>
      <c r="R363" s="424"/>
      <c r="S363" s="424"/>
      <c r="T363" s="424"/>
      <c r="U363" s="424"/>
      <c r="V363" s="160"/>
      <c r="W363" s="160"/>
      <c r="X363" s="160"/>
    </row>
    <row r="364" spans="1:24" ht="48" hidden="1" customHeight="1">
      <c r="A364" s="160"/>
      <c r="B364" s="175" t="s">
        <v>1212</v>
      </c>
      <c r="C364" s="160"/>
      <c r="D364" s="175" t="s">
        <v>1211</v>
      </c>
      <c r="E364" s="160">
        <v>1199000</v>
      </c>
      <c r="F364" s="160">
        <v>901000</v>
      </c>
      <c r="G364" s="424">
        <v>309693</v>
      </c>
      <c r="H364" s="424">
        <v>120000</v>
      </c>
      <c r="I364" s="424">
        <v>1160472</v>
      </c>
      <c r="J364" s="424">
        <v>781000</v>
      </c>
      <c r="K364" s="424"/>
      <c r="L364" s="424"/>
      <c r="M364" s="424">
        <v>1160472</v>
      </c>
      <c r="N364" s="424">
        <v>781000</v>
      </c>
      <c r="O364" s="424"/>
      <c r="P364" s="424"/>
      <c r="Q364" s="424"/>
      <c r="R364" s="424"/>
      <c r="S364" s="424"/>
      <c r="T364" s="424"/>
      <c r="U364" s="424" t="s">
        <v>1210</v>
      </c>
      <c r="V364" s="160"/>
      <c r="W364" s="160"/>
      <c r="X364" s="160"/>
    </row>
    <row r="365" spans="1:24">
      <c r="A365" s="160"/>
      <c r="B365" s="160"/>
      <c r="C365" s="160"/>
      <c r="D365" s="160"/>
      <c r="E365" s="160"/>
      <c r="F365" s="160"/>
      <c r="G365" s="424"/>
      <c r="H365" s="424"/>
      <c r="I365" s="424"/>
      <c r="J365" s="424"/>
      <c r="K365" s="424"/>
      <c r="L365" s="424"/>
      <c r="M365" s="424"/>
      <c r="N365" s="424"/>
      <c r="O365" s="424"/>
      <c r="P365" s="424"/>
      <c r="Q365" s="424"/>
      <c r="R365" s="424"/>
      <c r="S365" s="424"/>
      <c r="T365" s="424"/>
      <c r="U365" s="424"/>
      <c r="V365" s="160"/>
      <c r="W365" s="160"/>
      <c r="X365" s="160"/>
    </row>
    <row r="366" spans="1:24">
      <c r="A366" s="160"/>
      <c r="B366" s="160"/>
      <c r="C366" s="160"/>
      <c r="D366" s="160"/>
      <c r="E366" s="160"/>
      <c r="F366" s="160"/>
      <c r="G366" s="424"/>
      <c r="H366" s="424"/>
      <c r="I366" s="424"/>
      <c r="J366" s="424"/>
      <c r="K366" s="424"/>
      <c r="L366" s="424"/>
      <c r="M366" s="424"/>
      <c r="N366" s="424"/>
      <c r="O366" s="424"/>
      <c r="P366" s="424"/>
      <c r="Q366" s="424"/>
      <c r="R366" s="424"/>
      <c r="S366" s="424"/>
      <c r="T366" s="424"/>
      <c r="U366" s="424"/>
      <c r="V366" s="160"/>
      <c r="W366" s="160"/>
      <c r="X366" s="160"/>
    </row>
    <row r="367" spans="1:24">
      <c r="A367" s="160"/>
      <c r="B367" s="160"/>
      <c r="C367" s="160"/>
      <c r="D367" s="160"/>
      <c r="E367" s="160"/>
      <c r="F367" s="160"/>
      <c r="G367" s="424"/>
      <c r="H367" s="424"/>
      <c r="I367" s="424"/>
      <c r="J367" s="424"/>
      <c r="K367" s="424"/>
      <c r="L367" s="424"/>
      <c r="M367" s="424"/>
      <c r="N367" s="424"/>
      <c r="O367" s="424"/>
      <c r="P367" s="424"/>
      <c r="Q367" s="424"/>
      <c r="R367" s="424"/>
      <c r="S367" s="424"/>
      <c r="T367" s="424"/>
      <c r="U367" s="424"/>
      <c r="V367" s="160"/>
      <c r="W367" s="160"/>
      <c r="X367" s="160"/>
    </row>
    <row r="368" spans="1:24">
      <c r="A368" s="160"/>
      <c r="B368" s="160"/>
      <c r="C368" s="160"/>
      <c r="D368" s="160"/>
      <c r="E368" s="160"/>
      <c r="F368" s="160"/>
      <c r="G368" s="424"/>
      <c r="H368" s="424"/>
      <c r="I368" s="424"/>
      <c r="J368" s="424"/>
      <c r="K368" s="424"/>
      <c r="L368" s="424"/>
      <c r="M368" s="424"/>
      <c r="N368" s="424"/>
      <c r="O368" s="424"/>
      <c r="P368" s="424"/>
      <c r="Q368" s="424"/>
      <c r="R368" s="424"/>
      <c r="S368" s="424"/>
      <c r="T368" s="424"/>
      <c r="U368" s="424"/>
      <c r="V368" s="160"/>
      <c r="W368" s="160"/>
      <c r="X368" s="160"/>
    </row>
    <row r="369" spans="1:24">
      <c r="A369" s="160"/>
      <c r="B369" s="160"/>
      <c r="C369" s="160"/>
      <c r="D369" s="160"/>
      <c r="E369" s="160"/>
      <c r="F369" s="160"/>
      <c r="G369" s="424"/>
      <c r="H369" s="424"/>
      <c r="I369" s="424"/>
      <c r="J369" s="424"/>
      <c r="K369" s="424"/>
      <c r="L369" s="424"/>
      <c r="M369" s="424"/>
      <c r="N369" s="424"/>
      <c r="O369" s="424"/>
      <c r="P369" s="424"/>
      <c r="Q369" s="424"/>
      <c r="R369" s="424"/>
      <c r="S369" s="424"/>
      <c r="T369" s="424"/>
      <c r="U369" s="424"/>
      <c r="V369" s="160"/>
      <c r="W369" s="160"/>
      <c r="X369" s="160"/>
    </row>
    <row r="370" spans="1:24">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row>
    <row r="371" spans="1:24">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row>
    <row r="372" spans="1:24">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row>
    <row r="373" spans="1:24">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row>
    <row r="374" spans="1:24">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row>
    <row r="375" spans="1:24">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row>
    <row r="376" spans="1:24">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row>
    <row r="377" spans="1:24">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row>
    <row r="378" spans="1:24">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row>
    <row r="379" spans="1:24">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row>
    <row r="380" spans="1:24">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row>
    <row r="381" spans="1:24">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row>
    <row r="382" spans="1:24">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row>
    <row r="383" spans="1:24">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row>
    <row r="384" spans="1:24">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row>
    <row r="385" spans="1:24">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row>
    <row r="386" spans="1:24">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row>
    <row r="387" spans="1:24">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row>
    <row r="388" spans="1:24">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row>
    <row r="389" spans="1:24">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row>
    <row r="390" spans="1:24">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row>
    <row r="391" spans="1:24">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row>
    <row r="392" spans="1:24">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row>
    <row r="393" spans="1:24">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row>
    <row r="394" spans="1:24">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row>
    <row r="395" spans="1:24">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row>
    <row r="396" spans="1:24">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row>
    <row r="397" spans="1:24">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row>
    <row r="398" spans="1:24">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row>
    <row r="399" spans="1:24">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row>
    <row r="400" spans="1:24">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row>
    <row r="401" spans="1:24">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row>
    <row r="402" spans="1:24">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row>
    <row r="403" spans="1:24">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row>
    <row r="404" spans="1:24">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row>
    <row r="405" spans="1:24">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row>
    <row r="406" spans="1:24">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row>
    <row r="407" spans="1:24">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row>
    <row r="408" spans="1:24">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row>
    <row r="409" spans="1:24">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row>
    <row r="410" spans="1:24">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row>
    <row r="411" spans="1:24">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row>
    <row r="412" spans="1:24">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row>
    <row r="413" spans="1:24">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row>
    <row r="414" spans="1:24">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row>
    <row r="415" spans="1:24">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row>
    <row r="416" spans="1:24">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row>
    <row r="417" spans="1:24">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row>
    <row r="418" spans="1:24">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row>
    <row r="419" spans="1:24">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row>
    <row r="420" spans="1:24">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row>
    <row r="421" spans="1:24">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row>
    <row r="422" spans="1:24">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row>
    <row r="423" spans="1:24">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row>
    <row r="424" spans="1:24">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row>
    <row r="425" spans="1:24">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row>
    <row r="426" spans="1:24">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row>
    <row r="427" spans="1:24">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row>
    <row r="428" spans="1:24">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row>
    <row r="429" spans="1:24">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row>
    <row r="430" spans="1:24">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row>
    <row r="431" spans="1:24">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row>
    <row r="432" spans="1:24">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row>
    <row r="433" spans="1:24">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row>
    <row r="434" spans="1:24">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row>
    <row r="435" spans="1:24">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row>
    <row r="436" spans="1:24">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row>
    <row r="437" spans="1:24">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row>
    <row r="438" spans="1:24">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row>
    <row r="439" spans="1:24">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row>
    <row r="440" spans="1:24">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row>
    <row r="441" spans="1:24">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row>
    <row r="442" spans="1:24">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row>
    <row r="443" spans="1:24">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row>
    <row r="444" spans="1:24">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row>
    <row r="445" spans="1:24">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row>
    <row r="446" spans="1:24">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row>
    <row r="447" spans="1:24">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row>
    <row r="448" spans="1:24">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row>
    <row r="449" spans="1:24">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row>
    <row r="450" spans="1:24">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row>
    <row r="451" spans="1:24">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row>
    <row r="452" spans="1:24">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row>
    <row r="453" spans="1:24">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row>
    <row r="454" spans="1:24">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row>
    <row r="455" spans="1:24">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row>
    <row r="456" spans="1:24">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row>
    <row r="457" spans="1:24">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row>
    <row r="458" spans="1:24">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row>
    <row r="459" spans="1:24">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row>
    <row r="460" spans="1:24">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row>
    <row r="461" spans="1:24">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row>
    <row r="462" spans="1:24">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row>
    <row r="463" spans="1:24">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row>
    <row r="464" spans="1:24">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row>
    <row r="465" spans="1:24">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row>
    <row r="466" spans="1:24">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row>
    <row r="467" spans="1:24">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row>
    <row r="468" spans="1:24">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row>
    <row r="469" spans="1:24">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row>
    <row r="470" spans="1:24">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row>
    <row r="471" spans="1:24">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row>
    <row r="472" spans="1:24">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row>
    <row r="473" spans="1:24">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row>
    <row r="474" spans="1:24">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row>
    <row r="475" spans="1:24">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row>
    <row r="476" spans="1:24">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row>
    <row r="477" spans="1:24">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row>
    <row r="478" spans="1:24">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row>
    <row r="479" spans="1:24">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row>
    <row r="480" spans="1:24">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row>
    <row r="481" spans="1:24">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row>
    <row r="482" spans="1:24">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row>
    <row r="483" spans="1:24">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row>
    <row r="484" spans="1:24">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row>
    <row r="485" spans="1:24">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row>
    <row r="486" spans="1:24">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row>
    <row r="487" spans="1:24">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row>
    <row r="488" spans="1:24">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row>
    <row r="489" spans="1:24">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row>
    <row r="490" spans="1:24">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row>
    <row r="491" spans="1:24">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row>
    <row r="492" spans="1:24">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row>
    <row r="493" spans="1:24">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row>
    <row r="494" spans="1:24">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row>
    <row r="495" spans="1:24">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row>
    <row r="496" spans="1:24">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row>
    <row r="497" spans="1:24">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row>
    <row r="498" spans="1:24">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row>
    <row r="499" spans="1:24">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row>
    <row r="500" spans="1:24">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row>
    <row r="501" spans="1:24">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row>
    <row r="502" spans="1:24">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row>
    <row r="503" spans="1:24">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row>
    <row r="504" spans="1:24">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row>
    <row r="505" spans="1:24">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row>
    <row r="506" spans="1:24">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row>
    <row r="507" spans="1:24">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row>
    <row r="508" spans="1:24">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row>
    <row r="509" spans="1:24">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row>
    <row r="510" spans="1:24">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row>
    <row r="511" spans="1:24">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row>
    <row r="512" spans="1:24">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row>
    <row r="513" spans="1:24">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row>
    <row r="514" spans="1:24">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row>
    <row r="515" spans="1:24">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row>
    <row r="516" spans="1:24">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row>
    <row r="517" spans="1:24">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row>
    <row r="518" spans="1:24">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row>
    <row r="519" spans="1:24">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row>
    <row r="520" spans="1:24">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row>
    <row r="521" spans="1:24">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row>
    <row r="522" spans="1:24">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row>
    <row r="523" spans="1:24">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row>
    <row r="524" spans="1:24">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row>
    <row r="525" spans="1:24">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row>
    <row r="526" spans="1:24">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row>
    <row r="527" spans="1:24">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row>
    <row r="528" spans="1:24">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row>
    <row r="529" spans="1:24">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row>
    <row r="530" spans="1:24">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row>
    <row r="531" spans="1:24">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row>
    <row r="532" spans="1:24">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row>
    <row r="533" spans="1:24">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row>
    <row r="534" spans="1:24">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row>
    <row r="535" spans="1:24">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row>
    <row r="536" spans="1:24">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row>
    <row r="537" spans="1:24">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row>
    <row r="538" spans="1:24">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row>
    <row r="539" spans="1:24">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row>
    <row r="540" spans="1:24">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row>
    <row r="541" spans="1:24">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row>
    <row r="542" spans="1:24">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row>
    <row r="543" spans="1:24">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row>
    <row r="544" spans="1:24">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row>
    <row r="545" spans="1:24">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row>
    <row r="546" spans="1:24">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row>
    <row r="547" spans="1:24">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row>
    <row r="548" spans="1:24">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row>
    <row r="549" spans="1:24">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row>
    <row r="550" spans="1:24">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row>
    <row r="551" spans="1:24">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row>
    <row r="552" spans="1:24">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row>
    <row r="553" spans="1:24">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row>
    <row r="554" spans="1:24">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row>
    <row r="555" spans="1:24">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row>
    <row r="556" spans="1:24">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row>
    <row r="557" spans="1:24">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row>
    <row r="558" spans="1:24">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row>
    <row r="559" spans="1:24">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row>
    <row r="560" spans="1:24">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row>
    <row r="561" spans="1:24">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row>
    <row r="562" spans="1:24">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row>
    <row r="563" spans="1:24">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row>
    <row r="564" spans="1:24">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row>
    <row r="565" spans="1:24">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row>
    <row r="566" spans="1:24">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row>
    <row r="567" spans="1:24">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row>
    <row r="568" spans="1:24">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row>
    <row r="569" spans="1:24">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row>
    <row r="570" spans="1:24">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row>
    <row r="571" spans="1:24">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row>
    <row r="572" spans="1:24">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row>
    <row r="573" spans="1:24">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row>
    <row r="574" spans="1:24">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row>
    <row r="575" spans="1:24">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row>
    <row r="576" spans="1:24">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row>
    <row r="577" spans="1:24">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row>
    <row r="578" spans="1:24">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row>
    <row r="579" spans="1:24">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row>
    <row r="580" spans="1:24">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row>
    <row r="581" spans="1:24">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row>
    <row r="582" spans="1:24">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row>
    <row r="583" spans="1:24">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row>
    <row r="584" spans="1:24">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row>
    <row r="585" spans="1:24">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row>
    <row r="586" spans="1:24">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row>
    <row r="587" spans="1:24">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row>
    <row r="588" spans="1:24">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row>
    <row r="589" spans="1:24">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row>
    <row r="590" spans="1:24">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row>
    <row r="591" spans="1:24">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row>
    <row r="592" spans="1:24">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row>
    <row r="593" spans="1:24">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row>
    <row r="594" spans="1:24">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row>
    <row r="595" spans="1:24">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row>
    <row r="596" spans="1:24">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row>
    <row r="597" spans="1:24">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row>
    <row r="598" spans="1:24">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row>
    <row r="599" spans="1:24">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row>
    <row r="600" spans="1:24">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row>
    <row r="601" spans="1:24">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row>
    <row r="602" spans="1:24">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row>
    <row r="603" spans="1:24">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row>
    <row r="604" spans="1:24">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row>
    <row r="605" spans="1:24">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row>
    <row r="606" spans="1:24">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row>
    <row r="607" spans="1:24">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row>
    <row r="608" spans="1:24">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row>
    <row r="609" spans="1:24">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row>
    <row r="610" spans="1:24">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row>
    <row r="611" spans="1:24">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row>
    <row r="612" spans="1:24">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row>
    <row r="613" spans="1:24">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row>
    <row r="614" spans="1:24">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row>
    <row r="615" spans="1:24">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row>
    <row r="616" spans="1:24">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row>
    <row r="617" spans="1:24">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row>
    <row r="618" spans="1:24">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row>
    <row r="619" spans="1:24">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row>
    <row r="620" spans="1:24">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row>
    <row r="621" spans="1:24">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row>
    <row r="622" spans="1:24">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row>
    <row r="623" spans="1:24">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row>
    <row r="624" spans="1:24">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row>
    <row r="625" spans="1:24">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row>
    <row r="626" spans="1:24">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row>
    <row r="627" spans="1:24">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row>
    <row r="628" spans="1:24">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row>
    <row r="629" spans="1:24">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row>
    <row r="630" spans="1:24">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row>
    <row r="631" spans="1:24">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row>
    <row r="632" spans="1:24">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row>
    <row r="633" spans="1:24">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row>
    <row r="634" spans="1:24">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row>
    <row r="635" spans="1:24">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row>
    <row r="636" spans="1:24">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row>
    <row r="637" spans="1:24">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row>
    <row r="638" spans="1:24">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row>
    <row r="639" spans="1:24">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row>
    <row r="640" spans="1:24">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row>
    <row r="641" spans="1:24">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row>
    <row r="642" spans="1:24">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row>
    <row r="643" spans="1:24">
      <c r="G643" s="160"/>
      <c r="H643" s="160"/>
      <c r="I643" s="160"/>
      <c r="J643" s="160"/>
      <c r="K643" s="160"/>
      <c r="L643" s="160"/>
      <c r="M643" s="160"/>
      <c r="N643" s="160"/>
      <c r="O643" s="160"/>
      <c r="P643" s="160"/>
      <c r="Q643" s="160"/>
      <c r="R643" s="160"/>
      <c r="S643" s="160"/>
      <c r="T643" s="160"/>
    </row>
    <row r="644" spans="1:24">
      <c r="G644" s="160"/>
      <c r="H644" s="160"/>
      <c r="I644" s="160"/>
      <c r="J644" s="160"/>
      <c r="K644" s="160"/>
      <c r="L644" s="160"/>
      <c r="M644" s="160"/>
      <c r="N644" s="160"/>
      <c r="O644" s="160"/>
      <c r="P644" s="160"/>
      <c r="Q644" s="160"/>
      <c r="R644" s="160"/>
      <c r="S644" s="160"/>
      <c r="T644" s="160"/>
    </row>
    <row r="645" spans="1:24">
      <c r="G645" s="160"/>
      <c r="H645" s="160"/>
      <c r="I645" s="160"/>
      <c r="J645" s="160"/>
      <c r="K645" s="160"/>
      <c r="L645" s="160"/>
      <c r="M645" s="160"/>
      <c r="N645" s="160"/>
      <c r="O645" s="160"/>
      <c r="P645" s="160"/>
      <c r="Q645" s="160"/>
      <c r="R645" s="160"/>
      <c r="S645" s="160"/>
      <c r="T645" s="160"/>
    </row>
    <row r="646" spans="1:24">
      <c r="G646" s="160"/>
      <c r="H646" s="160"/>
      <c r="I646" s="160"/>
      <c r="J646" s="160"/>
      <c r="K646" s="160"/>
      <c r="L646" s="160"/>
      <c r="M646" s="160"/>
      <c r="N646" s="160"/>
      <c r="O646" s="160"/>
      <c r="P646" s="160"/>
      <c r="Q646" s="160"/>
      <c r="R646" s="160"/>
      <c r="S646" s="160"/>
      <c r="T646" s="160"/>
    </row>
    <row r="647" spans="1:24">
      <c r="G647" s="160"/>
      <c r="H647" s="160"/>
      <c r="I647" s="160"/>
      <c r="J647" s="160"/>
      <c r="K647" s="160"/>
      <c r="L647" s="160"/>
      <c r="M647" s="160"/>
      <c r="N647" s="160"/>
      <c r="O647" s="160"/>
      <c r="P647" s="160"/>
      <c r="Q647" s="160"/>
      <c r="R647" s="160"/>
      <c r="S647" s="160"/>
      <c r="T647" s="160"/>
    </row>
    <row r="648" spans="1:24">
      <c r="G648" s="160"/>
      <c r="H648" s="160"/>
      <c r="I648" s="160"/>
      <c r="J648" s="160"/>
      <c r="K648" s="160"/>
      <c r="L648" s="160"/>
      <c r="M648" s="160"/>
      <c r="N648" s="160"/>
      <c r="O648" s="160"/>
      <c r="P648" s="160"/>
      <c r="Q648" s="160"/>
      <c r="R648" s="160"/>
      <c r="S648" s="160"/>
      <c r="T648" s="160"/>
    </row>
    <row r="649" spans="1:24">
      <c r="G649" s="160"/>
      <c r="H649" s="160"/>
      <c r="I649" s="160"/>
      <c r="J649" s="160"/>
      <c r="K649" s="160"/>
      <c r="L649" s="160"/>
      <c r="M649" s="160"/>
      <c r="N649" s="160"/>
      <c r="O649" s="160"/>
      <c r="P649" s="160"/>
      <c r="Q649" s="160"/>
      <c r="R649" s="160"/>
      <c r="S649" s="160"/>
      <c r="T649" s="160"/>
    </row>
    <row r="650" spans="1:24">
      <c r="G650" s="160"/>
      <c r="H650" s="160"/>
      <c r="I650" s="160"/>
      <c r="J650" s="160"/>
      <c r="K650" s="160"/>
      <c r="L650" s="160"/>
      <c r="M650" s="160"/>
      <c r="N650" s="160"/>
      <c r="O650" s="160"/>
      <c r="P650" s="160"/>
      <c r="Q650" s="160"/>
      <c r="R650" s="160"/>
      <c r="S650" s="160"/>
      <c r="T650" s="160"/>
    </row>
    <row r="651" spans="1:24">
      <c r="G651" s="160"/>
      <c r="H651" s="160"/>
      <c r="I651" s="160"/>
      <c r="J651" s="160"/>
      <c r="K651" s="160"/>
      <c r="L651" s="160"/>
      <c r="M651" s="160"/>
      <c r="N651" s="160"/>
      <c r="O651" s="160"/>
      <c r="P651" s="160"/>
      <c r="Q651" s="160"/>
      <c r="R651" s="160"/>
      <c r="S651" s="160"/>
      <c r="T651" s="160"/>
    </row>
    <row r="652" spans="1:24">
      <c r="G652" s="160"/>
      <c r="H652" s="160"/>
      <c r="I652" s="160"/>
      <c r="J652" s="160"/>
      <c r="K652" s="160"/>
      <c r="L652" s="160"/>
      <c r="M652" s="160"/>
      <c r="N652" s="160"/>
      <c r="O652" s="160"/>
      <c r="P652" s="160"/>
      <c r="Q652" s="160"/>
      <c r="R652" s="160"/>
      <c r="S652" s="160"/>
      <c r="T652" s="160"/>
    </row>
    <row r="653" spans="1:24">
      <c r="G653" s="160"/>
      <c r="H653" s="160"/>
      <c r="I653" s="160"/>
      <c r="J653" s="160"/>
      <c r="K653" s="160"/>
      <c r="L653" s="160"/>
      <c r="M653" s="160"/>
      <c r="N653" s="160"/>
      <c r="O653" s="160"/>
      <c r="P653" s="160"/>
      <c r="Q653" s="160"/>
      <c r="R653" s="160"/>
      <c r="S653" s="160"/>
      <c r="T653" s="160"/>
    </row>
    <row r="654" spans="1:24">
      <c r="G654" s="160"/>
      <c r="H654" s="160"/>
      <c r="I654" s="160"/>
      <c r="J654" s="160"/>
      <c r="K654" s="160"/>
      <c r="L654" s="160"/>
      <c r="M654" s="160"/>
      <c r="N654" s="160"/>
      <c r="O654" s="160"/>
      <c r="P654" s="160"/>
      <c r="Q654" s="160"/>
      <c r="R654" s="160"/>
      <c r="S654" s="160"/>
      <c r="T654" s="160"/>
    </row>
    <row r="655" spans="1:24">
      <c r="G655" s="160"/>
      <c r="H655" s="160"/>
      <c r="I655" s="160"/>
      <c r="J655" s="160"/>
      <c r="K655" s="160"/>
      <c r="L655" s="160"/>
      <c r="M655" s="160"/>
      <c r="N655" s="160"/>
      <c r="O655" s="160"/>
      <c r="P655" s="160"/>
      <c r="Q655" s="160"/>
      <c r="R655" s="160"/>
      <c r="S655" s="160"/>
      <c r="T655" s="160"/>
    </row>
    <row r="656" spans="1:24">
      <c r="G656" s="160"/>
      <c r="H656" s="160"/>
      <c r="I656" s="160"/>
      <c r="J656" s="160"/>
      <c r="K656" s="160"/>
      <c r="L656" s="160"/>
      <c r="M656" s="160"/>
      <c r="N656" s="160"/>
      <c r="O656" s="160"/>
      <c r="P656" s="160"/>
      <c r="Q656" s="160"/>
      <c r="R656" s="160"/>
      <c r="S656" s="160"/>
      <c r="T656" s="160"/>
    </row>
    <row r="657" spans="7:20">
      <c r="G657" s="160"/>
      <c r="H657" s="160"/>
      <c r="I657" s="160"/>
      <c r="J657" s="160"/>
      <c r="K657" s="160"/>
      <c r="L657" s="160"/>
      <c r="M657" s="160"/>
      <c r="N657" s="160"/>
      <c r="O657" s="160"/>
      <c r="P657" s="160"/>
      <c r="Q657" s="160"/>
      <c r="R657" s="160"/>
      <c r="S657" s="160"/>
      <c r="T657" s="160"/>
    </row>
    <row r="658" spans="7:20">
      <c r="G658" s="160"/>
      <c r="H658" s="160"/>
      <c r="I658" s="160"/>
      <c r="J658" s="160"/>
      <c r="K658" s="160"/>
      <c r="L658" s="160"/>
      <c r="M658" s="160"/>
      <c r="N658" s="160"/>
      <c r="O658" s="160"/>
      <c r="P658" s="160"/>
      <c r="Q658" s="160"/>
      <c r="R658" s="160"/>
      <c r="S658" s="160"/>
      <c r="T658" s="160"/>
    </row>
    <row r="659" spans="7:20">
      <c r="G659" s="160"/>
      <c r="H659" s="160"/>
      <c r="I659" s="160"/>
      <c r="J659" s="160"/>
      <c r="K659" s="160"/>
      <c r="L659" s="160"/>
      <c r="M659" s="160"/>
      <c r="N659" s="160"/>
      <c r="O659" s="160"/>
      <c r="P659" s="160"/>
      <c r="Q659" s="160"/>
      <c r="R659" s="160"/>
      <c r="S659" s="160"/>
      <c r="T659" s="160"/>
    </row>
    <row r="660" spans="7:20">
      <c r="G660" s="160"/>
      <c r="H660" s="160"/>
      <c r="I660" s="160"/>
      <c r="J660" s="160"/>
      <c r="K660" s="160"/>
      <c r="L660" s="160"/>
      <c r="M660" s="160"/>
      <c r="N660" s="160"/>
      <c r="O660" s="160"/>
      <c r="P660" s="160"/>
      <c r="Q660" s="160"/>
      <c r="R660" s="160"/>
      <c r="S660" s="160"/>
      <c r="T660" s="160"/>
    </row>
    <row r="661" spans="7:20">
      <c r="G661" s="160"/>
      <c r="H661" s="160"/>
      <c r="I661" s="160"/>
      <c r="J661" s="160"/>
      <c r="K661" s="160"/>
      <c r="L661" s="160"/>
      <c r="M661" s="160"/>
      <c r="N661" s="160"/>
      <c r="O661" s="160"/>
      <c r="P661" s="160"/>
      <c r="Q661" s="160"/>
      <c r="R661" s="160"/>
      <c r="S661" s="160"/>
      <c r="T661" s="160"/>
    </row>
    <row r="662" spans="7:20">
      <c r="G662" s="160"/>
      <c r="H662" s="160"/>
      <c r="I662" s="160"/>
      <c r="J662" s="160"/>
      <c r="K662" s="160"/>
      <c r="L662" s="160"/>
      <c r="M662" s="160"/>
      <c r="N662" s="160"/>
      <c r="O662" s="160"/>
      <c r="P662" s="160"/>
      <c r="Q662" s="160"/>
      <c r="R662" s="160"/>
      <c r="S662" s="160"/>
      <c r="T662" s="160"/>
    </row>
    <row r="663" spans="7:20">
      <c r="G663" s="160"/>
      <c r="H663" s="160"/>
      <c r="I663" s="160"/>
      <c r="J663" s="160"/>
      <c r="K663" s="160"/>
      <c r="L663" s="160"/>
      <c r="M663" s="160"/>
      <c r="N663" s="160"/>
      <c r="O663" s="160"/>
      <c r="P663" s="160"/>
      <c r="Q663" s="160"/>
      <c r="R663" s="160"/>
      <c r="S663" s="160"/>
      <c r="T663" s="160"/>
    </row>
    <row r="664" spans="7:20">
      <c r="G664" s="160"/>
      <c r="H664" s="160"/>
      <c r="I664" s="160"/>
      <c r="J664" s="160"/>
      <c r="K664" s="160"/>
      <c r="L664" s="160"/>
      <c r="M664" s="160"/>
      <c r="N664" s="160"/>
      <c r="O664" s="160"/>
      <c r="P664" s="160"/>
      <c r="Q664" s="160"/>
      <c r="R664" s="160"/>
      <c r="S664" s="160"/>
      <c r="T664" s="160"/>
    </row>
    <row r="665" spans="7:20">
      <c r="G665" s="160"/>
      <c r="H665" s="160"/>
      <c r="I665" s="160"/>
      <c r="J665" s="160"/>
      <c r="K665" s="160"/>
      <c r="L665" s="160"/>
      <c r="M665" s="160"/>
      <c r="N665" s="160"/>
      <c r="O665" s="160"/>
      <c r="P665" s="160"/>
      <c r="Q665" s="160"/>
      <c r="R665" s="160"/>
      <c r="S665" s="160"/>
      <c r="T665" s="160"/>
    </row>
    <row r="666" spans="7:20">
      <c r="G666" s="160"/>
      <c r="H666" s="160"/>
      <c r="I666" s="160"/>
      <c r="J666" s="160"/>
      <c r="K666" s="160"/>
      <c r="L666" s="160"/>
      <c r="M666" s="160"/>
      <c r="N666" s="160"/>
      <c r="O666" s="160"/>
      <c r="P666" s="160"/>
      <c r="Q666" s="160"/>
      <c r="R666" s="160"/>
      <c r="S666" s="160"/>
      <c r="T666" s="160"/>
    </row>
    <row r="667" spans="7:20">
      <c r="G667" s="160"/>
      <c r="H667" s="160"/>
      <c r="I667" s="160"/>
      <c r="J667" s="160"/>
      <c r="K667" s="160"/>
      <c r="L667" s="160"/>
      <c r="M667" s="160"/>
      <c r="N667" s="160"/>
      <c r="O667" s="160"/>
      <c r="P667" s="160"/>
      <c r="Q667" s="160"/>
      <c r="R667" s="160"/>
      <c r="S667" s="160"/>
      <c r="T667" s="160"/>
    </row>
    <row r="668" spans="7:20">
      <c r="G668" s="160"/>
      <c r="H668" s="160"/>
      <c r="I668" s="160"/>
      <c r="J668" s="160"/>
      <c r="K668" s="160"/>
      <c r="L668" s="160"/>
      <c r="M668" s="160"/>
      <c r="N668" s="160"/>
      <c r="O668" s="160"/>
      <c r="P668" s="160"/>
      <c r="Q668" s="160"/>
      <c r="R668" s="160"/>
      <c r="S668" s="160"/>
      <c r="T668" s="160"/>
    </row>
    <row r="669" spans="7:20">
      <c r="G669" s="160"/>
      <c r="H669" s="160"/>
      <c r="I669" s="160"/>
      <c r="J669" s="160"/>
      <c r="K669" s="160"/>
      <c r="L669" s="160"/>
      <c r="M669" s="160"/>
      <c r="N669" s="160"/>
      <c r="O669" s="160"/>
      <c r="P669" s="160"/>
      <c r="Q669" s="160"/>
      <c r="R669" s="160"/>
      <c r="S669" s="160"/>
      <c r="T669" s="160"/>
    </row>
    <row r="670" spans="7:20">
      <c r="G670" s="160"/>
      <c r="H670" s="160"/>
      <c r="I670" s="160"/>
      <c r="J670" s="160"/>
      <c r="K670" s="160"/>
      <c r="L670" s="160"/>
      <c r="M670" s="160"/>
      <c r="N670" s="160"/>
      <c r="O670" s="160"/>
      <c r="P670" s="160"/>
      <c r="Q670" s="160"/>
      <c r="R670" s="160"/>
      <c r="S670" s="160"/>
      <c r="T670" s="160"/>
    </row>
    <row r="671" spans="7:20">
      <c r="G671" s="160"/>
      <c r="H671" s="160"/>
      <c r="I671" s="160"/>
      <c r="J671" s="160"/>
      <c r="K671" s="160"/>
      <c r="L671" s="160"/>
      <c r="M671" s="160"/>
      <c r="N671" s="160"/>
      <c r="O671" s="160"/>
      <c r="P671" s="160"/>
      <c r="Q671" s="160"/>
      <c r="R671" s="160"/>
      <c r="S671" s="160"/>
      <c r="T671" s="160"/>
    </row>
    <row r="672" spans="7:20">
      <c r="G672" s="160"/>
      <c r="H672" s="160"/>
      <c r="I672" s="160"/>
      <c r="J672" s="160"/>
      <c r="K672" s="160"/>
      <c r="L672" s="160"/>
      <c r="M672" s="160"/>
      <c r="N672" s="160"/>
      <c r="O672" s="160"/>
      <c r="P672" s="160"/>
      <c r="Q672" s="160"/>
      <c r="R672" s="160"/>
      <c r="S672" s="160"/>
      <c r="T672" s="160"/>
    </row>
    <row r="673" spans="7:20">
      <c r="G673" s="160"/>
      <c r="H673" s="160"/>
      <c r="I673" s="160"/>
      <c r="J673" s="160"/>
      <c r="K673" s="160"/>
      <c r="L673" s="160"/>
      <c r="M673" s="160"/>
      <c r="N673" s="160"/>
      <c r="O673" s="160"/>
      <c r="P673" s="160"/>
      <c r="Q673" s="160"/>
      <c r="R673" s="160"/>
      <c r="S673" s="160"/>
      <c r="T673" s="160"/>
    </row>
    <row r="674" spans="7:20">
      <c r="G674" s="160"/>
      <c r="H674" s="160"/>
      <c r="I674" s="160"/>
      <c r="J674" s="160"/>
      <c r="K674" s="160"/>
      <c r="L674" s="160"/>
      <c r="M674" s="160"/>
      <c r="N674" s="160"/>
      <c r="O674" s="160"/>
      <c r="P674" s="160"/>
      <c r="Q674" s="160"/>
      <c r="R674" s="160"/>
      <c r="S674" s="160"/>
      <c r="T674" s="160"/>
    </row>
    <row r="675" spans="7:20">
      <c r="G675" s="160"/>
      <c r="H675" s="160"/>
      <c r="I675" s="160"/>
      <c r="J675" s="160"/>
      <c r="K675" s="160"/>
      <c r="L675" s="160"/>
      <c r="M675" s="160"/>
      <c r="N675" s="160"/>
      <c r="O675" s="160"/>
      <c r="P675" s="160"/>
      <c r="Q675" s="160"/>
      <c r="R675" s="160"/>
      <c r="S675" s="160"/>
      <c r="T675" s="160"/>
    </row>
    <row r="676" spans="7:20">
      <c r="G676" s="160"/>
      <c r="H676" s="160"/>
      <c r="I676" s="160"/>
      <c r="J676" s="160"/>
      <c r="K676" s="160"/>
      <c r="L676" s="160"/>
      <c r="M676" s="160"/>
      <c r="N676" s="160"/>
      <c r="O676" s="160"/>
      <c r="P676" s="160"/>
      <c r="Q676" s="160"/>
      <c r="R676" s="160"/>
      <c r="S676" s="160"/>
      <c r="T676" s="160"/>
    </row>
    <row r="677" spans="7:20">
      <c r="G677" s="160"/>
      <c r="H677" s="160"/>
      <c r="I677" s="160"/>
      <c r="J677" s="160"/>
      <c r="K677" s="160"/>
      <c r="L677" s="160"/>
      <c r="M677" s="160"/>
      <c r="N677" s="160"/>
      <c r="O677" s="160"/>
      <c r="P677" s="160"/>
      <c r="Q677" s="160"/>
      <c r="R677" s="160"/>
      <c r="S677" s="160"/>
      <c r="T677" s="160"/>
    </row>
    <row r="678" spans="7:20">
      <c r="G678" s="160"/>
      <c r="H678" s="160"/>
      <c r="I678" s="160"/>
      <c r="J678" s="160"/>
      <c r="K678" s="160"/>
      <c r="L678" s="160"/>
      <c r="M678" s="160"/>
      <c r="N678" s="160"/>
      <c r="O678" s="160"/>
      <c r="P678" s="160"/>
      <c r="Q678" s="160"/>
      <c r="R678" s="160"/>
      <c r="S678" s="160"/>
      <c r="T678" s="160"/>
    </row>
    <row r="679" spans="7:20">
      <c r="G679" s="160"/>
      <c r="H679" s="160"/>
      <c r="I679" s="160"/>
      <c r="J679" s="160"/>
      <c r="K679" s="160"/>
      <c r="L679" s="160"/>
      <c r="M679" s="160"/>
      <c r="N679" s="160"/>
      <c r="O679" s="160"/>
      <c r="P679" s="160"/>
      <c r="Q679" s="160"/>
      <c r="R679" s="160"/>
      <c r="S679" s="160"/>
      <c r="T679" s="160"/>
    </row>
    <row r="680" spans="7:20">
      <c r="G680" s="160"/>
      <c r="H680" s="160"/>
      <c r="I680" s="160"/>
      <c r="J680" s="160"/>
      <c r="K680" s="160"/>
      <c r="L680" s="160"/>
      <c r="M680" s="160"/>
      <c r="N680" s="160"/>
      <c r="O680" s="160"/>
      <c r="P680" s="160"/>
      <c r="Q680" s="160"/>
      <c r="R680" s="160"/>
      <c r="S680" s="160"/>
      <c r="T680" s="160"/>
    </row>
    <row r="681" spans="7:20">
      <c r="G681" s="160"/>
      <c r="H681" s="160"/>
      <c r="I681" s="160"/>
      <c r="J681" s="160"/>
      <c r="K681" s="160"/>
      <c r="L681" s="160"/>
      <c r="M681" s="160"/>
      <c r="N681" s="160"/>
      <c r="O681" s="160"/>
      <c r="P681" s="160"/>
      <c r="Q681" s="160"/>
      <c r="R681" s="160"/>
      <c r="S681" s="160"/>
      <c r="T681" s="160"/>
    </row>
    <row r="682" spans="7:20">
      <c r="G682" s="160"/>
      <c r="H682" s="160"/>
      <c r="I682" s="160"/>
      <c r="J682" s="160"/>
      <c r="K682" s="160"/>
      <c r="L682" s="160"/>
      <c r="M682" s="160"/>
      <c r="N682" s="160"/>
      <c r="O682" s="160"/>
      <c r="P682" s="160"/>
      <c r="Q682" s="160"/>
      <c r="R682" s="160"/>
      <c r="S682" s="160"/>
      <c r="T682" s="160"/>
    </row>
    <row r="683" spans="7:20">
      <c r="G683" s="160"/>
      <c r="H683" s="160"/>
      <c r="I683" s="160"/>
      <c r="J683" s="160"/>
      <c r="K683" s="160"/>
      <c r="L683" s="160"/>
      <c r="M683" s="160"/>
      <c r="N683" s="160"/>
      <c r="O683" s="160"/>
      <c r="P683" s="160"/>
      <c r="Q683" s="160"/>
      <c r="R683" s="160"/>
      <c r="S683" s="160"/>
      <c r="T683" s="160"/>
    </row>
    <row r="684" spans="7:20">
      <c r="G684" s="160"/>
      <c r="H684" s="160"/>
      <c r="I684" s="160"/>
      <c r="J684" s="160"/>
      <c r="K684" s="160"/>
      <c r="L684" s="160"/>
      <c r="M684" s="160"/>
      <c r="N684" s="160"/>
      <c r="O684" s="160"/>
      <c r="P684" s="160"/>
      <c r="Q684" s="160"/>
      <c r="R684" s="160"/>
      <c r="S684" s="160"/>
      <c r="T684" s="160"/>
    </row>
    <row r="685" spans="7:20">
      <c r="G685" s="160"/>
      <c r="H685" s="160"/>
      <c r="I685" s="160"/>
      <c r="J685" s="160"/>
      <c r="K685" s="160"/>
      <c r="L685" s="160"/>
      <c r="M685" s="160"/>
      <c r="N685" s="160"/>
      <c r="O685" s="160"/>
      <c r="P685" s="160"/>
      <c r="Q685" s="160"/>
      <c r="R685" s="160"/>
      <c r="S685" s="160"/>
      <c r="T685" s="160"/>
    </row>
    <row r="686" spans="7:20">
      <c r="G686" s="160"/>
      <c r="H686" s="160"/>
      <c r="I686" s="160"/>
      <c r="J686" s="160"/>
      <c r="K686" s="160"/>
      <c r="L686" s="160"/>
      <c r="M686" s="160"/>
      <c r="N686" s="160"/>
      <c r="O686" s="160"/>
      <c r="P686" s="160"/>
      <c r="Q686" s="160"/>
      <c r="R686" s="160"/>
      <c r="S686" s="160"/>
      <c r="T686" s="160"/>
    </row>
    <row r="687" spans="7:20">
      <c r="G687" s="160"/>
      <c r="H687" s="160"/>
      <c r="I687" s="160"/>
      <c r="J687" s="160"/>
      <c r="K687" s="160"/>
      <c r="L687" s="160"/>
      <c r="M687" s="160"/>
      <c r="N687" s="160"/>
      <c r="O687" s="160"/>
      <c r="P687" s="160"/>
      <c r="Q687" s="160"/>
      <c r="R687" s="160"/>
      <c r="S687" s="160"/>
      <c r="T687" s="160"/>
    </row>
    <row r="688" spans="7:20">
      <c r="G688" s="160"/>
      <c r="H688" s="160"/>
      <c r="I688" s="160"/>
      <c r="J688" s="160"/>
      <c r="K688" s="160"/>
      <c r="L688" s="160"/>
      <c r="M688" s="160"/>
      <c r="N688" s="160"/>
      <c r="O688" s="160"/>
      <c r="P688" s="160"/>
      <c r="Q688" s="160"/>
      <c r="R688" s="160"/>
      <c r="S688" s="160"/>
      <c r="T688" s="160"/>
    </row>
    <row r="689" spans="7:20">
      <c r="G689" s="160"/>
      <c r="H689" s="160"/>
      <c r="I689" s="160"/>
      <c r="J689" s="160"/>
      <c r="K689" s="160"/>
      <c r="L689" s="160"/>
      <c r="M689" s="160"/>
      <c r="N689" s="160"/>
      <c r="O689" s="160"/>
      <c r="P689" s="160"/>
      <c r="Q689" s="160"/>
      <c r="R689" s="160"/>
      <c r="S689" s="160"/>
      <c r="T689" s="160"/>
    </row>
    <row r="690" spans="7:20">
      <c r="G690" s="160"/>
      <c r="H690" s="160"/>
      <c r="I690" s="160"/>
      <c r="J690" s="160"/>
      <c r="K690" s="160"/>
      <c r="L690" s="160"/>
      <c r="M690" s="160"/>
      <c r="N690" s="160"/>
      <c r="O690" s="160"/>
      <c r="P690" s="160"/>
      <c r="Q690" s="160"/>
      <c r="R690" s="160"/>
      <c r="S690" s="160"/>
      <c r="T690" s="160"/>
    </row>
    <row r="691" spans="7:20">
      <c r="G691" s="160"/>
      <c r="H691" s="160"/>
      <c r="I691" s="160"/>
      <c r="J691" s="160"/>
      <c r="K691" s="160"/>
      <c r="L691" s="160"/>
      <c r="M691" s="160"/>
      <c r="N691" s="160"/>
      <c r="O691" s="160"/>
      <c r="P691" s="160"/>
      <c r="Q691" s="160"/>
      <c r="R691" s="160"/>
      <c r="S691" s="160"/>
      <c r="T691" s="160"/>
    </row>
    <row r="692" spans="7:20">
      <c r="G692" s="160"/>
      <c r="H692" s="160"/>
      <c r="I692" s="160"/>
      <c r="J692" s="160"/>
      <c r="K692" s="160"/>
      <c r="L692" s="160"/>
      <c r="M692" s="160"/>
      <c r="N692" s="160"/>
      <c r="O692" s="160"/>
      <c r="P692" s="160"/>
      <c r="Q692" s="160"/>
      <c r="R692" s="160"/>
      <c r="S692" s="160"/>
      <c r="T692" s="160"/>
    </row>
    <row r="693" spans="7:20">
      <c r="G693" s="160"/>
      <c r="H693" s="160"/>
      <c r="I693" s="160"/>
      <c r="J693" s="160"/>
      <c r="K693" s="160"/>
      <c r="L693" s="160"/>
      <c r="M693" s="160"/>
      <c r="N693" s="160"/>
      <c r="O693" s="160"/>
      <c r="P693" s="160"/>
      <c r="Q693" s="160"/>
      <c r="R693" s="160"/>
      <c r="S693" s="160"/>
      <c r="T693" s="160"/>
    </row>
    <row r="694" spans="7:20">
      <c r="G694" s="160"/>
      <c r="H694" s="160"/>
      <c r="I694" s="160"/>
      <c r="J694" s="160"/>
      <c r="K694" s="160"/>
      <c r="L694" s="160"/>
      <c r="M694" s="160"/>
      <c r="N694" s="160"/>
      <c r="O694" s="160"/>
      <c r="P694" s="160"/>
      <c r="Q694" s="160"/>
      <c r="R694" s="160"/>
      <c r="S694" s="160"/>
      <c r="T694" s="160"/>
    </row>
    <row r="695" spans="7:20">
      <c r="G695" s="160"/>
      <c r="H695" s="160"/>
      <c r="I695" s="160"/>
      <c r="J695" s="160"/>
      <c r="K695" s="160"/>
      <c r="L695" s="160"/>
      <c r="M695" s="160"/>
      <c r="N695" s="160"/>
      <c r="O695" s="160"/>
      <c r="P695" s="160"/>
      <c r="Q695" s="160"/>
      <c r="R695" s="160"/>
      <c r="S695" s="160"/>
      <c r="T695" s="160"/>
    </row>
    <row r="696" spans="7:20">
      <c r="G696" s="160"/>
      <c r="H696" s="160"/>
      <c r="I696" s="160"/>
      <c r="J696" s="160"/>
      <c r="K696" s="160"/>
      <c r="L696" s="160"/>
      <c r="M696" s="160"/>
      <c r="N696" s="160"/>
      <c r="O696" s="160"/>
      <c r="P696" s="160"/>
      <c r="Q696" s="160"/>
      <c r="R696" s="160"/>
      <c r="S696" s="160"/>
      <c r="T696" s="160"/>
    </row>
    <row r="697" spans="7:20">
      <c r="G697" s="160"/>
      <c r="H697" s="160"/>
      <c r="I697" s="160"/>
      <c r="J697" s="160"/>
      <c r="K697" s="160"/>
      <c r="L697" s="160"/>
      <c r="M697" s="160"/>
      <c r="N697" s="160"/>
      <c r="O697" s="160"/>
      <c r="P697" s="160"/>
      <c r="Q697" s="160"/>
      <c r="R697" s="160"/>
      <c r="S697" s="160"/>
      <c r="T697" s="160"/>
    </row>
    <row r="698" spans="7:20">
      <c r="G698" s="160"/>
      <c r="H698" s="160"/>
      <c r="I698" s="160"/>
      <c r="J698" s="160"/>
      <c r="K698" s="160"/>
      <c r="L698" s="160"/>
      <c r="M698" s="160"/>
      <c r="N698" s="160"/>
      <c r="O698" s="160"/>
      <c r="P698" s="160"/>
      <c r="Q698" s="160"/>
      <c r="R698" s="160"/>
      <c r="S698" s="160"/>
      <c r="T698" s="160"/>
    </row>
    <row r="699" spans="7:20">
      <c r="G699" s="160"/>
      <c r="H699" s="160"/>
      <c r="I699" s="160"/>
      <c r="J699" s="160"/>
      <c r="K699" s="160"/>
      <c r="L699" s="160"/>
      <c r="M699" s="160"/>
      <c r="N699" s="160"/>
      <c r="O699" s="160"/>
      <c r="P699" s="160"/>
      <c r="Q699" s="160"/>
      <c r="R699" s="160"/>
      <c r="S699" s="160"/>
      <c r="T699" s="160"/>
    </row>
    <row r="700" spans="7:20">
      <c r="G700" s="160"/>
      <c r="H700" s="160"/>
      <c r="I700" s="160"/>
      <c r="J700" s="160"/>
      <c r="K700" s="160"/>
      <c r="L700" s="160"/>
      <c r="M700" s="160"/>
      <c r="N700" s="160"/>
      <c r="O700" s="160"/>
      <c r="P700" s="160"/>
      <c r="Q700" s="160"/>
      <c r="R700" s="160"/>
      <c r="S700" s="160"/>
      <c r="T700" s="160"/>
    </row>
    <row r="701" spans="7:20">
      <c r="G701" s="160"/>
      <c r="H701" s="160"/>
      <c r="I701" s="160"/>
      <c r="J701" s="160"/>
      <c r="K701" s="160"/>
      <c r="L701" s="160"/>
      <c r="M701" s="160"/>
      <c r="N701" s="160"/>
      <c r="O701" s="160"/>
      <c r="P701" s="160"/>
      <c r="Q701" s="160"/>
      <c r="R701" s="160"/>
      <c r="S701" s="160"/>
      <c r="T701" s="160"/>
    </row>
  </sheetData>
  <mergeCells count="41">
    <mergeCell ref="U280:U281"/>
    <mergeCell ref="M8:P9"/>
    <mergeCell ref="A1:I1"/>
    <mergeCell ref="A2:I2"/>
    <mergeCell ref="A3:U3"/>
    <mergeCell ref="A5:U5"/>
    <mergeCell ref="A7:U7"/>
    <mergeCell ref="A4:U4"/>
    <mergeCell ref="A6:U6"/>
    <mergeCell ref="H10:H14"/>
    <mergeCell ref="G10:G14"/>
    <mergeCell ref="C8:C14"/>
    <mergeCell ref="D8:F9"/>
    <mergeCell ref="G8:H9"/>
    <mergeCell ref="D10:D14"/>
    <mergeCell ref="E10:F10"/>
    <mergeCell ref="F11:F14"/>
    <mergeCell ref="A8:A14"/>
    <mergeCell ref="B8:B14"/>
    <mergeCell ref="T12:T14"/>
    <mergeCell ref="U8:U14"/>
    <mergeCell ref="E11:E14"/>
    <mergeCell ref="N10:P10"/>
    <mergeCell ref="I9:L9"/>
    <mergeCell ref="J11:J14"/>
    <mergeCell ref="I10:I14"/>
    <mergeCell ref="K12:K14"/>
    <mergeCell ref="L12:L14"/>
    <mergeCell ref="K11:L11"/>
    <mergeCell ref="O11:P11"/>
    <mergeCell ref="R11:R14"/>
    <mergeCell ref="O12:O14"/>
    <mergeCell ref="N11:N14"/>
    <mergeCell ref="J10:L10"/>
    <mergeCell ref="M10:M14"/>
    <mergeCell ref="P12:P14"/>
    <mergeCell ref="Q8:T9"/>
    <mergeCell ref="S12:S14"/>
    <mergeCell ref="S11:T11"/>
    <mergeCell ref="Q10:Q14"/>
    <mergeCell ref="R10:T10"/>
  </mergeCells>
  <pageMargins left="0" right="0" top="0" bottom="0" header="0.31496062992126" footer="0.31496062992126"/>
  <pageSetup paperSize="9" scale="5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739"/>
  <sheetViews>
    <sheetView showZeros="0" view="pageBreakPreview" topLeftCell="A335" zoomScale="85" zoomScaleNormal="60" zoomScaleSheetLayoutView="85" workbookViewId="0">
      <selection activeCell="P392" sqref="P392:R392"/>
    </sheetView>
  </sheetViews>
  <sheetFormatPr defaultColWidth="9.140625" defaultRowHeight="15.75"/>
  <cols>
    <col min="1" max="1" width="6.28515625" style="161" customWidth="1"/>
    <col min="2" max="2" width="41" style="175" customWidth="1"/>
    <col min="3" max="3" width="10.28515625" style="175" hidden="1" customWidth="1"/>
    <col min="4" max="4" width="19.5703125" style="176" customWidth="1"/>
    <col min="5" max="5" width="14.42578125" style="177" customWidth="1"/>
    <col min="6" max="6" width="12.85546875" style="177" customWidth="1"/>
    <col min="7" max="7" width="13.28515625" style="177" customWidth="1"/>
    <col min="8" max="8" width="11.5703125" style="177" customWidth="1"/>
    <col min="9" max="9" width="12.140625" style="177" hidden="1" customWidth="1"/>
    <col min="10" max="10" width="12.42578125" style="177" hidden="1" customWidth="1"/>
    <col min="11" max="11" width="13.28515625" style="177" hidden="1" customWidth="1"/>
    <col min="12" max="12" width="10.5703125" style="177" hidden="1" customWidth="1"/>
    <col min="13" max="14" width="15.5703125" style="177" customWidth="1"/>
    <col min="15" max="15" width="12.28515625" style="177" customWidth="1"/>
    <col min="16" max="17" width="11.42578125" style="177" customWidth="1"/>
    <col min="18" max="18" width="16.5703125" style="177" customWidth="1"/>
    <col min="19" max="20" width="11.42578125" style="177" customWidth="1"/>
    <col min="21" max="21" width="13.140625" style="177" customWidth="1"/>
    <col min="22" max="22" width="9.42578125" style="177" hidden="1" customWidth="1"/>
    <col min="23" max="23" width="10.42578125" style="177" hidden="1" customWidth="1"/>
    <col min="24" max="24" width="2.5703125" style="177" hidden="1" customWidth="1"/>
    <col min="25" max="25" width="9.140625" style="160"/>
    <col min="26" max="26" width="9.140625" style="160" customWidth="1"/>
    <col min="27" max="27" width="18.42578125" style="160" customWidth="1"/>
    <col min="28" max="16384" width="9.140625" style="160"/>
  </cols>
  <sheetData>
    <row r="1" spans="1:24" s="279" customFormat="1" hidden="1">
      <c r="A1" s="969" t="s">
        <v>407</v>
      </c>
      <c r="B1" s="969"/>
      <c r="C1" s="969"/>
      <c r="D1" s="969"/>
      <c r="E1" s="969"/>
      <c r="F1" s="969"/>
      <c r="G1" s="969"/>
      <c r="H1" s="969"/>
      <c r="I1" s="969"/>
      <c r="J1" s="420"/>
      <c r="K1" s="420" t="s">
        <v>0</v>
      </c>
      <c r="L1" s="421"/>
      <c r="M1" s="421"/>
      <c r="N1" s="421"/>
      <c r="O1" s="421"/>
      <c r="P1" s="421"/>
      <c r="Q1" s="421"/>
      <c r="R1" s="421"/>
      <c r="S1" s="421"/>
      <c r="T1" s="421"/>
      <c r="U1" s="277"/>
      <c r="V1" s="278"/>
      <c r="W1" s="278"/>
      <c r="X1" s="278"/>
    </row>
    <row r="2" spans="1:24" s="279" customFormat="1" hidden="1">
      <c r="A2" s="970" t="s">
        <v>447</v>
      </c>
      <c r="B2" s="970"/>
      <c r="C2" s="970"/>
      <c r="D2" s="970"/>
      <c r="E2" s="970"/>
      <c r="F2" s="970"/>
      <c r="G2" s="970"/>
      <c r="H2" s="970"/>
      <c r="I2" s="970"/>
      <c r="J2" s="422"/>
      <c r="K2" s="422" t="s">
        <v>2</v>
      </c>
      <c r="L2" s="423"/>
      <c r="M2" s="423"/>
      <c r="N2" s="423"/>
      <c r="O2" s="423"/>
      <c r="P2" s="423"/>
      <c r="Q2" s="423"/>
      <c r="R2" s="423"/>
      <c r="S2" s="423"/>
      <c r="T2" s="423"/>
      <c r="U2" s="423"/>
      <c r="V2" s="278"/>
      <c r="W2" s="278"/>
      <c r="X2" s="278"/>
    </row>
    <row r="3" spans="1:24" s="279" customFormat="1" hidden="1">
      <c r="A3" s="971" t="s">
        <v>3</v>
      </c>
      <c r="B3" s="971"/>
      <c r="C3" s="971"/>
      <c r="D3" s="971"/>
      <c r="E3" s="971"/>
      <c r="F3" s="971"/>
      <c r="G3" s="971"/>
      <c r="H3" s="971"/>
      <c r="I3" s="971"/>
      <c r="J3" s="971"/>
      <c r="K3" s="971"/>
      <c r="L3" s="971"/>
      <c r="M3" s="971"/>
      <c r="N3" s="971"/>
      <c r="O3" s="971"/>
      <c r="P3" s="971"/>
      <c r="Q3" s="971"/>
      <c r="R3" s="971"/>
      <c r="S3" s="971"/>
      <c r="T3" s="971"/>
      <c r="U3" s="971"/>
      <c r="V3" s="278"/>
      <c r="W3" s="278"/>
      <c r="X3" s="278"/>
    </row>
    <row r="4" spans="1:24" s="279" customFormat="1">
      <c r="A4" s="973" t="s">
        <v>2903</v>
      </c>
      <c r="B4" s="973"/>
      <c r="C4" s="973"/>
      <c r="D4" s="973"/>
      <c r="E4" s="973"/>
      <c r="F4" s="973"/>
      <c r="G4" s="973"/>
      <c r="H4" s="973"/>
      <c r="I4" s="973"/>
      <c r="J4" s="973"/>
      <c r="K4" s="973"/>
      <c r="L4" s="973"/>
      <c r="M4" s="973"/>
      <c r="N4" s="973"/>
      <c r="O4" s="973"/>
      <c r="P4" s="973"/>
      <c r="Q4" s="973"/>
      <c r="R4" s="973"/>
      <c r="S4" s="973"/>
      <c r="T4" s="973"/>
      <c r="U4" s="973"/>
      <c r="V4" s="278"/>
      <c r="W4" s="278"/>
      <c r="X4" s="278"/>
    </row>
    <row r="5" spans="1:24" s="175" customFormat="1">
      <c r="A5" s="969" t="s">
        <v>1114</v>
      </c>
      <c r="B5" s="969"/>
      <c r="C5" s="969"/>
      <c r="D5" s="969"/>
      <c r="E5" s="969"/>
      <c r="F5" s="969"/>
      <c r="G5" s="969"/>
      <c r="H5" s="969"/>
      <c r="I5" s="969"/>
      <c r="J5" s="969"/>
      <c r="K5" s="969"/>
      <c r="L5" s="969"/>
      <c r="M5" s="969"/>
      <c r="N5" s="969"/>
      <c r="O5" s="969"/>
      <c r="P5" s="969"/>
      <c r="Q5" s="969"/>
      <c r="R5" s="969"/>
      <c r="S5" s="969"/>
      <c r="T5" s="969"/>
      <c r="U5" s="969"/>
      <c r="V5" s="280"/>
      <c r="W5" s="280"/>
      <c r="X5" s="280"/>
    </row>
    <row r="6" spans="1:24" s="175" customFormat="1">
      <c r="A6" s="974" t="str">
        <f>'BM19'!A6:P6</f>
        <v>(Kèm theo Báo cáo số                     /BC-UBND  ngày             tháng 7 năm 2020 của UBND tỉnh Điện Biên )</v>
      </c>
      <c r="B6" s="974"/>
      <c r="C6" s="974"/>
      <c r="D6" s="974"/>
      <c r="E6" s="974"/>
      <c r="F6" s="974"/>
      <c r="G6" s="974"/>
      <c r="H6" s="974"/>
      <c r="I6" s="974"/>
      <c r="J6" s="974"/>
      <c r="K6" s="974"/>
      <c r="L6" s="974"/>
      <c r="M6" s="974"/>
      <c r="N6" s="974"/>
      <c r="O6" s="974"/>
      <c r="P6" s="974"/>
      <c r="Q6" s="974"/>
      <c r="R6" s="974"/>
      <c r="S6" s="974"/>
      <c r="T6" s="974"/>
      <c r="U6" s="974"/>
      <c r="V6" s="280"/>
      <c r="W6" s="280"/>
      <c r="X6" s="280"/>
    </row>
    <row r="7" spans="1:24" s="175" customFormat="1">
      <c r="A7" s="972" t="s">
        <v>4</v>
      </c>
      <c r="B7" s="972"/>
      <c r="C7" s="972"/>
      <c r="D7" s="972"/>
      <c r="E7" s="972"/>
      <c r="F7" s="972"/>
      <c r="G7" s="972"/>
      <c r="H7" s="972"/>
      <c r="I7" s="972"/>
      <c r="J7" s="972"/>
      <c r="K7" s="972"/>
      <c r="L7" s="972"/>
      <c r="M7" s="972"/>
      <c r="N7" s="972"/>
      <c r="O7" s="972"/>
      <c r="P7" s="972"/>
      <c r="Q7" s="972"/>
      <c r="R7" s="972"/>
      <c r="S7" s="972"/>
      <c r="T7" s="972"/>
      <c r="U7" s="972"/>
      <c r="V7" s="281"/>
      <c r="W7" s="281"/>
      <c r="X7" s="281"/>
    </row>
    <row r="8" spans="1:24" s="280" customFormat="1" ht="20.25" customHeight="1">
      <c r="A8" s="959" t="s">
        <v>5</v>
      </c>
      <c r="B8" s="959" t="s">
        <v>86</v>
      </c>
      <c r="C8" s="975" t="s">
        <v>341</v>
      </c>
      <c r="D8" s="959" t="s">
        <v>118</v>
      </c>
      <c r="E8" s="959"/>
      <c r="F8" s="959"/>
      <c r="G8" s="961" t="s">
        <v>449</v>
      </c>
      <c r="H8" s="963"/>
      <c r="I8" s="454" t="s">
        <v>450</v>
      </c>
      <c r="J8" s="454"/>
      <c r="K8" s="454"/>
      <c r="L8" s="454"/>
      <c r="M8" s="961" t="s">
        <v>452</v>
      </c>
      <c r="N8" s="962"/>
      <c r="O8" s="962"/>
      <c r="P8" s="963"/>
      <c r="Q8" s="961" t="s">
        <v>834</v>
      </c>
      <c r="R8" s="962"/>
      <c r="S8" s="962"/>
      <c r="T8" s="963"/>
      <c r="U8" s="959" t="s">
        <v>9</v>
      </c>
      <c r="V8" s="705"/>
      <c r="W8" s="705"/>
      <c r="X8" s="705"/>
    </row>
    <row r="9" spans="1:24" s="706" customFormat="1" ht="32.25" customHeight="1">
      <c r="A9" s="959"/>
      <c r="B9" s="959"/>
      <c r="C9" s="976"/>
      <c r="D9" s="959"/>
      <c r="E9" s="959"/>
      <c r="F9" s="959"/>
      <c r="G9" s="964"/>
      <c r="H9" s="966"/>
      <c r="I9" s="959" t="s">
        <v>451</v>
      </c>
      <c r="J9" s="959"/>
      <c r="K9" s="959"/>
      <c r="L9" s="959"/>
      <c r="M9" s="964"/>
      <c r="N9" s="965"/>
      <c r="O9" s="965"/>
      <c r="P9" s="966"/>
      <c r="Q9" s="964"/>
      <c r="R9" s="965"/>
      <c r="S9" s="965"/>
      <c r="T9" s="966"/>
      <c r="U9" s="959"/>
    </row>
    <row r="10" spans="1:24" s="706" customFormat="1" ht="25.5" customHeight="1">
      <c r="A10" s="959"/>
      <c r="B10" s="959"/>
      <c r="C10" s="976"/>
      <c r="D10" s="959" t="s">
        <v>91</v>
      </c>
      <c r="E10" s="959" t="s">
        <v>92</v>
      </c>
      <c r="F10" s="959"/>
      <c r="G10" s="975" t="s">
        <v>93</v>
      </c>
      <c r="H10" s="975" t="s">
        <v>248</v>
      </c>
      <c r="I10" s="959" t="s">
        <v>93</v>
      </c>
      <c r="J10" s="959" t="s">
        <v>248</v>
      </c>
      <c r="K10" s="959"/>
      <c r="L10" s="959"/>
      <c r="M10" s="959" t="s">
        <v>93</v>
      </c>
      <c r="N10" s="959" t="s">
        <v>248</v>
      </c>
      <c r="O10" s="959"/>
      <c r="P10" s="959"/>
      <c r="Q10" s="959" t="s">
        <v>93</v>
      </c>
      <c r="R10" s="959" t="s">
        <v>248</v>
      </c>
      <c r="S10" s="959"/>
      <c r="T10" s="959"/>
      <c r="U10" s="959"/>
    </row>
    <row r="11" spans="1:24" s="706" customFormat="1">
      <c r="A11" s="959"/>
      <c r="B11" s="959"/>
      <c r="C11" s="976"/>
      <c r="D11" s="959"/>
      <c r="E11" s="959" t="s">
        <v>93</v>
      </c>
      <c r="F11" s="959" t="s">
        <v>248</v>
      </c>
      <c r="G11" s="976"/>
      <c r="H11" s="976"/>
      <c r="I11" s="959"/>
      <c r="J11" s="959" t="s">
        <v>12</v>
      </c>
      <c r="K11" s="960" t="s">
        <v>94</v>
      </c>
      <c r="L11" s="960"/>
      <c r="M11" s="959"/>
      <c r="N11" s="959" t="s">
        <v>12</v>
      </c>
      <c r="O11" s="960" t="s">
        <v>94</v>
      </c>
      <c r="P11" s="960"/>
      <c r="Q11" s="959"/>
      <c r="R11" s="959" t="s">
        <v>12</v>
      </c>
      <c r="S11" s="960" t="s">
        <v>94</v>
      </c>
      <c r="T11" s="960"/>
      <c r="U11" s="959"/>
    </row>
    <row r="12" spans="1:24" s="706" customFormat="1">
      <c r="A12" s="959"/>
      <c r="B12" s="959"/>
      <c r="C12" s="976"/>
      <c r="D12" s="959"/>
      <c r="E12" s="959"/>
      <c r="F12" s="959"/>
      <c r="G12" s="976"/>
      <c r="H12" s="976"/>
      <c r="I12" s="959"/>
      <c r="J12" s="959"/>
      <c r="K12" s="960" t="s">
        <v>329</v>
      </c>
      <c r="L12" s="960" t="s">
        <v>454</v>
      </c>
      <c r="M12" s="959"/>
      <c r="N12" s="959"/>
      <c r="O12" s="960" t="s">
        <v>329</v>
      </c>
      <c r="P12" s="960" t="s">
        <v>454</v>
      </c>
      <c r="Q12" s="959"/>
      <c r="R12" s="959"/>
      <c r="S12" s="960" t="s">
        <v>329</v>
      </c>
      <c r="T12" s="960" t="s">
        <v>454</v>
      </c>
      <c r="U12" s="959"/>
    </row>
    <row r="13" spans="1:24" s="706" customFormat="1">
      <c r="A13" s="959"/>
      <c r="B13" s="959"/>
      <c r="C13" s="976"/>
      <c r="D13" s="959"/>
      <c r="E13" s="959"/>
      <c r="F13" s="959"/>
      <c r="G13" s="976"/>
      <c r="H13" s="976"/>
      <c r="I13" s="959"/>
      <c r="J13" s="959"/>
      <c r="K13" s="960"/>
      <c r="L13" s="960"/>
      <c r="M13" s="959"/>
      <c r="N13" s="959"/>
      <c r="O13" s="960"/>
      <c r="P13" s="960"/>
      <c r="Q13" s="959"/>
      <c r="R13" s="959"/>
      <c r="S13" s="960"/>
      <c r="T13" s="960"/>
      <c r="U13" s="959"/>
    </row>
    <row r="14" spans="1:24" s="706" customFormat="1" ht="33" customHeight="1">
      <c r="A14" s="959"/>
      <c r="B14" s="959"/>
      <c r="C14" s="977"/>
      <c r="D14" s="959"/>
      <c r="E14" s="959"/>
      <c r="F14" s="959"/>
      <c r="G14" s="977"/>
      <c r="H14" s="977"/>
      <c r="I14" s="959"/>
      <c r="J14" s="959"/>
      <c r="K14" s="960"/>
      <c r="L14" s="960"/>
      <c r="M14" s="959"/>
      <c r="N14" s="959"/>
      <c r="O14" s="960"/>
      <c r="P14" s="960"/>
      <c r="Q14" s="959"/>
      <c r="R14" s="959"/>
      <c r="S14" s="960"/>
      <c r="T14" s="960"/>
      <c r="U14" s="959"/>
    </row>
    <row r="15" spans="1:24" s="282" customFormat="1">
      <c r="A15" s="163">
        <v>1</v>
      </c>
      <c r="B15" s="163">
        <v>2</v>
      </c>
      <c r="C15" s="163">
        <v>3</v>
      </c>
      <c r="D15" s="163">
        <v>4</v>
      </c>
      <c r="E15" s="163">
        <v>5</v>
      </c>
      <c r="F15" s="163">
        <v>6</v>
      </c>
      <c r="G15" s="163">
        <v>7</v>
      </c>
      <c r="H15" s="163">
        <v>8</v>
      </c>
      <c r="I15" s="163">
        <v>9</v>
      </c>
      <c r="J15" s="163">
        <v>10</v>
      </c>
      <c r="K15" s="163">
        <v>11</v>
      </c>
      <c r="L15" s="163">
        <v>12</v>
      </c>
      <c r="M15" s="163">
        <v>9</v>
      </c>
      <c r="N15" s="163">
        <v>10</v>
      </c>
      <c r="O15" s="163">
        <v>11</v>
      </c>
      <c r="P15" s="163">
        <v>12</v>
      </c>
      <c r="Q15" s="163">
        <v>13</v>
      </c>
      <c r="R15" s="163">
        <v>14</v>
      </c>
      <c r="S15" s="163">
        <v>15</v>
      </c>
      <c r="T15" s="163">
        <v>16</v>
      </c>
      <c r="U15" s="163">
        <v>17</v>
      </c>
      <c r="V15" s="163">
        <v>26</v>
      </c>
      <c r="W15" s="163">
        <v>27</v>
      </c>
      <c r="X15" s="163">
        <v>28</v>
      </c>
    </row>
    <row r="16" spans="1:24" s="306" customFormat="1">
      <c r="A16" s="296"/>
      <c r="B16" s="283" t="s">
        <v>17</v>
      </c>
      <c r="C16" s="283"/>
      <c r="D16" s="296"/>
      <c r="E16" s="296">
        <f t="shared" ref="E16:T16" si="0">E20+E32+E37+E388</f>
        <v>7071948</v>
      </c>
      <c r="F16" s="296">
        <f t="shared" si="0"/>
        <v>2396948</v>
      </c>
      <c r="G16" s="296">
        <f t="shared" si="0"/>
        <v>6846000</v>
      </c>
      <c r="H16" s="296">
        <f t="shared" si="0"/>
        <v>2171000</v>
      </c>
      <c r="I16" s="296">
        <f t="shared" si="0"/>
        <v>7983068</v>
      </c>
      <c r="J16" s="296">
        <f t="shared" si="0"/>
        <v>7983068</v>
      </c>
      <c r="K16" s="296">
        <f t="shared" si="0"/>
        <v>0</v>
      </c>
      <c r="L16" s="296">
        <f t="shared" si="0"/>
        <v>0</v>
      </c>
      <c r="M16" s="296">
        <f t="shared" si="0"/>
        <v>7983068</v>
      </c>
      <c r="N16" s="296">
        <f t="shared" si="0"/>
        <v>7983068</v>
      </c>
      <c r="O16" s="296">
        <f t="shared" si="0"/>
        <v>0</v>
      </c>
      <c r="P16" s="296">
        <f t="shared" si="0"/>
        <v>0</v>
      </c>
      <c r="Q16" s="296">
        <f t="shared" si="0"/>
        <v>1066703</v>
      </c>
      <c r="R16" s="296">
        <f t="shared" si="0"/>
        <v>1066703</v>
      </c>
      <c r="S16" s="296">
        <f t="shared" si="0"/>
        <v>0</v>
      </c>
      <c r="T16" s="296">
        <f t="shared" si="0"/>
        <v>0</v>
      </c>
      <c r="U16" s="296"/>
      <c r="V16" s="296"/>
      <c r="W16" s="296"/>
      <c r="X16" s="296"/>
    </row>
    <row r="17" spans="1:24" s="306" customFormat="1">
      <c r="A17" s="296"/>
      <c r="B17" s="283" t="s">
        <v>818</v>
      </c>
      <c r="C17" s="283"/>
      <c r="D17" s="296"/>
      <c r="E17" s="296">
        <f>E389</f>
        <v>7071948</v>
      </c>
      <c r="F17" s="296">
        <f t="shared" ref="F17:R17" si="1">F389</f>
        <v>2396948</v>
      </c>
      <c r="G17" s="296">
        <f t="shared" si="1"/>
        <v>6846000</v>
      </c>
      <c r="H17" s="296">
        <f t="shared" si="1"/>
        <v>2171000</v>
      </c>
      <c r="I17" s="296">
        <f t="shared" si="1"/>
        <v>225948</v>
      </c>
      <c r="J17" s="296">
        <f t="shared" si="1"/>
        <v>225948</v>
      </c>
      <c r="K17" s="296">
        <f t="shared" si="1"/>
        <v>0</v>
      </c>
      <c r="L17" s="296">
        <f t="shared" si="1"/>
        <v>0</v>
      </c>
      <c r="M17" s="296">
        <f t="shared" si="1"/>
        <v>225948</v>
      </c>
      <c r="N17" s="296">
        <f t="shared" si="1"/>
        <v>225948</v>
      </c>
      <c r="O17" s="296">
        <f t="shared" si="1"/>
        <v>0</v>
      </c>
      <c r="P17" s="296">
        <f t="shared" si="1"/>
        <v>0</v>
      </c>
      <c r="Q17" s="296">
        <f t="shared" si="1"/>
        <v>225948</v>
      </c>
      <c r="R17" s="296">
        <f t="shared" si="1"/>
        <v>225948</v>
      </c>
      <c r="S17" s="296"/>
      <c r="T17" s="296"/>
      <c r="U17" s="296"/>
      <c r="V17" s="296"/>
      <c r="W17" s="296"/>
      <c r="X17" s="296"/>
    </row>
    <row r="18" spans="1:24" s="306" customFormat="1">
      <c r="A18" s="296"/>
      <c r="B18" s="283" t="s">
        <v>819</v>
      </c>
      <c r="C18" s="283"/>
      <c r="D18" s="296"/>
      <c r="E18" s="296">
        <f t="shared" ref="E18:R18" si="2">E23+E37+E33+E391</f>
        <v>0</v>
      </c>
      <c r="F18" s="296">
        <f t="shared" si="2"/>
        <v>0</v>
      </c>
      <c r="G18" s="296">
        <f t="shared" si="2"/>
        <v>0</v>
      </c>
      <c r="H18" s="296">
        <f t="shared" si="2"/>
        <v>0</v>
      </c>
      <c r="I18" s="296">
        <f t="shared" si="2"/>
        <v>7757120</v>
      </c>
      <c r="J18" s="296">
        <f t="shared" si="2"/>
        <v>7757120</v>
      </c>
      <c r="K18" s="296">
        <f t="shared" si="2"/>
        <v>0</v>
      </c>
      <c r="L18" s="296">
        <f t="shared" si="2"/>
        <v>0</v>
      </c>
      <c r="M18" s="296">
        <f t="shared" si="2"/>
        <v>7757120</v>
      </c>
      <c r="N18" s="296">
        <f t="shared" si="2"/>
        <v>7757120</v>
      </c>
      <c r="O18" s="296">
        <f t="shared" si="2"/>
        <v>0</v>
      </c>
      <c r="P18" s="296">
        <f t="shared" si="2"/>
        <v>0</v>
      </c>
      <c r="Q18" s="296">
        <f t="shared" si="2"/>
        <v>840755</v>
      </c>
      <c r="R18" s="296">
        <f t="shared" si="2"/>
        <v>840755</v>
      </c>
      <c r="S18" s="296"/>
      <c r="T18" s="296"/>
      <c r="U18" s="296"/>
      <c r="V18" s="296"/>
      <c r="W18" s="296"/>
      <c r="X18" s="296"/>
    </row>
    <row r="19" spans="1:24" s="282" customFormat="1">
      <c r="A19" s="163"/>
      <c r="B19" s="283"/>
      <c r="C19" s="283"/>
      <c r="D19" s="163"/>
      <c r="E19" s="163"/>
      <c r="F19" s="163"/>
      <c r="G19" s="163"/>
      <c r="H19" s="163"/>
      <c r="I19" s="163"/>
      <c r="J19" s="163"/>
      <c r="K19" s="163"/>
      <c r="L19" s="163"/>
      <c r="M19" s="163"/>
      <c r="N19" s="163"/>
      <c r="O19" s="163"/>
      <c r="P19" s="163"/>
      <c r="Q19" s="163"/>
      <c r="R19" s="163"/>
      <c r="S19" s="163"/>
      <c r="T19" s="163"/>
      <c r="U19" s="163"/>
      <c r="V19" s="163"/>
      <c r="W19" s="163"/>
      <c r="X19" s="163"/>
    </row>
    <row r="20" spans="1:24" s="282" customFormat="1" ht="41.25" customHeight="1">
      <c r="A20" s="296" t="s">
        <v>95</v>
      </c>
      <c r="B20" s="500" t="s">
        <v>1125</v>
      </c>
      <c r="C20" s="296"/>
      <c r="D20" s="296"/>
      <c r="E20" s="296">
        <f t="shared" ref="E20:T20" si="3">E21+E23</f>
        <v>0</v>
      </c>
      <c r="F20" s="296">
        <f t="shared" si="3"/>
        <v>0</v>
      </c>
      <c r="G20" s="296">
        <f t="shared" si="3"/>
        <v>0</v>
      </c>
      <c r="H20" s="296">
        <f t="shared" si="3"/>
        <v>0</v>
      </c>
      <c r="I20" s="296">
        <f t="shared" si="3"/>
        <v>3712000</v>
      </c>
      <c r="J20" s="296">
        <f t="shared" si="3"/>
        <v>3712000</v>
      </c>
      <c r="K20" s="296">
        <f t="shared" si="3"/>
        <v>0</v>
      </c>
      <c r="L20" s="296">
        <f t="shared" si="3"/>
        <v>0</v>
      </c>
      <c r="M20" s="296">
        <f t="shared" si="3"/>
        <v>3712000</v>
      </c>
      <c r="N20" s="296">
        <f t="shared" si="3"/>
        <v>3712000</v>
      </c>
      <c r="O20" s="296">
        <f t="shared" si="3"/>
        <v>0</v>
      </c>
      <c r="P20" s="296">
        <f t="shared" si="3"/>
        <v>0</v>
      </c>
      <c r="Q20" s="296">
        <f t="shared" si="3"/>
        <v>270000</v>
      </c>
      <c r="R20" s="296">
        <f t="shared" si="3"/>
        <v>270000</v>
      </c>
      <c r="S20" s="296">
        <f t="shared" si="3"/>
        <v>0</v>
      </c>
      <c r="T20" s="296">
        <f t="shared" si="3"/>
        <v>0</v>
      </c>
      <c r="U20" s="163"/>
      <c r="V20" s="163"/>
      <c r="W20" s="163"/>
      <c r="X20" s="163"/>
    </row>
    <row r="21" spans="1:24" s="172" customFormat="1" hidden="1">
      <c r="A21" s="292" t="s">
        <v>46</v>
      </c>
      <c r="B21" s="293" t="s">
        <v>271</v>
      </c>
      <c r="C21" s="296"/>
      <c r="D21" s="296"/>
      <c r="E21" s="296"/>
      <c r="F21" s="296"/>
      <c r="G21" s="296"/>
      <c r="H21" s="296"/>
      <c r="I21" s="296"/>
      <c r="J21" s="296"/>
      <c r="K21" s="296"/>
      <c r="L21" s="296"/>
      <c r="M21" s="296"/>
      <c r="N21" s="296"/>
      <c r="O21" s="296"/>
      <c r="P21" s="296"/>
      <c r="Q21" s="296"/>
      <c r="R21" s="296"/>
      <c r="S21" s="296">
        <f>S22+S34</f>
        <v>0</v>
      </c>
      <c r="T21" s="296">
        <f>T22+T34</f>
        <v>0</v>
      </c>
      <c r="U21" s="171"/>
      <c r="V21" s="171"/>
      <c r="W21" s="171"/>
      <c r="X21" s="171"/>
    </row>
    <row r="22" spans="1:24" s="312" customFormat="1" ht="41.25" hidden="1" customHeight="1">
      <c r="A22" s="242" t="s">
        <v>97</v>
      </c>
      <c r="B22" s="173" t="s">
        <v>98</v>
      </c>
      <c r="C22" s="296"/>
      <c r="D22" s="296"/>
      <c r="E22" s="296"/>
      <c r="F22" s="296"/>
      <c r="G22" s="296"/>
      <c r="H22" s="296"/>
      <c r="I22" s="296"/>
      <c r="J22" s="296"/>
      <c r="K22" s="296"/>
      <c r="L22" s="296"/>
      <c r="M22" s="296"/>
      <c r="N22" s="296"/>
      <c r="O22" s="296"/>
      <c r="P22" s="296"/>
      <c r="Q22" s="310"/>
      <c r="R22" s="310"/>
      <c r="S22" s="310">
        <f>SUM(S23:S31)</f>
        <v>0</v>
      </c>
      <c r="T22" s="310">
        <f>SUM(T23:T31)</f>
        <v>0</v>
      </c>
      <c r="U22" s="311"/>
      <c r="V22" s="311"/>
      <c r="W22" s="311"/>
      <c r="X22" s="311"/>
    </row>
    <row r="23" spans="1:24" ht="36" customHeight="1">
      <c r="A23" s="292" t="s">
        <v>48</v>
      </c>
      <c r="B23" s="293" t="s">
        <v>272</v>
      </c>
      <c r="C23" s="296"/>
      <c r="D23" s="296"/>
      <c r="E23" s="296">
        <f>E24</f>
        <v>0</v>
      </c>
      <c r="F23" s="296">
        <f t="shared" ref="F23:T24" si="4">F24</f>
        <v>0</v>
      </c>
      <c r="G23" s="296">
        <f t="shared" si="4"/>
        <v>0</v>
      </c>
      <c r="H23" s="296">
        <f t="shared" si="4"/>
        <v>0</v>
      </c>
      <c r="I23" s="296">
        <f t="shared" si="4"/>
        <v>3712000</v>
      </c>
      <c r="J23" s="296">
        <f t="shared" si="4"/>
        <v>3712000</v>
      </c>
      <c r="K23" s="296">
        <f t="shared" si="4"/>
        <v>0</v>
      </c>
      <c r="L23" s="296">
        <f t="shared" si="4"/>
        <v>0</v>
      </c>
      <c r="M23" s="296">
        <f t="shared" si="4"/>
        <v>3712000</v>
      </c>
      <c r="N23" s="296">
        <f t="shared" si="4"/>
        <v>3712000</v>
      </c>
      <c r="O23" s="296">
        <f t="shared" si="4"/>
        <v>0</v>
      </c>
      <c r="P23" s="296">
        <f t="shared" si="4"/>
        <v>0</v>
      </c>
      <c r="Q23" s="296">
        <f t="shared" si="4"/>
        <v>270000</v>
      </c>
      <c r="R23" s="296">
        <f t="shared" si="4"/>
        <v>270000</v>
      </c>
      <c r="S23" s="296">
        <f t="shared" si="4"/>
        <v>0</v>
      </c>
      <c r="T23" s="296">
        <f t="shared" si="4"/>
        <v>0</v>
      </c>
      <c r="U23" s="168"/>
      <c r="V23" s="168"/>
      <c r="W23" s="168"/>
      <c r="X23" s="168"/>
    </row>
    <row r="24" spans="1:24" s="312" customFormat="1" ht="39.75" customHeight="1">
      <c r="A24" s="284" t="s">
        <v>347</v>
      </c>
      <c r="B24" s="285" t="s">
        <v>466</v>
      </c>
      <c r="C24" s="310"/>
      <c r="D24" s="310"/>
      <c r="E24" s="310">
        <f>E25</f>
        <v>0</v>
      </c>
      <c r="F24" s="310">
        <f t="shared" si="4"/>
        <v>0</v>
      </c>
      <c r="G24" s="310">
        <f t="shared" si="4"/>
        <v>0</v>
      </c>
      <c r="H24" s="310">
        <f t="shared" si="4"/>
        <v>0</v>
      </c>
      <c r="I24" s="310">
        <f t="shared" si="4"/>
        <v>3712000</v>
      </c>
      <c r="J24" s="310">
        <f t="shared" si="4"/>
        <v>3712000</v>
      </c>
      <c r="K24" s="310">
        <f t="shared" si="4"/>
        <v>0</v>
      </c>
      <c r="L24" s="310">
        <f t="shared" si="4"/>
        <v>0</v>
      </c>
      <c r="M24" s="310">
        <f t="shared" si="4"/>
        <v>3712000</v>
      </c>
      <c r="N24" s="310">
        <f t="shared" si="4"/>
        <v>3712000</v>
      </c>
      <c r="O24" s="310">
        <f t="shared" si="4"/>
        <v>0</v>
      </c>
      <c r="P24" s="310">
        <f t="shared" si="4"/>
        <v>0</v>
      </c>
      <c r="Q24" s="310">
        <f t="shared" si="4"/>
        <v>270000</v>
      </c>
      <c r="R24" s="310">
        <f t="shared" si="4"/>
        <v>270000</v>
      </c>
      <c r="S24" s="310">
        <f t="shared" si="4"/>
        <v>0</v>
      </c>
      <c r="T24" s="310">
        <f t="shared" si="4"/>
        <v>0</v>
      </c>
      <c r="U24" s="311"/>
      <c r="V24" s="311"/>
      <c r="W24" s="311"/>
      <c r="X24" s="311"/>
    </row>
    <row r="25" spans="1:24" s="312" customFormat="1" ht="41.25" customHeight="1">
      <c r="A25" s="284"/>
      <c r="B25" s="289" t="s">
        <v>1126</v>
      </c>
      <c r="C25" s="310"/>
      <c r="D25" s="310"/>
      <c r="E25" s="310">
        <f t="shared" ref="E25:T25" si="5">SUM(E26:E31)</f>
        <v>0</v>
      </c>
      <c r="F25" s="310">
        <f t="shared" si="5"/>
        <v>0</v>
      </c>
      <c r="G25" s="310">
        <f t="shared" si="5"/>
        <v>0</v>
      </c>
      <c r="H25" s="310">
        <f t="shared" si="5"/>
        <v>0</v>
      </c>
      <c r="I25" s="310">
        <f t="shared" si="5"/>
        <v>3712000</v>
      </c>
      <c r="J25" s="310">
        <f t="shared" si="5"/>
        <v>3712000</v>
      </c>
      <c r="K25" s="310">
        <f t="shared" si="5"/>
        <v>0</v>
      </c>
      <c r="L25" s="310">
        <f t="shared" si="5"/>
        <v>0</v>
      </c>
      <c r="M25" s="310">
        <f t="shared" si="5"/>
        <v>3712000</v>
      </c>
      <c r="N25" s="310">
        <f t="shared" si="5"/>
        <v>3712000</v>
      </c>
      <c r="O25" s="310">
        <f t="shared" si="5"/>
        <v>0</v>
      </c>
      <c r="P25" s="310">
        <f t="shared" si="5"/>
        <v>0</v>
      </c>
      <c r="Q25" s="310">
        <f t="shared" si="5"/>
        <v>270000</v>
      </c>
      <c r="R25" s="310">
        <f t="shared" si="5"/>
        <v>270000</v>
      </c>
      <c r="S25" s="310">
        <f t="shared" si="5"/>
        <v>0</v>
      </c>
      <c r="T25" s="310">
        <f t="shared" si="5"/>
        <v>0</v>
      </c>
      <c r="U25" s="311"/>
      <c r="V25" s="311"/>
      <c r="W25" s="311"/>
      <c r="X25" s="311"/>
    </row>
    <row r="26" spans="1:24" ht="76.5" customHeight="1">
      <c r="A26" s="242" t="s">
        <v>46</v>
      </c>
      <c r="B26" s="534" t="s">
        <v>1124</v>
      </c>
      <c r="C26" s="163"/>
      <c r="D26" s="163"/>
      <c r="E26" s="315"/>
      <c r="F26" s="315"/>
      <c r="G26" s="315"/>
      <c r="H26" s="315"/>
      <c r="I26" s="315">
        <v>350000</v>
      </c>
      <c r="J26" s="315">
        <v>350000</v>
      </c>
      <c r="K26" s="315"/>
      <c r="L26" s="315"/>
      <c r="M26" s="315">
        <v>350000</v>
      </c>
      <c r="N26" s="315">
        <v>350000</v>
      </c>
      <c r="O26" s="163"/>
      <c r="P26" s="163"/>
      <c r="Q26" s="163">
        <f t="shared" ref="Q26:Q31" si="6">R26</f>
        <v>70000</v>
      </c>
      <c r="R26" s="163">
        <v>70000</v>
      </c>
      <c r="S26" s="163"/>
      <c r="T26" s="163"/>
      <c r="U26" s="168"/>
      <c r="V26" s="168"/>
      <c r="W26" s="168"/>
      <c r="X26" s="168"/>
    </row>
    <row r="27" spans="1:24" ht="83.25" customHeight="1">
      <c r="A27" s="242" t="s">
        <v>48</v>
      </c>
      <c r="B27" s="316" t="s">
        <v>1127</v>
      </c>
      <c r="C27" s="163"/>
      <c r="D27" s="163"/>
      <c r="E27" s="315"/>
      <c r="F27" s="315"/>
      <c r="G27" s="315"/>
      <c r="H27" s="315"/>
      <c r="I27" s="315">
        <v>1500000</v>
      </c>
      <c r="J27" s="315">
        <v>1500000</v>
      </c>
      <c r="K27" s="315"/>
      <c r="L27" s="315"/>
      <c r="M27" s="315">
        <v>1500000</v>
      </c>
      <c r="N27" s="315">
        <v>1500000</v>
      </c>
      <c r="O27" s="163"/>
      <c r="P27" s="163"/>
      <c r="Q27" s="163">
        <f t="shared" si="6"/>
        <v>0</v>
      </c>
      <c r="R27" s="163"/>
      <c r="S27" s="163"/>
      <c r="T27" s="163"/>
      <c r="U27" s="168"/>
      <c r="V27" s="168"/>
      <c r="W27" s="168"/>
      <c r="X27" s="168"/>
    </row>
    <row r="28" spans="1:24" ht="93" customHeight="1">
      <c r="A28" s="242" t="s">
        <v>50</v>
      </c>
      <c r="B28" s="316" t="s">
        <v>1128</v>
      </c>
      <c r="C28" s="163"/>
      <c r="D28" s="163"/>
      <c r="E28" s="315"/>
      <c r="F28" s="315"/>
      <c r="G28" s="315"/>
      <c r="H28" s="315"/>
      <c r="I28" s="315">
        <v>224000</v>
      </c>
      <c r="J28" s="315">
        <v>224000</v>
      </c>
      <c r="K28" s="315"/>
      <c r="L28" s="315"/>
      <c r="M28" s="315">
        <v>224000</v>
      </c>
      <c r="N28" s="315">
        <v>224000</v>
      </c>
      <c r="O28" s="163"/>
      <c r="P28" s="163"/>
      <c r="Q28" s="163">
        <f t="shared" si="6"/>
        <v>0</v>
      </c>
      <c r="R28" s="163"/>
      <c r="S28" s="163"/>
      <c r="T28" s="163"/>
      <c r="U28" s="168"/>
      <c r="V28" s="168"/>
      <c r="W28" s="168"/>
      <c r="X28" s="168"/>
    </row>
    <row r="29" spans="1:24" ht="69.75" customHeight="1">
      <c r="A29" s="165">
        <v>4</v>
      </c>
      <c r="B29" s="316" t="s">
        <v>1129</v>
      </c>
      <c r="C29" s="163"/>
      <c r="D29" s="163"/>
      <c r="E29" s="315"/>
      <c r="F29" s="315"/>
      <c r="G29" s="315"/>
      <c r="H29" s="315"/>
      <c r="I29" s="315">
        <v>465000</v>
      </c>
      <c r="J29" s="315">
        <v>465000</v>
      </c>
      <c r="K29" s="315"/>
      <c r="L29" s="315"/>
      <c r="M29" s="315">
        <v>465000</v>
      </c>
      <c r="N29" s="315">
        <v>465000</v>
      </c>
      <c r="O29" s="163"/>
      <c r="P29" s="163"/>
      <c r="Q29" s="163">
        <f t="shared" si="6"/>
        <v>0</v>
      </c>
      <c r="R29" s="163"/>
      <c r="S29" s="163"/>
      <c r="T29" s="163"/>
      <c r="U29" s="168"/>
      <c r="V29" s="168"/>
      <c r="W29" s="168"/>
      <c r="X29" s="168"/>
    </row>
    <row r="30" spans="1:24" ht="69.75" customHeight="1">
      <c r="A30" s="165">
        <v>5</v>
      </c>
      <c r="B30" s="316" t="s">
        <v>1205</v>
      </c>
      <c r="C30" s="163"/>
      <c r="D30" s="163"/>
      <c r="E30" s="315"/>
      <c r="F30" s="315"/>
      <c r="G30" s="315"/>
      <c r="H30" s="315"/>
      <c r="I30" s="315">
        <v>473000</v>
      </c>
      <c r="J30" s="315">
        <v>473000</v>
      </c>
      <c r="K30" s="315"/>
      <c r="L30" s="315"/>
      <c r="M30" s="315">
        <v>473000</v>
      </c>
      <c r="N30" s="315">
        <v>473000</v>
      </c>
      <c r="O30" s="163"/>
      <c r="P30" s="163"/>
      <c r="Q30" s="163">
        <f t="shared" si="6"/>
        <v>0</v>
      </c>
      <c r="R30" s="163"/>
      <c r="S30" s="163"/>
      <c r="T30" s="163"/>
      <c r="U30" s="168"/>
      <c r="V30" s="168"/>
      <c r="W30" s="168"/>
      <c r="X30" s="168"/>
    </row>
    <row r="31" spans="1:24" ht="95.25" customHeight="1">
      <c r="A31" s="165">
        <v>6</v>
      </c>
      <c r="B31" s="316" t="s">
        <v>1130</v>
      </c>
      <c r="C31" s="163"/>
      <c r="D31" s="163"/>
      <c r="E31" s="315"/>
      <c r="F31" s="315"/>
      <c r="G31" s="315"/>
      <c r="H31" s="315"/>
      <c r="I31" s="315">
        <v>700000</v>
      </c>
      <c r="J31" s="315">
        <v>700000</v>
      </c>
      <c r="K31" s="315"/>
      <c r="L31" s="315"/>
      <c r="M31" s="315">
        <v>700000</v>
      </c>
      <c r="N31" s="315">
        <v>700000</v>
      </c>
      <c r="O31" s="163"/>
      <c r="P31" s="163"/>
      <c r="Q31" s="163">
        <f t="shared" si="6"/>
        <v>200000</v>
      </c>
      <c r="R31" s="163">
        <v>200000</v>
      </c>
      <c r="S31" s="163"/>
      <c r="T31" s="163"/>
      <c r="U31" s="168"/>
      <c r="V31" s="168"/>
      <c r="W31" s="168"/>
      <c r="X31" s="168"/>
    </row>
    <row r="32" spans="1:24" s="172" customFormat="1" ht="33" customHeight="1">
      <c r="A32" s="296" t="s">
        <v>113</v>
      </c>
      <c r="B32" s="500" t="s">
        <v>1131</v>
      </c>
      <c r="C32" s="296"/>
      <c r="D32" s="296"/>
      <c r="E32" s="329">
        <f>E35</f>
        <v>0</v>
      </c>
      <c r="F32" s="329">
        <f>F35</f>
        <v>0</v>
      </c>
      <c r="G32" s="329">
        <f>G35</f>
        <v>0</v>
      </c>
      <c r="H32" s="329">
        <f>H35</f>
        <v>0</v>
      </c>
      <c r="I32" s="329">
        <f t="shared" ref="I32:T33" si="7">I33</f>
        <v>1199000</v>
      </c>
      <c r="J32" s="329">
        <f t="shared" si="7"/>
        <v>1199000</v>
      </c>
      <c r="K32" s="329">
        <f t="shared" si="7"/>
        <v>0</v>
      </c>
      <c r="L32" s="329">
        <f t="shared" si="7"/>
        <v>0</v>
      </c>
      <c r="M32" s="329">
        <f t="shared" si="7"/>
        <v>1199000</v>
      </c>
      <c r="N32" s="329">
        <f t="shared" si="7"/>
        <v>1199000</v>
      </c>
      <c r="O32" s="329">
        <f t="shared" si="7"/>
        <v>0</v>
      </c>
      <c r="P32" s="329">
        <f t="shared" si="7"/>
        <v>0</v>
      </c>
      <c r="Q32" s="329">
        <f t="shared" si="7"/>
        <v>50000</v>
      </c>
      <c r="R32" s="329">
        <f t="shared" si="7"/>
        <v>50000</v>
      </c>
      <c r="S32" s="329">
        <f t="shared" si="7"/>
        <v>0</v>
      </c>
      <c r="T32" s="329">
        <f t="shared" si="7"/>
        <v>0</v>
      </c>
      <c r="U32" s="171"/>
      <c r="V32" s="171"/>
      <c r="W32" s="171"/>
      <c r="X32" s="171"/>
    </row>
    <row r="33" spans="1:24" s="172" customFormat="1" ht="38.25" customHeight="1">
      <c r="A33" s="296"/>
      <c r="B33" s="500" t="s">
        <v>466</v>
      </c>
      <c r="C33" s="296"/>
      <c r="D33" s="296"/>
      <c r="E33" s="329">
        <f t="shared" ref="E33:H34" si="8">E34</f>
        <v>0</v>
      </c>
      <c r="F33" s="329">
        <f t="shared" si="8"/>
        <v>0</v>
      </c>
      <c r="G33" s="329">
        <f t="shared" si="8"/>
        <v>0</v>
      </c>
      <c r="H33" s="329">
        <f t="shared" si="8"/>
        <v>0</v>
      </c>
      <c r="I33" s="329">
        <f t="shared" si="7"/>
        <v>1199000</v>
      </c>
      <c r="J33" s="329">
        <f t="shared" si="7"/>
        <v>1199000</v>
      </c>
      <c r="K33" s="329">
        <f t="shared" si="7"/>
        <v>0</v>
      </c>
      <c r="L33" s="329">
        <f t="shared" si="7"/>
        <v>0</v>
      </c>
      <c r="M33" s="329">
        <f t="shared" si="7"/>
        <v>1199000</v>
      </c>
      <c r="N33" s="329">
        <f t="shared" si="7"/>
        <v>1199000</v>
      </c>
      <c r="O33" s="329">
        <f t="shared" si="7"/>
        <v>0</v>
      </c>
      <c r="P33" s="329">
        <f t="shared" si="7"/>
        <v>0</v>
      </c>
      <c r="Q33" s="329">
        <f t="shared" si="7"/>
        <v>50000</v>
      </c>
      <c r="R33" s="329">
        <f t="shared" si="7"/>
        <v>50000</v>
      </c>
      <c r="S33" s="329">
        <f t="shared" si="7"/>
        <v>0</v>
      </c>
      <c r="T33" s="329">
        <f t="shared" si="7"/>
        <v>0</v>
      </c>
      <c r="U33" s="171"/>
      <c r="V33" s="171"/>
      <c r="W33" s="171"/>
      <c r="X33" s="171"/>
    </row>
    <row r="34" spans="1:24" s="312" customFormat="1" ht="39.75" customHeight="1">
      <c r="A34" s="535"/>
      <c r="B34" s="289" t="s">
        <v>1126</v>
      </c>
      <c r="C34" s="310"/>
      <c r="D34" s="310"/>
      <c r="E34" s="536">
        <f t="shared" si="8"/>
        <v>0</v>
      </c>
      <c r="F34" s="536">
        <f t="shared" si="8"/>
        <v>0</v>
      </c>
      <c r="G34" s="536">
        <f t="shared" si="8"/>
        <v>0</v>
      </c>
      <c r="H34" s="536">
        <f t="shared" si="8"/>
        <v>0</v>
      </c>
      <c r="I34" s="536">
        <f t="shared" ref="I34:R34" si="9">I35+I36</f>
        <v>1199000</v>
      </c>
      <c r="J34" s="536">
        <f t="shared" si="9"/>
        <v>1199000</v>
      </c>
      <c r="K34" s="536">
        <f t="shared" si="9"/>
        <v>0</v>
      </c>
      <c r="L34" s="536">
        <f t="shared" si="9"/>
        <v>0</v>
      </c>
      <c r="M34" s="536">
        <f t="shared" si="9"/>
        <v>1199000</v>
      </c>
      <c r="N34" s="536">
        <f t="shared" si="9"/>
        <v>1199000</v>
      </c>
      <c r="O34" s="536">
        <f t="shared" si="9"/>
        <v>0</v>
      </c>
      <c r="P34" s="536">
        <f t="shared" si="9"/>
        <v>0</v>
      </c>
      <c r="Q34" s="536">
        <f t="shared" si="9"/>
        <v>50000</v>
      </c>
      <c r="R34" s="536">
        <f t="shared" si="9"/>
        <v>50000</v>
      </c>
      <c r="S34" s="536">
        <f>S36</f>
        <v>0</v>
      </c>
      <c r="T34" s="536">
        <f>T36</f>
        <v>0</v>
      </c>
      <c r="U34" s="311"/>
      <c r="V34" s="311"/>
      <c r="W34" s="311"/>
      <c r="X34" s="311"/>
    </row>
    <row r="35" spans="1:24" s="312" customFormat="1" ht="82.5" customHeight="1">
      <c r="A35" s="165">
        <v>1</v>
      </c>
      <c r="B35" s="368" t="s">
        <v>2975</v>
      </c>
      <c r="C35" s="163"/>
      <c r="D35" s="163"/>
      <c r="E35" s="537"/>
      <c r="F35" s="537"/>
      <c r="G35" s="315"/>
      <c r="H35" s="315"/>
      <c r="I35" s="537">
        <f>J35</f>
        <v>899000</v>
      </c>
      <c r="J35" s="537">
        <v>899000</v>
      </c>
      <c r="K35" s="315"/>
      <c r="L35" s="315"/>
      <c r="M35" s="537">
        <f>N35</f>
        <v>899000</v>
      </c>
      <c r="N35" s="537">
        <v>899000</v>
      </c>
      <c r="O35" s="163"/>
      <c r="P35" s="163"/>
      <c r="Q35" s="537">
        <v>50000</v>
      </c>
      <c r="R35" s="537">
        <v>50000</v>
      </c>
      <c r="S35" s="536"/>
      <c r="T35" s="536"/>
      <c r="U35" s="311">
        <f>N35-153000</f>
        <v>746000</v>
      </c>
      <c r="V35" s="311"/>
      <c r="W35" s="311"/>
      <c r="X35" s="311"/>
    </row>
    <row r="36" spans="1:24" s="288" customFormat="1" ht="84" customHeight="1">
      <c r="A36" s="165">
        <v>2</v>
      </c>
      <c r="B36" s="368" t="s">
        <v>2936</v>
      </c>
      <c r="D36" s="163"/>
      <c r="E36" s="163"/>
      <c r="F36" s="163"/>
      <c r="G36" s="163"/>
      <c r="H36" s="163"/>
      <c r="I36" s="163">
        <v>300000</v>
      </c>
      <c r="J36" s="163">
        <v>300000</v>
      </c>
      <c r="K36" s="163"/>
      <c r="L36" s="163"/>
      <c r="M36" s="163">
        <v>300000</v>
      </c>
      <c r="N36" s="163">
        <v>300000</v>
      </c>
      <c r="O36" s="163"/>
      <c r="P36" s="163"/>
      <c r="Q36" s="163"/>
      <c r="R36" s="163"/>
      <c r="S36" s="163"/>
      <c r="T36" s="287"/>
      <c r="U36" s="287"/>
      <c r="V36" s="287"/>
      <c r="W36" s="287"/>
      <c r="X36" s="287"/>
    </row>
    <row r="37" spans="1:24" ht="34.5" customHeight="1">
      <c r="A37" s="169" t="s">
        <v>133</v>
      </c>
      <c r="B37" s="291" t="s">
        <v>1132</v>
      </c>
      <c r="C37" s="317"/>
      <c r="D37" s="317"/>
      <c r="E37" s="329">
        <f>E38+E63+E109+E159+E167+E206+E247+E277+E302+E345+E362</f>
        <v>0</v>
      </c>
      <c r="F37" s="329">
        <f t="shared" ref="F37:R37" si="10">F63+F109+F159+F167+F206+F247+F277+F302+F345+F362</f>
        <v>0</v>
      </c>
      <c r="G37" s="329">
        <f t="shared" si="10"/>
        <v>0</v>
      </c>
      <c r="H37" s="329">
        <f t="shared" si="10"/>
        <v>0</v>
      </c>
      <c r="I37" s="329">
        <f t="shared" si="10"/>
        <v>1920120</v>
      </c>
      <c r="J37" s="329">
        <f t="shared" si="10"/>
        <v>1920120</v>
      </c>
      <c r="K37" s="329">
        <f t="shared" si="10"/>
        <v>0</v>
      </c>
      <c r="L37" s="329">
        <f t="shared" si="10"/>
        <v>0</v>
      </c>
      <c r="M37" s="329">
        <f t="shared" si="10"/>
        <v>1920120</v>
      </c>
      <c r="N37" s="329">
        <f t="shared" si="10"/>
        <v>1920120</v>
      </c>
      <c r="O37" s="329">
        <f t="shared" si="10"/>
        <v>0</v>
      </c>
      <c r="P37" s="329">
        <f t="shared" si="10"/>
        <v>0</v>
      </c>
      <c r="Q37" s="329">
        <f t="shared" si="10"/>
        <v>320755</v>
      </c>
      <c r="R37" s="329">
        <f t="shared" si="10"/>
        <v>320755</v>
      </c>
      <c r="S37" s="163"/>
      <c r="T37" s="163"/>
      <c r="U37" s="168"/>
      <c r="V37" s="168"/>
      <c r="W37" s="168"/>
      <c r="X37" s="168"/>
    </row>
    <row r="38" spans="1:24">
      <c r="A38" s="538" t="s">
        <v>95</v>
      </c>
      <c r="B38" s="539" t="s">
        <v>1249</v>
      </c>
      <c r="C38" s="540"/>
      <c r="D38" s="540"/>
      <c r="E38" s="541">
        <f t="shared" ref="E38:R38" si="11">E39</f>
        <v>0</v>
      </c>
      <c r="F38" s="541">
        <f t="shared" si="11"/>
        <v>0</v>
      </c>
      <c r="G38" s="541">
        <f t="shared" si="11"/>
        <v>0</v>
      </c>
      <c r="H38" s="541">
        <f t="shared" si="11"/>
        <v>0</v>
      </c>
      <c r="I38" s="541">
        <f t="shared" si="11"/>
        <v>76260</v>
      </c>
      <c r="J38" s="541">
        <f t="shared" si="11"/>
        <v>76260</v>
      </c>
      <c r="K38" s="541">
        <f t="shared" si="11"/>
        <v>0</v>
      </c>
      <c r="L38" s="541">
        <f t="shared" si="11"/>
        <v>0</v>
      </c>
      <c r="M38" s="541">
        <f t="shared" si="11"/>
        <v>76260</v>
      </c>
      <c r="N38" s="541">
        <f t="shared" si="11"/>
        <v>76260</v>
      </c>
      <c r="O38" s="541">
        <f t="shared" si="11"/>
        <v>0</v>
      </c>
      <c r="P38" s="541">
        <f t="shared" si="11"/>
        <v>0</v>
      </c>
      <c r="Q38" s="541">
        <f t="shared" si="11"/>
        <v>0</v>
      </c>
      <c r="R38" s="541">
        <f t="shared" si="11"/>
        <v>0</v>
      </c>
      <c r="S38" s="541"/>
      <c r="T38" s="541"/>
      <c r="U38" s="168"/>
      <c r="V38" s="168"/>
      <c r="W38" s="168"/>
      <c r="X38" s="168"/>
    </row>
    <row r="39" spans="1:24" ht="31.5">
      <c r="A39" s="165"/>
      <c r="B39" s="542" t="s">
        <v>1250</v>
      </c>
      <c r="C39" s="543"/>
      <c r="D39" s="327"/>
      <c r="E39" s="332">
        <f t="shared" ref="E39:R39" si="12">SUM(E41:E61)</f>
        <v>0</v>
      </c>
      <c r="F39" s="332">
        <f t="shared" si="12"/>
        <v>0</v>
      </c>
      <c r="G39" s="332">
        <f t="shared" si="12"/>
        <v>0</v>
      </c>
      <c r="H39" s="332">
        <f t="shared" si="12"/>
        <v>0</v>
      </c>
      <c r="I39" s="332">
        <f t="shared" si="12"/>
        <v>76260</v>
      </c>
      <c r="J39" s="332">
        <f t="shared" si="12"/>
        <v>76260</v>
      </c>
      <c r="K39" s="332">
        <f t="shared" si="12"/>
        <v>0</v>
      </c>
      <c r="L39" s="332">
        <f t="shared" si="12"/>
        <v>0</v>
      </c>
      <c r="M39" s="332">
        <f t="shared" si="12"/>
        <v>76260</v>
      </c>
      <c r="N39" s="332">
        <f t="shared" si="12"/>
        <v>76260</v>
      </c>
      <c r="O39" s="332">
        <f t="shared" si="12"/>
        <v>0</v>
      </c>
      <c r="P39" s="332">
        <f t="shared" si="12"/>
        <v>0</v>
      </c>
      <c r="Q39" s="332">
        <f t="shared" si="12"/>
        <v>0</v>
      </c>
      <c r="R39" s="332">
        <f t="shared" si="12"/>
        <v>0</v>
      </c>
      <c r="S39" s="332"/>
      <c r="T39" s="327"/>
      <c r="U39" s="168"/>
      <c r="V39" s="168"/>
      <c r="W39" s="168"/>
      <c r="X39" s="168"/>
    </row>
    <row r="40" spans="1:24" ht="31.5">
      <c r="A40" s="544"/>
      <c r="B40" s="545" t="s">
        <v>1126</v>
      </c>
      <c r="C40" s="546"/>
      <c r="D40" s="547"/>
      <c r="E40" s="547"/>
      <c r="F40" s="548"/>
      <c r="G40" s="548"/>
      <c r="H40" s="548"/>
      <c r="I40" s="548"/>
      <c r="J40" s="548"/>
      <c r="K40" s="548"/>
      <c r="L40" s="548"/>
      <c r="M40" s="548"/>
      <c r="N40" s="548"/>
      <c r="O40" s="548"/>
      <c r="P40" s="548"/>
      <c r="Q40" s="548"/>
      <c r="R40" s="548"/>
      <c r="S40" s="548"/>
      <c r="T40" s="547"/>
      <c r="U40" s="168"/>
      <c r="V40" s="168"/>
      <c r="W40" s="168"/>
      <c r="X40" s="168"/>
    </row>
    <row r="41" spans="1:24" ht="31.5">
      <c r="A41" s="549">
        <v>1</v>
      </c>
      <c r="B41" s="368" t="s">
        <v>1251</v>
      </c>
      <c r="C41" s="317"/>
      <c r="D41" s="317"/>
      <c r="E41" s="550"/>
      <c r="F41" s="550"/>
      <c r="G41" s="550"/>
      <c r="H41" s="550"/>
      <c r="I41" s="550">
        <v>3066</v>
      </c>
      <c r="J41" s="550">
        <v>3066</v>
      </c>
      <c r="K41" s="550"/>
      <c r="L41" s="550"/>
      <c r="M41" s="550">
        <v>3066</v>
      </c>
      <c r="N41" s="550">
        <v>3066</v>
      </c>
      <c r="O41" s="550"/>
      <c r="P41" s="550"/>
      <c r="Q41" s="550"/>
      <c r="R41" s="550"/>
      <c r="S41" s="550"/>
      <c r="T41" s="550"/>
      <c r="U41" s="168"/>
      <c r="V41" s="168"/>
      <c r="W41" s="168"/>
      <c r="X41" s="168"/>
    </row>
    <row r="42" spans="1:24">
      <c r="A42" s="549">
        <v>2</v>
      </c>
      <c r="B42" s="368" t="s">
        <v>1252</v>
      </c>
      <c r="C42" s="317"/>
      <c r="D42" s="317"/>
      <c r="E42" s="550"/>
      <c r="F42" s="550"/>
      <c r="G42" s="550"/>
      <c r="H42" s="550"/>
      <c r="I42" s="550">
        <v>2044</v>
      </c>
      <c r="J42" s="550">
        <v>2044</v>
      </c>
      <c r="K42" s="550"/>
      <c r="L42" s="550"/>
      <c r="M42" s="550">
        <v>2044</v>
      </c>
      <c r="N42" s="550">
        <v>2044</v>
      </c>
      <c r="O42" s="550"/>
      <c r="P42" s="550"/>
      <c r="Q42" s="550"/>
      <c r="R42" s="550"/>
      <c r="S42" s="550"/>
      <c r="T42" s="550"/>
      <c r="U42" s="168"/>
      <c r="V42" s="168"/>
      <c r="W42" s="168"/>
      <c r="X42" s="168"/>
    </row>
    <row r="43" spans="1:24">
      <c r="A43" s="549">
        <v>3</v>
      </c>
      <c r="B43" s="368" t="s">
        <v>1253</v>
      </c>
      <c r="C43" s="317"/>
      <c r="D43" s="317"/>
      <c r="E43" s="550"/>
      <c r="F43" s="550"/>
      <c r="G43" s="550"/>
      <c r="H43" s="550"/>
      <c r="I43" s="550">
        <v>4088</v>
      </c>
      <c r="J43" s="550">
        <v>4088</v>
      </c>
      <c r="K43" s="550"/>
      <c r="L43" s="550"/>
      <c r="M43" s="550">
        <v>4088</v>
      </c>
      <c r="N43" s="550">
        <v>4088</v>
      </c>
      <c r="O43" s="550"/>
      <c r="P43" s="550"/>
      <c r="Q43" s="550"/>
      <c r="R43" s="550"/>
      <c r="S43" s="550"/>
      <c r="T43" s="550"/>
      <c r="U43" s="168"/>
      <c r="V43" s="168"/>
      <c r="W43" s="168"/>
      <c r="X43" s="168"/>
    </row>
    <row r="44" spans="1:24">
      <c r="A44" s="549">
        <v>4</v>
      </c>
      <c r="B44" s="368" t="s">
        <v>1254</v>
      </c>
      <c r="C44" s="317"/>
      <c r="D44" s="317"/>
      <c r="E44" s="550"/>
      <c r="F44" s="550"/>
      <c r="G44" s="550"/>
      <c r="H44" s="550"/>
      <c r="I44" s="550">
        <v>4599</v>
      </c>
      <c r="J44" s="550">
        <v>4599</v>
      </c>
      <c r="K44" s="550"/>
      <c r="L44" s="550"/>
      <c r="M44" s="550">
        <v>4599</v>
      </c>
      <c r="N44" s="550">
        <v>4599</v>
      </c>
      <c r="O44" s="550"/>
      <c r="P44" s="550"/>
      <c r="Q44" s="550"/>
      <c r="R44" s="550"/>
      <c r="S44" s="550"/>
      <c r="T44" s="550"/>
      <c r="U44" s="168"/>
      <c r="V44" s="168"/>
      <c r="W44" s="168"/>
      <c r="X44" s="168"/>
    </row>
    <row r="45" spans="1:24">
      <c r="A45" s="549">
        <v>5</v>
      </c>
      <c r="B45" s="375" t="s">
        <v>1255</v>
      </c>
      <c r="C45" s="317"/>
      <c r="D45" s="317"/>
      <c r="E45" s="550"/>
      <c r="F45" s="550"/>
      <c r="G45" s="550"/>
      <c r="H45" s="550"/>
      <c r="I45" s="550">
        <v>3066</v>
      </c>
      <c r="J45" s="550">
        <v>3066</v>
      </c>
      <c r="K45" s="550"/>
      <c r="L45" s="550"/>
      <c r="M45" s="550">
        <v>3066</v>
      </c>
      <c r="N45" s="550">
        <v>3066</v>
      </c>
      <c r="O45" s="550"/>
      <c r="P45" s="550"/>
      <c r="Q45" s="550"/>
      <c r="R45" s="550"/>
      <c r="S45" s="550"/>
      <c r="T45" s="550"/>
      <c r="U45" s="168"/>
      <c r="V45" s="168"/>
      <c r="W45" s="168"/>
      <c r="X45" s="168"/>
    </row>
    <row r="46" spans="1:24">
      <c r="A46" s="549">
        <v>6</v>
      </c>
      <c r="B46" s="375" t="s">
        <v>1256</v>
      </c>
      <c r="C46" s="317"/>
      <c r="D46" s="317"/>
      <c r="E46" s="550"/>
      <c r="F46" s="550"/>
      <c r="G46" s="550"/>
      <c r="H46" s="550"/>
      <c r="I46" s="550">
        <v>4599</v>
      </c>
      <c r="J46" s="550">
        <v>4599</v>
      </c>
      <c r="K46" s="550"/>
      <c r="L46" s="550"/>
      <c r="M46" s="550">
        <v>4599</v>
      </c>
      <c r="N46" s="550">
        <v>4599</v>
      </c>
      <c r="O46" s="550"/>
      <c r="P46" s="550"/>
      <c r="Q46" s="550"/>
      <c r="R46" s="550"/>
      <c r="S46" s="550"/>
      <c r="T46" s="550"/>
      <c r="U46" s="168"/>
      <c r="V46" s="168"/>
      <c r="W46" s="168"/>
      <c r="X46" s="168"/>
    </row>
    <row r="47" spans="1:24">
      <c r="A47" s="549">
        <v>7</v>
      </c>
      <c r="B47" s="373" t="s">
        <v>1257</v>
      </c>
      <c r="C47" s="317"/>
      <c r="D47" s="317"/>
      <c r="E47" s="550"/>
      <c r="F47" s="550"/>
      <c r="G47" s="550"/>
      <c r="H47" s="550"/>
      <c r="I47" s="550">
        <v>5082</v>
      </c>
      <c r="J47" s="550">
        <v>5082</v>
      </c>
      <c r="K47" s="550"/>
      <c r="L47" s="550"/>
      <c r="M47" s="550">
        <v>5082</v>
      </c>
      <c r="N47" s="550">
        <v>5082</v>
      </c>
      <c r="O47" s="550"/>
      <c r="P47" s="550"/>
      <c r="Q47" s="550"/>
      <c r="R47" s="550"/>
      <c r="S47" s="550"/>
      <c r="T47" s="550"/>
      <c r="U47" s="168"/>
      <c r="V47" s="168"/>
      <c r="W47" s="168"/>
      <c r="X47" s="168"/>
    </row>
    <row r="48" spans="1:24">
      <c r="A48" s="549">
        <v>8</v>
      </c>
      <c r="B48" s="368" t="s">
        <v>856</v>
      </c>
      <c r="C48" s="317"/>
      <c r="D48" s="317"/>
      <c r="E48" s="550"/>
      <c r="F48" s="550"/>
      <c r="G48" s="550"/>
      <c r="H48" s="550"/>
      <c r="I48" s="550">
        <v>5640</v>
      </c>
      <c r="J48" s="550">
        <v>5640</v>
      </c>
      <c r="K48" s="550"/>
      <c r="L48" s="550"/>
      <c r="M48" s="550">
        <v>5640</v>
      </c>
      <c r="N48" s="550">
        <v>5640</v>
      </c>
      <c r="O48" s="550"/>
      <c r="P48" s="550"/>
      <c r="Q48" s="550"/>
      <c r="R48" s="550"/>
      <c r="S48" s="550"/>
      <c r="T48" s="550"/>
      <c r="U48" s="168"/>
      <c r="V48" s="168"/>
      <c r="W48" s="168"/>
      <c r="X48" s="168"/>
    </row>
    <row r="49" spans="1:24">
      <c r="A49" s="549">
        <v>9</v>
      </c>
      <c r="B49" s="368" t="s">
        <v>1258</v>
      </c>
      <c r="C49" s="317"/>
      <c r="D49" s="317"/>
      <c r="E49" s="550"/>
      <c r="F49" s="550"/>
      <c r="G49" s="550"/>
      <c r="H49" s="550"/>
      <c r="I49" s="550">
        <v>1680</v>
      </c>
      <c r="J49" s="550">
        <v>1680</v>
      </c>
      <c r="K49" s="550"/>
      <c r="L49" s="550"/>
      <c r="M49" s="550">
        <v>1680</v>
      </c>
      <c r="N49" s="550">
        <v>1680</v>
      </c>
      <c r="O49" s="550"/>
      <c r="P49" s="550"/>
      <c r="Q49" s="550"/>
      <c r="R49" s="550"/>
      <c r="S49" s="550"/>
      <c r="T49" s="550"/>
      <c r="U49" s="168"/>
      <c r="V49" s="168"/>
      <c r="W49" s="168"/>
      <c r="X49" s="168"/>
    </row>
    <row r="50" spans="1:24" ht="31.5">
      <c r="A50" s="549">
        <v>10</v>
      </c>
      <c r="B50" s="368" t="s">
        <v>1259</v>
      </c>
      <c r="C50" s="317"/>
      <c r="D50" s="317"/>
      <c r="E50" s="550"/>
      <c r="F50" s="550"/>
      <c r="G50" s="550"/>
      <c r="H50" s="550"/>
      <c r="I50" s="550">
        <v>7752</v>
      </c>
      <c r="J50" s="550">
        <v>7752</v>
      </c>
      <c r="K50" s="550"/>
      <c r="L50" s="550"/>
      <c r="M50" s="550">
        <v>7752</v>
      </c>
      <c r="N50" s="550">
        <v>7752</v>
      </c>
      <c r="O50" s="550"/>
      <c r="P50" s="550"/>
      <c r="Q50" s="550"/>
      <c r="R50" s="550"/>
      <c r="S50" s="550"/>
      <c r="T50" s="550"/>
      <c r="U50" s="168"/>
      <c r="V50" s="168"/>
      <c r="W50" s="168"/>
      <c r="X50" s="168"/>
    </row>
    <row r="51" spans="1:24" ht="31.5">
      <c r="A51" s="549">
        <v>11</v>
      </c>
      <c r="B51" s="551" t="s">
        <v>1260</v>
      </c>
      <c r="C51" s="317"/>
      <c r="D51" s="317"/>
      <c r="E51" s="550"/>
      <c r="F51" s="550"/>
      <c r="G51" s="550"/>
      <c r="H51" s="550"/>
      <c r="I51" s="550">
        <v>3504</v>
      </c>
      <c r="J51" s="550">
        <v>3504</v>
      </c>
      <c r="K51" s="550"/>
      <c r="L51" s="550"/>
      <c r="M51" s="550">
        <v>3504</v>
      </c>
      <c r="N51" s="550">
        <v>3504</v>
      </c>
      <c r="O51" s="550"/>
      <c r="P51" s="550"/>
      <c r="Q51" s="550"/>
      <c r="R51" s="550"/>
      <c r="S51" s="550"/>
      <c r="T51" s="550"/>
      <c r="U51" s="168"/>
      <c r="V51" s="168"/>
      <c r="W51" s="168"/>
      <c r="X51" s="168"/>
    </row>
    <row r="52" spans="1:24" ht="31.5">
      <c r="A52" s="549">
        <v>12</v>
      </c>
      <c r="B52" s="551" t="s">
        <v>1261</v>
      </c>
      <c r="C52" s="317"/>
      <c r="D52" s="317"/>
      <c r="E52" s="550"/>
      <c r="F52" s="550"/>
      <c r="G52" s="550"/>
      <c r="H52" s="550"/>
      <c r="I52" s="550">
        <v>4380</v>
      </c>
      <c r="J52" s="550">
        <v>4380</v>
      </c>
      <c r="K52" s="550"/>
      <c r="L52" s="550"/>
      <c r="M52" s="550">
        <v>4380</v>
      </c>
      <c r="N52" s="550">
        <v>4380</v>
      </c>
      <c r="O52" s="550"/>
      <c r="P52" s="550"/>
      <c r="Q52" s="550"/>
      <c r="R52" s="550"/>
      <c r="S52" s="550"/>
      <c r="T52" s="550"/>
      <c r="U52" s="168"/>
      <c r="V52" s="168"/>
      <c r="W52" s="168"/>
      <c r="X52" s="168"/>
    </row>
    <row r="53" spans="1:24" ht="31.5">
      <c r="A53" s="549">
        <v>13</v>
      </c>
      <c r="B53" s="551" t="s">
        <v>1262</v>
      </c>
      <c r="C53" s="317"/>
      <c r="D53" s="317"/>
      <c r="E53" s="550"/>
      <c r="F53" s="550"/>
      <c r="G53" s="550"/>
      <c r="H53" s="550"/>
      <c r="I53" s="550">
        <v>4602</v>
      </c>
      <c r="J53" s="550">
        <v>4602</v>
      </c>
      <c r="K53" s="550"/>
      <c r="L53" s="550"/>
      <c r="M53" s="550">
        <v>4602</v>
      </c>
      <c r="N53" s="550">
        <v>4602</v>
      </c>
      <c r="O53" s="550"/>
      <c r="P53" s="550"/>
      <c r="Q53" s="550"/>
      <c r="R53" s="550"/>
      <c r="S53" s="550"/>
      <c r="T53" s="550"/>
      <c r="U53" s="168"/>
      <c r="V53" s="168"/>
      <c r="W53" s="168"/>
      <c r="X53" s="168"/>
    </row>
    <row r="54" spans="1:24" ht="31.5">
      <c r="A54" s="549">
        <v>14</v>
      </c>
      <c r="B54" s="551" t="s">
        <v>1263</v>
      </c>
      <c r="C54" s="317"/>
      <c r="D54" s="317"/>
      <c r="E54" s="550"/>
      <c r="F54" s="550"/>
      <c r="G54" s="550"/>
      <c r="H54" s="550"/>
      <c r="I54" s="550">
        <v>2478</v>
      </c>
      <c r="J54" s="550">
        <v>2478</v>
      </c>
      <c r="K54" s="550"/>
      <c r="L54" s="550"/>
      <c r="M54" s="550">
        <v>2478</v>
      </c>
      <c r="N54" s="550">
        <v>2478</v>
      </c>
      <c r="O54" s="550"/>
      <c r="P54" s="550"/>
      <c r="Q54" s="550"/>
      <c r="R54" s="550"/>
      <c r="S54" s="550"/>
      <c r="T54" s="550"/>
      <c r="U54" s="168"/>
      <c r="V54" s="168"/>
      <c r="W54" s="168"/>
      <c r="X54" s="168"/>
    </row>
    <row r="55" spans="1:24">
      <c r="A55" s="549">
        <v>15</v>
      </c>
      <c r="B55" s="551" t="s">
        <v>1264</v>
      </c>
      <c r="C55" s="317"/>
      <c r="D55" s="317"/>
      <c r="E55" s="550"/>
      <c r="F55" s="550"/>
      <c r="G55" s="550"/>
      <c r="H55" s="550"/>
      <c r="I55" s="550">
        <v>2736</v>
      </c>
      <c r="J55" s="550">
        <v>2736</v>
      </c>
      <c r="K55" s="550"/>
      <c r="L55" s="550"/>
      <c r="M55" s="550">
        <v>2736</v>
      </c>
      <c r="N55" s="550">
        <v>2736</v>
      </c>
      <c r="O55" s="550"/>
      <c r="P55" s="550"/>
      <c r="Q55" s="550"/>
      <c r="R55" s="550"/>
      <c r="S55" s="550"/>
      <c r="T55" s="550"/>
      <c r="U55" s="168"/>
      <c r="V55" s="168"/>
      <c r="W55" s="168"/>
      <c r="X55" s="168"/>
    </row>
    <row r="56" spans="1:24">
      <c r="A56" s="549">
        <v>16</v>
      </c>
      <c r="B56" s="551" t="s">
        <v>1265</v>
      </c>
      <c r="C56" s="317"/>
      <c r="D56" s="317"/>
      <c r="E56" s="550"/>
      <c r="F56" s="550"/>
      <c r="G56" s="550"/>
      <c r="H56" s="550"/>
      <c r="I56" s="550">
        <v>3504</v>
      </c>
      <c r="J56" s="550">
        <v>3504</v>
      </c>
      <c r="K56" s="550"/>
      <c r="L56" s="550"/>
      <c r="M56" s="550">
        <v>3504</v>
      </c>
      <c r="N56" s="550">
        <v>3504</v>
      </c>
      <c r="O56" s="550"/>
      <c r="P56" s="550"/>
      <c r="Q56" s="550"/>
      <c r="R56" s="550"/>
      <c r="S56" s="550"/>
      <c r="T56" s="550"/>
      <c r="U56" s="168"/>
      <c r="V56" s="168"/>
      <c r="W56" s="168"/>
      <c r="X56" s="168"/>
    </row>
    <row r="57" spans="1:24">
      <c r="A57" s="549">
        <v>17</v>
      </c>
      <c r="B57" s="551" t="s">
        <v>1266</v>
      </c>
      <c r="C57" s="317"/>
      <c r="D57" s="317"/>
      <c r="E57" s="550"/>
      <c r="F57" s="550"/>
      <c r="G57" s="550"/>
      <c r="H57" s="550"/>
      <c r="I57" s="550">
        <v>2046</v>
      </c>
      <c r="J57" s="550">
        <v>2046</v>
      </c>
      <c r="K57" s="550"/>
      <c r="L57" s="550"/>
      <c r="M57" s="550">
        <v>2046</v>
      </c>
      <c r="N57" s="550">
        <v>2046</v>
      </c>
      <c r="O57" s="550"/>
      <c r="P57" s="550"/>
      <c r="Q57" s="550"/>
      <c r="R57" s="550"/>
      <c r="S57" s="550"/>
      <c r="T57" s="550"/>
      <c r="U57" s="168"/>
      <c r="V57" s="168"/>
      <c r="W57" s="168"/>
      <c r="X57" s="168"/>
    </row>
    <row r="58" spans="1:24">
      <c r="A58" s="549">
        <v>18</v>
      </c>
      <c r="B58" s="551" t="s">
        <v>1267</v>
      </c>
      <c r="C58" s="317"/>
      <c r="D58" s="317"/>
      <c r="E58" s="550"/>
      <c r="F58" s="550"/>
      <c r="G58" s="550"/>
      <c r="H58" s="550"/>
      <c r="I58" s="550">
        <v>1752</v>
      </c>
      <c r="J58" s="550">
        <v>1752</v>
      </c>
      <c r="K58" s="550"/>
      <c r="L58" s="550"/>
      <c r="M58" s="550">
        <v>1752</v>
      </c>
      <c r="N58" s="550">
        <v>1752</v>
      </c>
      <c r="O58" s="550"/>
      <c r="P58" s="550"/>
      <c r="Q58" s="550"/>
      <c r="R58" s="550"/>
      <c r="S58" s="550"/>
      <c r="T58" s="550"/>
      <c r="U58" s="168"/>
      <c r="V58" s="168"/>
      <c r="W58" s="168"/>
      <c r="X58" s="168"/>
    </row>
    <row r="59" spans="1:24">
      <c r="A59" s="549">
        <v>19</v>
      </c>
      <c r="B59" s="551" t="s">
        <v>1268</v>
      </c>
      <c r="C59" s="317"/>
      <c r="D59" s="317"/>
      <c r="E59" s="367"/>
      <c r="F59" s="367"/>
      <c r="G59" s="550"/>
      <c r="H59" s="550"/>
      <c r="I59" s="550">
        <v>3360</v>
      </c>
      <c r="J59" s="550">
        <v>3360</v>
      </c>
      <c r="K59" s="550"/>
      <c r="L59" s="550"/>
      <c r="M59" s="550">
        <v>3360</v>
      </c>
      <c r="N59" s="550">
        <v>3360</v>
      </c>
      <c r="O59" s="550"/>
      <c r="P59" s="550"/>
      <c r="Q59" s="550"/>
      <c r="R59" s="550"/>
      <c r="S59" s="550"/>
      <c r="T59" s="550"/>
      <c r="U59" s="168"/>
      <c r="V59" s="168"/>
      <c r="W59" s="168"/>
      <c r="X59" s="168"/>
    </row>
    <row r="60" spans="1:24" ht="31.5">
      <c r="A60" s="549">
        <v>20</v>
      </c>
      <c r="B60" s="551" t="s">
        <v>1269</v>
      </c>
      <c r="C60" s="317"/>
      <c r="D60" s="317"/>
      <c r="E60" s="367"/>
      <c r="F60" s="367"/>
      <c r="G60" s="550"/>
      <c r="H60" s="550"/>
      <c r="I60" s="550">
        <v>3216</v>
      </c>
      <c r="J60" s="550">
        <v>3216</v>
      </c>
      <c r="K60" s="550"/>
      <c r="L60" s="550"/>
      <c r="M60" s="550">
        <v>3216</v>
      </c>
      <c r="N60" s="550">
        <v>3216</v>
      </c>
      <c r="O60" s="550"/>
      <c r="P60" s="550"/>
      <c r="Q60" s="550"/>
      <c r="R60" s="550"/>
      <c r="S60" s="550"/>
      <c r="T60" s="550"/>
      <c r="U60" s="168"/>
      <c r="V60" s="168"/>
      <c r="W60" s="168"/>
      <c r="X60" s="168"/>
    </row>
    <row r="61" spans="1:24">
      <c r="A61" s="549">
        <v>21</v>
      </c>
      <c r="B61" s="551" t="s">
        <v>1270</v>
      </c>
      <c r="C61" s="317"/>
      <c r="D61" s="317"/>
      <c r="E61" s="367"/>
      <c r="F61" s="367"/>
      <c r="G61" s="550"/>
      <c r="H61" s="550"/>
      <c r="I61" s="550">
        <v>3066</v>
      </c>
      <c r="J61" s="550">
        <v>3066</v>
      </c>
      <c r="K61" s="550"/>
      <c r="L61" s="550"/>
      <c r="M61" s="550">
        <v>3066</v>
      </c>
      <c r="N61" s="550">
        <v>3066</v>
      </c>
      <c r="O61" s="550"/>
      <c r="P61" s="550"/>
      <c r="Q61" s="550"/>
      <c r="R61" s="550"/>
      <c r="S61" s="550"/>
      <c r="T61" s="550"/>
      <c r="U61" s="168"/>
      <c r="V61" s="168"/>
      <c r="W61" s="168"/>
      <c r="X61" s="168"/>
    </row>
    <row r="62" spans="1:24">
      <c r="A62" s="549"/>
      <c r="B62" s="552"/>
      <c r="C62" s="317"/>
      <c r="D62" s="317"/>
      <c r="E62" s="550"/>
      <c r="F62" s="550"/>
      <c r="G62" s="550"/>
      <c r="H62" s="550"/>
      <c r="I62" s="550"/>
      <c r="J62" s="550"/>
      <c r="K62" s="550"/>
      <c r="L62" s="550"/>
      <c r="M62" s="550"/>
      <c r="N62" s="550"/>
      <c r="O62" s="550"/>
      <c r="P62" s="550"/>
      <c r="Q62" s="550"/>
      <c r="R62" s="550"/>
      <c r="S62" s="550"/>
      <c r="T62" s="550"/>
      <c r="U62" s="168"/>
      <c r="V62" s="168"/>
      <c r="W62" s="168"/>
      <c r="X62" s="168"/>
    </row>
    <row r="63" spans="1:24">
      <c r="A63" s="538" t="s">
        <v>113</v>
      </c>
      <c r="B63" s="539" t="s">
        <v>485</v>
      </c>
      <c r="C63" s="540"/>
      <c r="D63" s="540"/>
      <c r="E63" s="541"/>
      <c r="F63" s="541"/>
      <c r="G63" s="541">
        <f t="shared" ref="G63:R63" si="13">G64</f>
        <v>0</v>
      </c>
      <c r="H63" s="541">
        <f t="shared" si="13"/>
        <v>0</v>
      </c>
      <c r="I63" s="541">
        <f t="shared" si="13"/>
        <v>172000</v>
      </c>
      <c r="J63" s="541">
        <f t="shared" si="13"/>
        <v>172000</v>
      </c>
      <c r="K63" s="541">
        <f t="shared" si="13"/>
        <v>0</v>
      </c>
      <c r="L63" s="541">
        <f t="shared" si="13"/>
        <v>0</v>
      </c>
      <c r="M63" s="541">
        <f t="shared" si="13"/>
        <v>172000</v>
      </c>
      <c r="N63" s="541">
        <f t="shared" si="13"/>
        <v>172000</v>
      </c>
      <c r="O63" s="541">
        <f t="shared" si="13"/>
        <v>0</v>
      </c>
      <c r="P63" s="541">
        <f t="shared" si="13"/>
        <v>0</v>
      </c>
      <c r="Q63" s="541">
        <f t="shared" si="13"/>
        <v>0</v>
      </c>
      <c r="R63" s="541">
        <f t="shared" si="13"/>
        <v>0</v>
      </c>
      <c r="S63" s="541"/>
      <c r="T63" s="541"/>
      <c r="U63" s="168"/>
      <c r="V63" s="168"/>
      <c r="W63" s="168"/>
      <c r="X63" s="168"/>
    </row>
    <row r="64" spans="1:24" ht="31.5">
      <c r="A64" s="165"/>
      <c r="B64" s="542" t="s">
        <v>1250</v>
      </c>
      <c r="C64" s="543"/>
      <c r="D64" s="327"/>
      <c r="E64" s="332"/>
      <c r="F64" s="332"/>
      <c r="G64" s="332">
        <f>SUM(G66:G105)</f>
        <v>0</v>
      </c>
      <c r="H64" s="332">
        <f>SUM(H66:H105)</f>
        <v>0</v>
      </c>
      <c r="I64" s="332">
        <f t="shared" ref="I64:R64" si="14">SUM(I66:I107)</f>
        <v>172000</v>
      </c>
      <c r="J64" s="332">
        <f t="shared" si="14"/>
        <v>172000</v>
      </c>
      <c r="K64" s="332">
        <f t="shared" si="14"/>
        <v>0</v>
      </c>
      <c r="L64" s="332">
        <f t="shared" si="14"/>
        <v>0</v>
      </c>
      <c r="M64" s="332">
        <f t="shared" si="14"/>
        <v>172000</v>
      </c>
      <c r="N64" s="332">
        <f t="shared" si="14"/>
        <v>172000</v>
      </c>
      <c r="O64" s="332">
        <f t="shared" si="14"/>
        <v>0</v>
      </c>
      <c r="P64" s="332">
        <f t="shared" si="14"/>
        <v>0</v>
      </c>
      <c r="Q64" s="332">
        <f t="shared" si="14"/>
        <v>0</v>
      </c>
      <c r="R64" s="332">
        <f t="shared" si="14"/>
        <v>0</v>
      </c>
      <c r="S64" s="332"/>
      <c r="T64" s="327"/>
      <c r="U64" s="168"/>
      <c r="V64" s="168"/>
      <c r="W64" s="168"/>
      <c r="X64" s="168"/>
    </row>
    <row r="65" spans="1:24" ht="31.5">
      <c r="A65" s="544"/>
      <c r="B65" s="545" t="s">
        <v>1126</v>
      </c>
      <c r="C65" s="546"/>
      <c r="D65" s="547"/>
      <c r="E65" s="547"/>
      <c r="F65" s="548"/>
      <c r="G65" s="548"/>
      <c r="H65" s="548"/>
      <c r="I65" s="548"/>
      <c r="J65" s="548"/>
      <c r="K65" s="548"/>
      <c r="L65" s="548"/>
      <c r="M65" s="548"/>
      <c r="N65" s="548"/>
      <c r="O65" s="548"/>
      <c r="P65" s="548"/>
      <c r="Q65" s="548"/>
      <c r="R65" s="548"/>
      <c r="S65" s="548"/>
      <c r="T65" s="547"/>
      <c r="U65" s="168"/>
      <c r="V65" s="168"/>
      <c r="W65" s="168"/>
      <c r="X65" s="168"/>
    </row>
    <row r="66" spans="1:24">
      <c r="A66" s="553">
        <v>1</v>
      </c>
      <c r="B66" s="554" t="s">
        <v>1271</v>
      </c>
      <c r="C66" s="543"/>
      <c r="D66" s="327"/>
      <c r="E66" s="335"/>
      <c r="F66" s="335"/>
      <c r="G66" s="335"/>
      <c r="H66" s="335"/>
      <c r="I66" s="335">
        <v>2000</v>
      </c>
      <c r="J66" s="335">
        <v>2000</v>
      </c>
      <c r="K66" s="335"/>
      <c r="L66" s="335"/>
      <c r="M66" s="335">
        <v>2000</v>
      </c>
      <c r="N66" s="335">
        <v>2000</v>
      </c>
      <c r="O66" s="335"/>
      <c r="P66" s="335"/>
      <c r="Q66" s="335"/>
      <c r="R66" s="335"/>
      <c r="S66" s="335"/>
      <c r="T66" s="327"/>
      <c r="U66" s="168"/>
      <c r="V66" s="168"/>
      <c r="W66" s="168"/>
      <c r="X66" s="168"/>
    </row>
    <row r="67" spans="1:24">
      <c r="A67" s="370">
        <v>2</v>
      </c>
      <c r="B67" s="368" t="s">
        <v>1272</v>
      </c>
      <c r="C67" s="543"/>
      <c r="D67" s="327"/>
      <c r="E67" s="335"/>
      <c r="F67" s="335"/>
      <c r="G67" s="335"/>
      <c r="H67" s="335"/>
      <c r="I67" s="335">
        <v>800</v>
      </c>
      <c r="J67" s="335">
        <v>800</v>
      </c>
      <c r="K67" s="335"/>
      <c r="L67" s="335"/>
      <c r="M67" s="335">
        <v>800</v>
      </c>
      <c r="N67" s="335">
        <v>800</v>
      </c>
      <c r="O67" s="335"/>
      <c r="P67" s="335"/>
      <c r="Q67" s="335"/>
      <c r="R67" s="335"/>
      <c r="S67" s="335"/>
      <c r="T67" s="327"/>
      <c r="U67" s="168"/>
      <c r="V67" s="168"/>
      <c r="W67" s="168"/>
      <c r="X67" s="168"/>
    </row>
    <row r="68" spans="1:24">
      <c r="A68" s="553">
        <v>3</v>
      </c>
      <c r="B68" s="554" t="s">
        <v>1273</v>
      </c>
      <c r="C68" s="543"/>
      <c r="D68" s="327"/>
      <c r="E68" s="335"/>
      <c r="F68" s="335"/>
      <c r="G68" s="335"/>
      <c r="H68" s="335"/>
      <c r="I68" s="335">
        <v>800</v>
      </c>
      <c r="J68" s="335">
        <v>800</v>
      </c>
      <c r="K68" s="335"/>
      <c r="L68" s="335"/>
      <c r="M68" s="335">
        <v>800</v>
      </c>
      <c r="N68" s="335">
        <v>800</v>
      </c>
      <c r="O68" s="335"/>
      <c r="P68" s="335"/>
      <c r="Q68" s="335"/>
      <c r="R68" s="335"/>
      <c r="S68" s="335"/>
      <c r="T68" s="327"/>
      <c r="U68" s="168"/>
      <c r="V68" s="168"/>
      <c r="W68" s="168"/>
      <c r="X68" s="168"/>
    </row>
    <row r="69" spans="1:24">
      <c r="A69" s="370">
        <v>4</v>
      </c>
      <c r="B69" s="554" t="s">
        <v>1274</v>
      </c>
      <c r="C69" s="543"/>
      <c r="D69" s="327"/>
      <c r="E69" s="335"/>
      <c r="F69" s="335"/>
      <c r="G69" s="335"/>
      <c r="H69" s="335"/>
      <c r="I69" s="335">
        <v>3200</v>
      </c>
      <c r="J69" s="335">
        <v>3200</v>
      </c>
      <c r="K69" s="335"/>
      <c r="L69" s="335"/>
      <c r="M69" s="335">
        <v>3200</v>
      </c>
      <c r="N69" s="335">
        <v>3200</v>
      </c>
      <c r="O69" s="335"/>
      <c r="P69" s="335"/>
      <c r="Q69" s="335"/>
      <c r="R69" s="335"/>
      <c r="S69" s="335"/>
      <c r="T69" s="327"/>
      <c r="U69" s="168"/>
      <c r="V69" s="168"/>
      <c r="W69" s="168"/>
      <c r="X69" s="168"/>
    </row>
    <row r="70" spans="1:24">
      <c r="A70" s="553">
        <v>5</v>
      </c>
      <c r="B70" s="554" t="s">
        <v>1275</v>
      </c>
      <c r="C70" s="543"/>
      <c r="D70" s="327"/>
      <c r="E70" s="335"/>
      <c r="F70" s="335"/>
      <c r="G70" s="335"/>
      <c r="H70" s="335"/>
      <c r="I70" s="335">
        <v>800</v>
      </c>
      <c r="J70" s="335">
        <v>800</v>
      </c>
      <c r="K70" s="335"/>
      <c r="L70" s="335"/>
      <c r="M70" s="335">
        <v>800</v>
      </c>
      <c r="N70" s="335">
        <v>800</v>
      </c>
      <c r="O70" s="335"/>
      <c r="P70" s="335"/>
      <c r="Q70" s="335"/>
      <c r="R70" s="335"/>
      <c r="S70" s="335"/>
      <c r="T70" s="327"/>
      <c r="U70" s="168"/>
      <c r="V70" s="168"/>
      <c r="W70" s="168"/>
      <c r="X70" s="168"/>
    </row>
    <row r="71" spans="1:24">
      <c r="A71" s="370">
        <v>6</v>
      </c>
      <c r="B71" s="554" t="s">
        <v>1276</v>
      </c>
      <c r="C71" s="543"/>
      <c r="D71" s="327"/>
      <c r="E71" s="335"/>
      <c r="F71" s="335"/>
      <c r="G71" s="335"/>
      <c r="H71" s="335"/>
      <c r="I71" s="335">
        <v>400</v>
      </c>
      <c r="J71" s="335">
        <v>400</v>
      </c>
      <c r="K71" s="335"/>
      <c r="L71" s="335"/>
      <c r="M71" s="335">
        <v>400</v>
      </c>
      <c r="N71" s="335">
        <v>400</v>
      </c>
      <c r="O71" s="335"/>
      <c r="P71" s="335"/>
      <c r="Q71" s="335"/>
      <c r="R71" s="335"/>
      <c r="S71" s="335"/>
      <c r="T71" s="327"/>
      <c r="U71" s="168"/>
      <c r="V71" s="168"/>
      <c r="W71" s="168"/>
      <c r="X71" s="168"/>
    </row>
    <row r="72" spans="1:24">
      <c r="A72" s="553">
        <v>7</v>
      </c>
      <c r="B72" s="554" t="s">
        <v>1277</v>
      </c>
      <c r="C72" s="543"/>
      <c r="D72" s="327"/>
      <c r="E72" s="335"/>
      <c r="F72" s="335"/>
      <c r="G72" s="335"/>
      <c r="H72" s="335"/>
      <c r="I72" s="335">
        <v>400</v>
      </c>
      <c r="J72" s="335">
        <v>400</v>
      </c>
      <c r="K72" s="335"/>
      <c r="L72" s="335"/>
      <c r="M72" s="335">
        <v>400</v>
      </c>
      <c r="N72" s="335">
        <v>400</v>
      </c>
      <c r="O72" s="335"/>
      <c r="P72" s="335"/>
      <c r="Q72" s="335"/>
      <c r="R72" s="335"/>
      <c r="S72" s="335"/>
      <c r="T72" s="327"/>
      <c r="U72" s="168"/>
      <c r="V72" s="168"/>
      <c r="W72" s="168"/>
      <c r="X72" s="168"/>
    </row>
    <row r="73" spans="1:24">
      <c r="A73" s="370">
        <v>8</v>
      </c>
      <c r="B73" s="554" t="s">
        <v>1278</v>
      </c>
      <c r="C73" s="543"/>
      <c r="D73" s="327"/>
      <c r="E73" s="335"/>
      <c r="F73" s="335"/>
      <c r="G73" s="335"/>
      <c r="H73" s="335"/>
      <c r="I73" s="335">
        <v>400</v>
      </c>
      <c r="J73" s="335">
        <v>400</v>
      </c>
      <c r="K73" s="335"/>
      <c r="L73" s="335"/>
      <c r="M73" s="335">
        <v>400</v>
      </c>
      <c r="N73" s="335">
        <v>400</v>
      </c>
      <c r="O73" s="335"/>
      <c r="P73" s="335"/>
      <c r="Q73" s="335"/>
      <c r="R73" s="335"/>
      <c r="S73" s="335"/>
      <c r="T73" s="327"/>
      <c r="U73" s="168"/>
      <c r="V73" s="168"/>
      <c r="W73" s="168"/>
      <c r="X73" s="168"/>
    </row>
    <row r="74" spans="1:24">
      <c r="A74" s="553">
        <v>9</v>
      </c>
      <c r="B74" s="554" t="s">
        <v>1279</v>
      </c>
      <c r="C74" s="543"/>
      <c r="D74" s="327"/>
      <c r="E74" s="335"/>
      <c r="F74" s="335"/>
      <c r="G74" s="335"/>
      <c r="H74" s="335"/>
      <c r="I74" s="335">
        <v>1200</v>
      </c>
      <c r="J74" s="335">
        <v>1200</v>
      </c>
      <c r="K74" s="335"/>
      <c r="L74" s="335"/>
      <c r="M74" s="335">
        <v>1200</v>
      </c>
      <c r="N74" s="335">
        <v>1200</v>
      </c>
      <c r="O74" s="335"/>
      <c r="P74" s="335"/>
      <c r="Q74" s="335"/>
      <c r="R74" s="335"/>
      <c r="S74" s="335"/>
      <c r="T74" s="327"/>
      <c r="U74" s="168"/>
      <c r="V74" s="168"/>
      <c r="W74" s="168"/>
      <c r="X74" s="168"/>
    </row>
    <row r="75" spans="1:24">
      <c r="A75" s="370">
        <v>10</v>
      </c>
      <c r="B75" s="554" t="s">
        <v>1280</v>
      </c>
      <c r="C75" s="543"/>
      <c r="D75" s="327"/>
      <c r="E75" s="335"/>
      <c r="F75" s="335"/>
      <c r="G75" s="335"/>
      <c r="H75" s="335"/>
      <c r="I75" s="335">
        <v>2800</v>
      </c>
      <c r="J75" s="335">
        <v>2800</v>
      </c>
      <c r="K75" s="335"/>
      <c r="L75" s="335"/>
      <c r="M75" s="335">
        <v>2800</v>
      </c>
      <c r="N75" s="335">
        <v>2800</v>
      </c>
      <c r="O75" s="335"/>
      <c r="P75" s="335"/>
      <c r="Q75" s="335"/>
      <c r="R75" s="335"/>
      <c r="S75" s="335"/>
      <c r="T75" s="327"/>
      <c r="U75" s="168"/>
      <c r="V75" s="168"/>
      <c r="W75" s="168"/>
      <c r="X75" s="168"/>
    </row>
    <row r="76" spans="1:24">
      <c r="A76" s="553">
        <v>11</v>
      </c>
      <c r="B76" s="554" t="s">
        <v>1281</v>
      </c>
      <c r="C76" s="543"/>
      <c r="D76" s="327"/>
      <c r="E76" s="335"/>
      <c r="F76" s="335"/>
      <c r="G76" s="335"/>
      <c r="H76" s="335"/>
      <c r="I76" s="335">
        <v>400</v>
      </c>
      <c r="J76" s="335">
        <v>400</v>
      </c>
      <c r="K76" s="335"/>
      <c r="L76" s="335"/>
      <c r="M76" s="335">
        <v>400</v>
      </c>
      <c r="N76" s="335">
        <v>400</v>
      </c>
      <c r="O76" s="335"/>
      <c r="P76" s="335"/>
      <c r="Q76" s="335"/>
      <c r="R76" s="335"/>
      <c r="S76" s="335"/>
      <c r="T76" s="327"/>
      <c r="U76" s="168"/>
      <c r="V76" s="168"/>
      <c r="W76" s="168"/>
      <c r="X76" s="168"/>
    </row>
    <row r="77" spans="1:24">
      <c r="A77" s="553">
        <v>12</v>
      </c>
      <c r="B77" s="554" t="s">
        <v>1282</v>
      </c>
      <c r="C77" s="543"/>
      <c r="D77" s="327"/>
      <c r="E77" s="335"/>
      <c r="F77" s="335"/>
      <c r="G77" s="335"/>
      <c r="H77" s="335"/>
      <c r="I77" s="335">
        <v>1200</v>
      </c>
      <c r="J77" s="335">
        <v>1200</v>
      </c>
      <c r="K77" s="335"/>
      <c r="L77" s="335"/>
      <c r="M77" s="335">
        <v>1200</v>
      </c>
      <c r="N77" s="335">
        <v>1200</v>
      </c>
      <c r="O77" s="335"/>
      <c r="P77" s="335"/>
      <c r="Q77" s="335"/>
      <c r="R77" s="335"/>
      <c r="S77" s="335"/>
      <c r="T77" s="327"/>
      <c r="U77" s="168"/>
      <c r="V77" s="168"/>
      <c r="W77" s="168"/>
      <c r="X77" s="168"/>
    </row>
    <row r="78" spans="1:24">
      <c r="A78" s="370">
        <v>13</v>
      </c>
      <c r="B78" s="554" t="s">
        <v>1283</v>
      </c>
      <c r="C78" s="543"/>
      <c r="D78" s="327"/>
      <c r="E78" s="335"/>
      <c r="F78" s="335"/>
      <c r="G78" s="335"/>
      <c r="H78" s="335"/>
      <c r="I78" s="335">
        <v>1200</v>
      </c>
      <c r="J78" s="335">
        <v>1200</v>
      </c>
      <c r="K78" s="335"/>
      <c r="L78" s="335"/>
      <c r="M78" s="335">
        <v>1200</v>
      </c>
      <c r="N78" s="335">
        <v>1200</v>
      </c>
      <c r="O78" s="335"/>
      <c r="P78" s="335"/>
      <c r="Q78" s="335"/>
      <c r="R78" s="335"/>
      <c r="S78" s="335"/>
      <c r="T78" s="327"/>
      <c r="U78" s="168"/>
      <c r="V78" s="168"/>
      <c r="W78" s="168"/>
      <c r="X78" s="168"/>
    </row>
    <row r="79" spans="1:24">
      <c r="A79" s="553">
        <v>14</v>
      </c>
      <c r="B79" s="554" t="s">
        <v>1284</v>
      </c>
      <c r="C79" s="543"/>
      <c r="D79" s="327"/>
      <c r="E79" s="335"/>
      <c r="F79" s="335"/>
      <c r="G79" s="335"/>
      <c r="H79" s="335"/>
      <c r="I79" s="335">
        <v>6000</v>
      </c>
      <c r="J79" s="335">
        <v>6000</v>
      </c>
      <c r="K79" s="335"/>
      <c r="L79" s="335"/>
      <c r="M79" s="335">
        <v>6000</v>
      </c>
      <c r="N79" s="335">
        <v>6000</v>
      </c>
      <c r="O79" s="335"/>
      <c r="P79" s="335"/>
      <c r="Q79" s="335"/>
      <c r="R79" s="335"/>
      <c r="S79" s="335"/>
      <c r="T79" s="327"/>
      <c r="U79" s="168"/>
      <c r="V79" s="168"/>
      <c r="W79" s="168"/>
      <c r="X79" s="168"/>
    </row>
    <row r="80" spans="1:24">
      <c r="A80" s="370">
        <v>15</v>
      </c>
      <c r="B80" s="554" t="s">
        <v>1285</v>
      </c>
      <c r="C80" s="543"/>
      <c r="D80" s="327"/>
      <c r="E80" s="335"/>
      <c r="F80" s="335"/>
      <c r="G80" s="335"/>
      <c r="H80" s="335"/>
      <c r="I80" s="335">
        <v>4000</v>
      </c>
      <c r="J80" s="335">
        <v>4000</v>
      </c>
      <c r="K80" s="335"/>
      <c r="L80" s="335"/>
      <c r="M80" s="335">
        <v>4000</v>
      </c>
      <c r="N80" s="335">
        <v>4000</v>
      </c>
      <c r="O80" s="335"/>
      <c r="P80" s="335"/>
      <c r="Q80" s="335"/>
      <c r="R80" s="335"/>
      <c r="S80" s="335"/>
      <c r="T80" s="327"/>
      <c r="U80" s="168"/>
      <c r="V80" s="168"/>
      <c r="W80" s="168"/>
      <c r="X80" s="168"/>
    </row>
    <row r="81" spans="1:24">
      <c r="A81" s="553">
        <v>16</v>
      </c>
      <c r="B81" s="554" t="s">
        <v>1286</v>
      </c>
      <c r="C81" s="543"/>
      <c r="D81" s="327"/>
      <c r="E81" s="335"/>
      <c r="F81" s="335"/>
      <c r="G81" s="335"/>
      <c r="H81" s="335"/>
      <c r="I81" s="335">
        <v>800</v>
      </c>
      <c r="J81" s="335">
        <v>800</v>
      </c>
      <c r="K81" s="335"/>
      <c r="L81" s="335"/>
      <c r="M81" s="335">
        <v>800</v>
      </c>
      <c r="N81" s="335">
        <v>800</v>
      </c>
      <c r="O81" s="335"/>
      <c r="P81" s="335"/>
      <c r="Q81" s="335"/>
      <c r="R81" s="335"/>
      <c r="S81" s="335"/>
      <c r="T81" s="327"/>
      <c r="U81" s="168"/>
      <c r="V81" s="168"/>
      <c r="W81" s="168"/>
      <c r="X81" s="168"/>
    </row>
    <row r="82" spans="1:24">
      <c r="A82" s="370">
        <v>17</v>
      </c>
      <c r="B82" s="554" t="s">
        <v>1287</v>
      </c>
      <c r="C82" s="543"/>
      <c r="D82" s="327"/>
      <c r="E82" s="335"/>
      <c r="F82" s="335"/>
      <c r="G82" s="335"/>
      <c r="H82" s="335"/>
      <c r="I82" s="335">
        <v>4800</v>
      </c>
      <c r="J82" s="335">
        <v>4800</v>
      </c>
      <c r="K82" s="335"/>
      <c r="L82" s="335"/>
      <c r="M82" s="335">
        <v>4800</v>
      </c>
      <c r="N82" s="335">
        <v>4800</v>
      </c>
      <c r="O82" s="335"/>
      <c r="P82" s="335"/>
      <c r="Q82" s="335"/>
      <c r="R82" s="335"/>
      <c r="S82" s="335"/>
      <c r="T82" s="327"/>
      <c r="U82" s="168"/>
      <c r="V82" s="168"/>
      <c r="W82" s="168"/>
      <c r="X82" s="168"/>
    </row>
    <row r="83" spans="1:24">
      <c r="A83" s="553">
        <v>18</v>
      </c>
      <c r="B83" s="554" t="s">
        <v>1288</v>
      </c>
      <c r="C83" s="543"/>
      <c r="D83" s="327"/>
      <c r="E83" s="335"/>
      <c r="F83" s="335"/>
      <c r="G83" s="335"/>
      <c r="H83" s="335"/>
      <c r="I83" s="335">
        <v>2000</v>
      </c>
      <c r="J83" s="335">
        <v>2000</v>
      </c>
      <c r="K83" s="335"/>
      <c r="L83" s="335"/>
      <c r="M83" s="335">
        <v>2000</v>
      </c>
      <c r="N83" s="335">
        <v>2000</v>
      </c>
      <c r="O83" s="335"/>
      <c r="P83" s="335"/>
      <c r="Q83" s="335"/>
      <c r="R83" s="335"/>
      <c r="S83" s="335"/>
      <c r="T83" s="327"/>
      <c r="U83" s="168"/>
      <c r="V83" s="168"/>
      <c r="W83" s="168"/>
      <c r="X83" s="168"/>
    </row>
    <row r="84" spans="1:24">
      <c r="A84" s="370">
        <v>19</v>
      </c>
      <c r="B84" s="554" t="s">
        <v>1289</v>
      </c>
      <c r="C84" s="543"/>
      <c r="D84" s="327"/>
      <c r="E84" s="335"/>
      <c r="F84" s="335"/>
      <c r="G84" s="335"/>
      <c r="H84" s="335"/>
      <c r="I84" s="335">
        <v>800</v>
      </c>
      <c r="J84" s="335">
        <v>800</v>
      </c>
      <c r="K84" s="335"/>
      <c r="L84" s="335"/>
      <c r="M84" s="335">
        <v>800</v>
      </c>
      <c r="N84" s="335">
        <v>800</v>
      </c>
      <c r="O84" s="335"/>
      <c r="P84" s="335"/>
      <c r="Q84" s="335"/>
      <c r="R84" s="335"/>
      <c r="S84" s="335"/>
      <c r="T84" s="327"/>
      <c r="U84" s="168"/>
      <c r="V84" s="168"/>
      <c r="W84" s="168"/>
      <c r="X84" s="168"/>
    </row>
    <row r="85" spans="1:24">
      <c r="A85" s="553">
        <v>20</v>
      </c>
      <c r="B85" s="555" t="s">
        <v>1290</v>
      </c>
      <c r="C85" s="543"/>
      <c r="D85" s="327"/>
      <c r="E85" s="335"/>
      <c r="F85" s="335"/>
      <c r="G85" s="335"/>
      <c r="H85" s="335"/>
      <c r="I85" s="335">
        <v>800</v>
      </c>
      <c r="J85" s="335">
        <v>800</v>
      </c>
      <c r="K85" s="335"/>
      <c r="L85" s="335"/>
      <c r="M85" s="335">
        <v>800</v>
      </c>
      <c r="N85" s="335">
        <v>800</v>
      </c>
      <c r="O85" s="335"/>
      <c r="P85" s="335"/>
      <c r="Q85" s="335"/>
      <c r="R85" s="335"/>
      <c r="S85" s="335"/>
      <c r="T85" s="327"/>
      <c r="U85" s="168"/>
      <c r="V85" s="168"/>
      <c r="W85" s="168"/>
      <c r="X85" s="168"/>
    </row>
    <row r="86" spans="1:24">
      <c r="A86" s="370">
        <v>21</v>
      </c>
      <c r="B86" s="554" t="s">
        <v>1291</v>
      </c>
      <c r="C86" s="543"/>
      <c r="D86" s="327"/>
      <c r="E86" s="335"/>
      <c r="F86" s="335"/>
      <c r="G86" s="335"/>
      <c r="H86" s="335"/>
      <c r="I86" s="335">
        <v>1600</v>
      </c>
      <c r="J86" s="335">
        <v>1600</v>
      </c>
      <c r="K86" s="335"/>
      <c r="L86" s="335"/>
      <c r="M86" s="335">
        <v>1600</v>
      </c>
      <c r="N86" s="335">
        <v>1600</v>
      </c>
      <c r="O86" s="335"/>
      <c r="P86" s="335"/>
      <c r="Q86" s="335"/>
      <c r="R86" s="335"/>
      <c r="S86" s="335"/>
      <c r="T86" s="327"/>
      <c r="U86" s="168"/>
      <c r="V86" s="168"/>
      <c r="W86" s="168"/>
      <c r="X86" s="168"/>
    </row>
    <row r="87" spans="1:24">
      <c r="A87" s="553">
        <v>22</v>
      </c>
      <c r="B87" s="554" t="s">
        <v>1292</v>
      </c>
      <c r="C87" s="543"/>
      <c r="D87" s="327"/>
      <c r="E87" s="335"/>
      <c r="F87" s="335"/>
      <c r="G87" s="335"/>
      <c r="H87" s="335"/>
      <c r="I87" s="335">
        <v>1600</v>
      </c>
      <c r="J87" s="335">
        <v>1600</v>
      </c>
      <c r="K87" s="335"/>
      <c r="L87" s="335"/>
      <c r="M87" s="335">
        <v>1600</v>
      </c>
      <c r="N87" s="335">
        <v>1600</v>
      </c>
      <c r="O87" s="335"/>
      <c r="P87" s="335"/>
      <c r="Q87" s="335"/>
      <c r="R87" s="335"/>
      <c r="S87" s="335"/>
      <c r="T87" s="327"/>
      <c r="U87" s="168"/>
      <c r="V87" s="168"/>
      <c r="W87" s="168"/>
      <c r="X87" s="168"/>
    </row>
    <row r="88" spans="1:24">
      <c r="A88" s="553">
        <v>23</v>
      </c>
      <c r="B88" s="328" t="s">
        <v>1293</v>
      </c>
      <c r="C88" s="543"/>
      <c r="D88" s="327"/>
      <c r="E88" s="335"/>
      <c r="F88" s="335"/>
      <c r="G88" s="335"/>
      <c r="H88" s="335"/>
      <c r="I88" s="335">
        <v>5200</v>
      </c>
      <c r="J88" s="335">
        <v>5200</v>
      </c>
      <c r="K88" s="335"/>
      <c r="L88" s="335"/>
      <c r="M88" s="335">
        <v>5200</v>
      </c>
      <c r="N88" s="335">
        <v>5200</v>
      </c>
      <c r="O88" s="335"/>
      <c r="P88" s="335"/>
      <c r="Q88" s="335"/>
      <c r="R88" s="335"/>
      <c r="S88" s="335"/>
      <c r="T88" s="327"/>
      <c r="U88" s="168"/>
      <c r="V88" s="168"/>
      <c r="W88" s="168"/>
      <c r="X88" s="168"/>
    </row>
    <row r="89" spans="1:24">
      <c r="A89" s="370">
        <v>24</v>
      </c>
      <c r="B89" s="554" t="s">
        <v>1294</v>
      </c>
      <c r="C89" s="543"/>
      <c r="D89" s="327"/>
      <c r="E89" s="335"/>
      <c r="F89" s="335"/>
      <c r="G89" s="335"/>
      <c r="H89" s="335"/>
      <c r="I89" s="335">
        <v>1200</v>
      </c>
      <c r="J89" s="335">
        <v>1200</v>
      </c>
      <c r="K89" s="335"/>
      <c r="L89" s="335"/>
      <c r="M89" s="335">
        <v>1200</v>
      </c>
      <c r="N89" s="335">
        <v>1200</v>
      </c>
      <c r="O89" s="335"/>
      <c r="P89" s="335"/>
      <c r="Q89" s="335"/>
      <c r="R89" s="335"/>
      <c r="S89" s="335"/>
      <c r="T89" s="327"/>
      <c r="U89" s="168"/>
      <c r="V89" s="168"/>
      <c r="W89" s="168"/>
      <c r="X89" s="168"/>
    </row>
    <row r="90" spans="1:24">
      <c r="A90" s="553">
        <v>25</v>
      </c>
      <c r="B90" s="554" t="s">
        <v>1295</v>
      </c>
      <c r="C90" s="543"/>
      <c r="D90" s="327"/>
      <c r="E90" s="335"/>
      <c r="F90" s="335"/>
      <c r="G90" s="335"/>
      <c r="H90" s="335"/>
      <c r="I90" s="335">
        <v>1200</v>
      </c>
      <c r="J90" s="335">
        <v>1200</v>
      </c>
      <c r="K90" s="335"/>
      <c r="L90" s="335"/>
      <c r="M90" s="335">
        <v>1200</v>
      </c>
      <c r="N90" s="335">
        <v>1200</v>
      </c>
      <c r="O90" s="335"/>
      <c r="P90" s="335"/>
      <c r="Q90" s="335"/>
      <c r="R90" s="335"/>
      <c r="S90" s="335"/>
      <c r="T90" s="327"/>
      <c r="U90" s="168"/>
      <c r="V90" s="168"/>
      <c r="W90" s="168"/>
      <c r="X90" s="168"/>
    </row>
    <row r="91" spans="1:24">
      <c r="A91" s="553">
        <v>27</v>
      </c>
      <c r="B91" s="554" t="s">
        <v>1296</v>
      </c>
      <c r="C91" s="543"/>
      <c r="D91" s="327"/>
      <c r="E91" s="335"/>
      <c r="F91" s="335"/>
      <c r="G91" s="335"/>
      <c r="H91" s="335"/>
      <c r="I91" s="335">
        <v>1200</v>
      </c>
      <c r="J91" s="335">
        <v>1200</v>
      </c>
      <c r="K91" s="335"/>
      <c r="L91" s="335"/>
      <c r="M91" s="335">
        <v>1200</v>
      </c>
      <c r="N91" s="335">
        <v>1200</v>
      </c>
      <c r="O91" s="335"/>
      <c r="P91" s="335"/>
      <c r="Q91" s="335"/>
      <c r="R91" s="335"/>
      <c r="S91" s="335"/>
      <c r="T91" s="327"/>
      <c r="U91" s="168"/>
      <c r="V91" s="168"/>
      <c r="W91" s="168"/>
      <c r="X91" s="168"/>
    </row>
    <row r="92" spans="1:24">
      <c r="A92" s="370">
        <v>28</v>
      </c>
      <c r="B92" s="554" t="s">
        <v>1297</v>
      </c>
      <c r="C92" s="543"/>
      <c r="D92" s="327"/>
      <c r="E92" s="335"/>
      <c r="F92" s="335"/>
      <c r="G92" s="335"/>
      <c r="H92" s="335"/>
      <c r="I92" s="335">
        <v>2000</v>
      </c>
      <c r="J92" s="335">
        <v>2000</v>
      </c>
      <c r="K92" s="335"/>
      <c r="L92" s="335"/>
      <c r="M92" s="335">
        <v>2000</v>
      </c>
      <c r="N92" s="335">
        <v>2000</v>
      </c>
      <c r="O92" s="335"/>
      <c r="P92" s="335"/>
      <c r="Q92" s="335"/>
      <c r="R92" s="335"/>
      <c r="S92" s="335"/>
      <c r="T92" s="327"/>
      <c r="U92" s="168"/>
      <c r="V92" s="168"/>
      <c r="W92" s="168"/>
      <c r="X92" s="168"/>
    </row>
    <row r="93" spans="1:24">
      <c r="A93" s="553">
        <v>29</v>
      </c>
      <c r="B93" s="554" t="s">
        <v>1298</v>
      </c>
      <c r="C93" s="543"/>
      <c r="D93" s="327"/>
      <c r="E93" s="335"/>
      <c r="F93" s="335"/>
      <c r="G93" s="335"/>
      <c r="H93" s="335"/>
      <c r="I93" s="335">
        <v>2400</v>
      </c>
      <c r="J93" s="335">
        <v>2400</v>
      </c>
      <c r="K93" s="335"/>
      <c r="L93" s="335"/>
      <c r="M93" s="335">
        <v>2400</v>
      </c>
      <c r="N93" s="335">
        <v>2400</v>
      </c>
      <c r="O93" s="335"/>
      <c r="P93" s="335"/>
      <c r="Q93" s="335"/>
      <c r="R93" s="335"/>
      <c r="S93" s="335"/>
      <c r="T93" s="327"/>
      <c r="U93" s="168"/>
      <c r="V93" s="168"/>
      <c r="W93" s="168"/>
      <c r="X93" s="168"/>
    </row>
    <row r="94" spans="1:24">
      <c r="A94" s="370">
        <v>30</v>
      </c>
      <c r="B94" s="554" t="s">
        <v>1299</v>
      </c>
      <c r="C94" s="543"/>
      <c r="D94" s="327"/>
      <c r="E94" s="335"/>
      <c r="F94" s="335"/>
      <c r="G94" s="335"/>
      <c r="H94" s="335"/>
      <c r="I94" s="335">
        <v>1200</v>
      </c>
      <c r="J94" s="335">
        <v>1200</v>
      </c>
      <c r="K94" s="335"/>
      <c r="L94" s="335"/>
      <c r="M94" s="335">
        <v>1200</v>
      </c>
      <c r="N94" s="335">
        <v>1200</v>
      </c>
      <c r="O94" s="335"/>
      <c r="P94" s="335"/>
      <c r="Q94" s="335"/>
      <c r="R94" s="335"/>
      <c r="S94" s="335"/>
      <c r="T94" s="327"/>
      <c r="U94" s="168"/>
      <c r="V94" s="168"/>
      <c r="W94" s="168"/>
      <c r="X94" s="168"/>
    </row>
    <row r="95" spans="1:24">
      <c r="A95" s="553">
        <v>31</v>
      </c>
      <c r="B95" s="554" t="s">
        <v>1300</v>
      </c>
      <c r="C95" s="543"/>
      <c r="D95" s="327"/>
      <c r="E95" s="335"/>
      <c r="F95" s="335"/>
      <c r="G95" s="335"/>
      <c r="H95" s="335"/>
      <c r="I95" s="335">
        <v>2800</v>
      </c>
      <c r="J95" s="335">
        <v>2800</v>
      </c>
      <c r="K95" s="335"/>
      <c r="L95" s="335"/>
      <c r="M95" s="335">
        <v>2800</v>
      </c>
      <c r="N95" s="335">
        <v>2800</v>
      </c>
      <c r="O95" s="335"/>
      <c r="P95" s="335"/>
      <c r="Q95" s="335"/>
      <c r="R95" s="335"/>
      <c r="S95" s="335"/>
      <c r="T95" s="327"/>
      <c r="U95" s="168"/>
      <c r="V95" s="168"/>
      <c r="W95" s="168"/>
      <c r="X95" s="168"/>
    </row>
    <row r="96" spans="1:24">
      <c r="A96" s="370">
        <v>32</v>
      </c>
      <c r="B96" s="554" t="s">
        <v>1301</v>
      </c>
      <c r="C96" s="543"/>
      <c r="D96" s="327"/>
      <c r="E96" s="335"/>
      <c r="F96" s="335"/>
      <c r="G96" s="335"/>
      <c r="H96" s="335"/>
      <c r="I96" s="335">
        <v>2000</v>
      </c>
      <c r="J96" s="335">
        <v>2000</v>
      </c>
      <c r="K96" s="335"/>
      <c r="L96" s="335"/>
      <c r="M96" s="335">
        <v>2000</v>
      </c>
      <c r="N96" s="335">
        <v>2000</v>
      </c>
      <c r="O96" s="335"/>
      <c r="P96" s="335"/>
      <c r="Q96" s="335"/>
      <c r="R96" s="335"/>
      <c r="S96" s="335"/>
      <c r="T96" s="327"/>
      <c r="U96" s="168"/>
      <c r="V96" s="168"/>
      <c r="W96" s="168"/>
      <c r="X96" s="168"/>
    </row>
    <row r="97" spans="1:24">
      <c r="A97" s="553">
        <v>33</v>
      </c>
      <c r="B97" s="556" t="s">
        <v>1302</v>
      </c>
      <c r="C97" s="543"/>
      <c r="D97" s="327"/>
      <c r="E97" s="335"/>
      <c r="F97" s="335"/>
      <c r="G97" s="335"/>
      <c r="H97" s="335"/>
      <c r="I97" s="335">
        <v>4800</v>
      </c>
      <c r="J97" s="335">
        <v>4800</v>
      </c>
      <c r="K97" s="335"/>
      <c r="L97" s="335"/>
      <c r="M97" s="335">
        <v>4800</v>
      </c>
      <c r="N97" s="335">
        <v>4800</v>
      </c>
      <c r="O97" s="335"/>
      <c r="P97" s="335"/>
      <c r="Q97" s="335"/>
      <c r="R97" s="335"/>
      <c r="S97" s="335"/>
      <c r="T97" s="327"/>
      <c r="U97" s="168"/>
      <c r="V97" s="168"/>
      <c r="W97" s="168"/>
      <c r="X97" s="168"/>
    </row>
    <row r="98" spans="1:24">
      <c r="A98" s="553">
        <v>34</v>
      </c>
      <c r="B98" s="554" t="s">
        <v>1303</v>
      </c>
      <c r="C98" s="543"/>
      <c r="D98" s="327"/>
      <c r="E98" s="335"/>
      <c r="F98" s="335"/>
      <c r="G98" s="335"/>
      <c r="H98" s="335"/>
      <c r="I98" s="335">
        <v>2400</v>
      </c>
      <c r="J98" s="335">
        <v>2400</v>
      </c>
      <c r="K98" s="335"/>
      <c r="L98" s="335"/>
      <c r="M98" s="335">
        <v>2400</v>
      </c>
      <c r="N98" s="335">
        <v>2400</v>
      </c>
      <c r="O98" s="335"/>
      <c r="P98" s="335"/>
      <c r="Q98" s="335"/>
      <c r="R98" s="335"/>
      <c r="S98" s="335"/>
      <c r="T98" s="327"/>
      <c r="U98" s="168"/>
      <c r="V98" s="168"/>
      <c r="W98" s="168"/>
      <c r="X98" s="168"/>
    </row>
    <row r="99" spans="1:24">
      <c r="A99" s="370">
        <v>35</v>
      </c>
      <c r="B99" s="554" t="s">
        <v>1304</v>
      </c>
      <c r="C99" s="543"/>
      <c r="D99" s="327"/>
      <c r="E99" s="335"/>
      <c r="F99" s="335"/>
      <c r="G99" s="335"/>
      <c r="H99" s="335"/>
      <c r="I99" s="335">
        <v>4800</v>
      </c>
      <c r="J99" s="335">
        <v>4800</v>
      </c>
      <c r="K99" s="335"/>
      <c r="L99" s="335"/>
      <c r="M99" s="335">
        <v>4800</v>
      </c>
      <c r="N99" s="335">
        <v>4800</v>
      </c>
      <c r="O99" s="335"/>
      <c r="P99" s="335"/>
      <c r="Q99" s="335"/>
      <c r="R99" s="335"/>
      <c r="S99" s="335"/>
      <c r="T99" s="327"/>
      <c r="U99" s="168"/>
      <c r="V99" s="168"/>
      <c r="W99" s="168"/>
      <c r="X99" s="168"/>
    </row>
    <row r="100" spans="1:24">
      <c r="A100" s="553">
        <v>36</v>
      </c>
      <c r="B100" s="554" t="s">
        <v>1305</v>
      </c>
      <c r="C100" s="543"/>
      <c r="D100" s="327"/>
      <c r="E100" s="335"/>
      <c r="F100" s="335"/>
      <c r="G100" s="335"/>
      <c r="H100" s="335"/>
      <c r="I100" s="335">
        <v>3600</v>
      </c>
      <c r="J100" s="335">
        <v>3600</v>
      </c>
      <c r="K100" s="335"/>
      <c r="L100" s="335"/>
      <c r="M100" s="335">
        <v>3600</v>
      </c>
      <c r="N100" s="335">
        <v>3600</v>
      </c>
      <c r="O100" s="335"/>
      <c r="P100" s="335"/>
      <c r="Q100" s="335"/>
      <c r="R100" s="335"/>
      <c r="S100" s="335"/>
      <c r="T100" s="327"/>
      <c r="U100" s="168"/>
      <c r="V100" s="168"/>
      <c r="W100" s="168"/>
      <c r="X100" s="168"/>
    </row>
    <row r="101" spans="1:24">
      <c r="A101" s="370">
        <v>37</v>
      </c>
      <c r="B101" s="557" t="s">
        <v>1306</v>
      </c>
      <c r="C101" s="543"/>
      <c r="D101" s="327"/>
      <c r="E101" s="335"/>
      <c r="F101" s="335"/>
      <c r="G101" s="335"/>
      <c r="H101" s="335"/>
      <c r="I101" s="335">
        <v>1600</v>
      </c>
      <c r="J101" s="335">
        <v>1600</v>
      </c>
      <c r="K101" s="335"/>
      <c r="L101" s="335"/>
      <c r="M101" s="335">
        <v>1600</v>
      </c>
      <c r="N101" s="335">
        <v>1600</v>
      </c>
      <c r="O101" s="335"/>
      <c r="P101" s="335"/>
      <c r="Q101" s="335"/>
      <c r="R101" s="335"/>
      <c r="S101" s="335"/>
      <c r="T101" s="327"/>
      <c r="U101" s="168"/>
      <c r="V101" s="168"/>
      <c r="W101" s="168"/>
      <c r="X101" s="168"/>
    </row>
    <row r="102" spans="1:24">
      <c r="A102" s="553">
        <v>38</v>
      </c>
      <c r="B102" s="554" t="s">
        <v>1307</v>
      </c>
      <c r="C102" s="543"/>
      <c r="D102" s="327"/>
      <c r="E102" s="335"/>
      <c r="F102" s="335"/>
      <c r="G102" s="335"/>
      <c r="H102" s="335"/>
      <c r="I102" s="335">
        <v>2400</v>
      </c>
      <c r="J102" s="335">
        <v>2400</v>
      </c>
      <c r="K102" s="335"/>
      <c r="L102" s="335"/>
      <c r="M102" s="335">
        <v>2400</v>
      </c>
      <c r="N102" s="335">
        <v>2400</v>
      </c>
      <c r="O102" s="335"/>
      <c r="P102" s="335"/>
      <c r="Q102" s="335"/>
      <c r="R102" s="335"/>
      <c r="S102" s="335"/>
      <c r="T102" s="327"/>
      <c r="U102" s="168"/>
      <c r="V102" s="168"/>
      <c r="W102" s="168"/>
      <c r="X102" s="168"/>
    </row>
    <row r="103" spans="1:24">
      <c r="A103" s="370">
        <v>39</v>
      </c>
      <c r="B103" s="554" t="s">
        <v>1308</v>
      </c>
      <c r="C103" s="543"/>
      <c r="D103" s="327"/>
      <c r="E103" s="335"/>
      <c r="F103" s="335"/>
      <c r="G103" s="335"/>
      <c r="H103" s="335"/>
      <c r="I103" s="335">
        <v>2400</v>
      </c>
      <c r="J103" s="335">
        <v>2400</v>
      </c>
      <c r="K103" s="335"/>
      <c r="L103" s="335"/>
      <c r="M103" s="335">
        <v>2400</v>
      </c>
      <c r="N103" s="335">
        <v>2400</v>
      </c>
      <c r="O103" s="335"/>
      <c r="P103" s="335"/>
      <c r="Q103" s="335"/>
      <c r="R103" s="335"/>
      <c r="S103" s="335"/>
      <c r="T103" s="327"/>
      <c r="U103" s="168"/>
      <c r="V103" s="168"/>
      <c r="W103" s="168"/>
      <c r="X103" s="168"/>
    </row>
    <row r="104" spans="1:24">
      <c r="A104" s="553">
        <v>40</v>
      </c>
      <c r="B104" s="554" t="s">
        <v>1309</v>
      </c>
      <c r="C104" s="543"/>
      <c r="D104" s="327"/>
      <c r="E104" s="335"/>
      <c r="F104" s="335"/>
      <c r="G104" s="335"/>
      <c r="H104" s="335"/>
      <c r="I104" s="335">
        <v>4200</v>
      </c>
      <c r="J104" s="335">
        <v>4200</v>
      </c>
      <c r="K104" s="335"/>
      <c r="L104" s="335"/>
      <c r="M104" s="335">
        <v>4200</v>
      </c>
      <c r="N104" s="335">
        <v>4200</v>
      </c>
      <c r="O104" s="335"/>
      <c r="P104" s="335"/>
      <c r="Q104" s="335"/>
      <c r="R104" s="335"/>
      <c r="S104" s="335"/>
      <c r="T104" s="327"/>
      <c r="U104" s="168"/>
      <c r="V104" s="168"/>
      <c r="W104" s="168"/>
      <c r="X104" s="168"/>
    </row>
    <row r="105" spans="1:24">
      <c r="A105" s="370">
        <v>41</v>
      </c>
      <c r="B105" s="328" t="s">
        <v>1310</v>
      </c>
      <c r="C105" s="543"/>
      <c r="D105" s="327"/>
      <c r="E105" s="335"/>
      <c r="F105" s="335"/>
      <c r="G105" s="335"/>
      <c r="H105" s="335"/>
      <c r="I105" s="335">
        <v>1800</v>
      </c>
      <c r="J105" s="335">
        <v>1800</v>
      </c>
      <c r="K105" s="335"/>
      <c r="L105" s="335"/>
      <c r="M105" s="335">
        <v>1800</v>
      </c>
      <c r="N105" s="335">
        <v>1800</v>
      </c>
      <c r="O105" s="335"/>
      <c r="P105" s="335"/>
      <c r="Q105" s="335"/>
      <c r="R105" s="335"/>
      <c r="S105" s="335"/>
      <c r="T105" s="327"/>
      <c r="U105" s="168"/>
      <c r="V105" s="168"/>
      <c r="W105" s="168"/>
      <c r="X105" s="168"/>
    </row>
    <row r="106" spans="1:24" ht="31.5">
      <c r="A106" s="553">
        <v>42</v>
      </c>
      <c r="B106" s="558" t="s">
        <v>1311</v>
      </c>
      <c r="C106" s="543"/>
      <c r="D106" s="327"/>
      <c r="E106" s="335"/>
      <c r="F106" s="335"/>
      <c r="G106" s="335"/>
      <c r="H106" s="335"/>
      <c r="I106" s="335">
        <f>J106</f>
        <v>39500</v>
      </c>
      <c r="J106" s="335">
        <v>39500</v>
      </c>
      <c r="K106" s="335"/>
      <c r="L106" s="335"/>
      <c r="M106" s="335">
        <f>N106</f>
        <v>39500</v>
      </c>
      <c r="N106" s="335">
        <v>39500</v>
      </c>
      <c r="O106" s="335"/>
      <c r="P106" s="335"/>
      <c r="Q106" s="335"/>
      <c r="R106" s="335"/>
      <c r="S106" s="335"/>
      <c r="T106" s="327"/>
      <c r="U106" s="168"/>
      <c r="V106" s="168"/>
      <c r="W106" s="168"/>
      <c r="X106" s="168"/>
    </row>
    <row r="107" spans="1:24" ht="31.5">
      <c r="A107" s="370">
        <v>43</v>
      </c>
      <c r="B107" s="558" t="s">
        <v>1312</v>
      </c>
      <c r="C107" s="543"/>
      <c r="D107" s="327"/>
      <c r="E107" s="335"/>
      <c r="F107" s="335"/>
      <c r="G107" s="335"/>
      <c r="H107" s="335"/>
      <c r="I107" s="335">
        <f>J107</f>
        <v>47300</v>
      </c>
      <c r="J107" s="335">
        <v>47300</v>
      </c>
      <c r="K107" s="335"/>
      <c r="L107" s="335"/>
      <c r="M107" s="335">
        <f>N107</f>
        <v>47300</v>
      </c>
      <c r="N107" s="335">
        <v>47300</v>
      </c>
      <c r="O107" s="335"/>
      <c r="P107" s="335"/>
      <c r="Q107" s="335"/>
      <c r="R107" s="335"/>
      <c r="S107" s="335"/>
      <c r="T107" s="327"/>
      <c r="U107" s="168"/>
      <c r="V107" s="168"/>
      <c r="W107" s="168"/>
      <c r="X107" s="168"/>
    </row>
    <row r="108" spans="1:24">
      <c r="A108" s="370"/>
      <c r="B108" s="558"/>
      <c r="C108" s="543"/>
      <c r="D108" s="327"/>
      <c r="E108" s="335"/>
      <c r="F108" s="335"/>
      <c r="G108" s="335"/>
      <c r="H108" s="335"/>
      <c r="I108" s="335"/>
      <c r="J108" s="335"/>
      <c r="K108" s="335"/>
      <c r="L108" s="335"/>
      <c r="M108" s="335"/>
      <c r="N108" s="335"/>
      <c r="O108" s="335"/>
      <c r="P108" s="335"/>
      <c r="Q108" s="335"/>
      <c r="R108" s="335"/>
      <c r="S108" s="335"/>
      <c r="T108" s="327"/>
      <c r="U108" s="168"/>
      <c r="V108" s="168"/>
      <c r="W108" s="168"/>
      <c r="X108" s="168"/>
    </row>
    <row r="109" spans="1:24">
      <c r="A109" s="538" t="s">
        <v>133</v>
      </c>
      <c r="B109" s="539" t="s">
        <v>527</v>
      </c>
      <c r="C109" s="540"/>
      <c r="D109" s="540"/>
      <c r="E109" s="541"/>
      <c r="F109" s="541"/>
      <c r="G109" s="541">
        <f t="shared" ref="G109:R109" si="15">G110</f>
        <v>0</v>
      </c>
      <c r="H109" s="541">
        <f t="shared" si="15"/>
        <v>0</v>
      </c>
      <c r="I109" s="541">
        <f t="shared" si="15"/>
        <v>204250</v>
      </c>
      <c r="J109" s="541">
        <f t="shared" si="15"/>
        <v>204250</v>
      </c>
      <c r="K109" s="541">
        <f t="shared" si="15"/>
        <v>0</v>
      </c>
      <c r="L109" s="541">
        <f t="shared" si="15"/>
        <v>0</v>
      </c>
      <c r="M109" s="541">
        <f t="shared" si="15"/>
        <v>204250</v>
      </c>
      <c r="N109" s="541">
        <f t="shared" si="15"/>
        <v>204250</v>
      </c>
      <c r="O109" s="541">
        <f t="shared" si="15"/>
        <v>0</v>
      </c>
      <c r="P109" s="541">
        <f t="shared" si="15"/>
        <v>0</v>
      </c>
      <c r="Q109" s="541">
        <f t="shared" si="15"/>
        <v>40900</v>
      </c>
      <c r="R109" s="541">
        <f t="shared" si="15"/>
        <v>40900</v>
      </c>
      <c r="S109" s="541"/>
      <c r="T109" s="541"/>
      <c r="U109" s="168"/>
      <c r="V109" s="168"/>
      <c r="W109" s="168"/>
      <c r="X109" s="168"/>
    </row>
    <row r="110" spans="1:24" ht="31.5">
      <c r="A110" s="559"/>
      <c r="B110" s="560" t="s">
        <v>1250</v>
      </c>
      <c r="C110" s="559"/>
      <c r="D110" s="559"/>
      <c r="E110" s="541"/>
      <c r="F110" s="541"/>
      <c r="G110" s="541">
        <f t="shared" ref="G110:R110" si="16">SUM(G112:G157)</f>
        <v>0</v>
      </c>
      <c r="H110" s="541">
        <f t="shared" si="16"/>
        <v>0</v>
      </c>
      <c r="I110" s="541">
        <f t="shared" si="16"/>
        <v>204250</v>
      </c>
      <c r="J110" s="541">
        <f t="shared" si="16"/>
        <v>204250</v>
      </c>
      <c r="K110" s="541">
        <f t="shared" si="16"/>
        <v>0</v>
      </c>
      <c r="L110" s="541">
        <f t="shared" si="16"/>
        <v>0</v>
      </c>
      <c r="M110" s="541">
        <f t="shared" si="16"/>
        <v>204250</v>
      </c>
      <c r="N110" s="541">
        <f t="shared" si="16"/>
        <v>204250</v>
      </c>
      <c r="O110" s="541">
        <f t="shared" si="16"/>
        <v>0</v>
      </c>
      <c r="P110" s="541">
        <f t="shared" si="16"/>
        <v>0</v>
      </c>
      <c r="Q110" s="541">
        <f t="shared" si="16"/>
        <v>40900</v>
      </c>
      <c r="R110" s="541">
        <f t="shared" si="16"/>
        <v>40900</v>
      </c>
      <c r="S110" s="559"/>
      <c r="T110" s="559"/>
      <c r="U110" s="168"/>
      <c r="V110" s="168"/>
      <c r="W110" s="168"/>
      <c r="X110" s="168"/>
    </row>
    <row r="111" spans="1:24" ht="31.5">
      <c r="A111" s="544"/>
      <c r="B111" s="545" t="s">
        <v>1126</v>
      </c>
      <c r="C111" s="546"/>
      <c r="D111" s="547"/>
      <c r="E111" s="548"/>
      <c r="F111" s="548"/>
      <c r="G111" s="548"/>
      <c r="H111" s="548"/>
      <c r="I111" s="548"/>
      <c r="J111" s="548"/>
      <c r="K111" s="548"/>
      <c r="L111" s="548"/>
      <c r="M111" s="548"/>
      <c r="N111" s="548"/>
      <c r="O111" s="548"/>
      <c r="P111" s="548"/>
      <c r="Q111" s="548"/>
      <c r="R111" s="548"/>
      <c r="S111" s="547"/>
      <c r="T111" s="547"/>
      <c r="U111" s="168"/>
      <c r="V111" s="168"/>
      <c r="W111" s="168"/>
      <c r="X111" s="168"/>
    </row>
    <row r="112" spans="1:24">
      <c r="A112" s="561">
        <v>1</v>
      </c>
      <c r="B112" s="326" t="s">
        <v>1313</v>
      </c>
      <c r="C112" s="317"/>
      <c r="D112" s="317"/>
      <c r="E112" s="550"/>
      <c r="F112" s="550"/>
      <c r="G112" s="550"/>
      <c r="H112" s="550"/>
      <c r="I112" s="550">
        <v>6600</v>
      </c>
      <c r="J112" s="550">
        <v>6600</v>
      </c>
      <c r="K112" s="550"/>
      <c r="L112" s="550"/>
      <c r="M112" s="550">
        <v>6600</v>
      </c>
      <c r="N112" s="550">
        <v>6600</v>
      </c>
      <c r="O112" s="550"/>
      <c r="P112" s="550"/>
      <c r="Q112" s="550">
        <v>3000</v>
      </c>
      <c r="R112" s="550">
        <v>3000</v>
      </c>
      <c r="S112" s="550"/>
      <c r="T112" s="550"/>
      <c r="U112" s="168"/>
      <c r="V112" s="168"/>
      <c r="W112" s="168"/>
      <c r="X112" s="168"/>
    </row>
    <row r="113" spans="1:24">
      <c r="A113" s="561">
        <v>2</v>
      </c>
      <c r="B113" s="326" t="s">
        <v>1314</v>
      </c>
      <c r="C113" s="317"/>
      <c r="D113" s="317"/>
      <c r="E113" s="550"/>
      <c r="F113" s="550"/>
      <c r="G113" s="550"/>
      <c r="H113" s="550"/>
      <c r="I113" s="550">
        <v>9900</v>
      </c>
      <c r="J113" s="550">
        <v>9900</v>
      </c>
      <c r="K113" s="550"/>
      <c r="L113" s="550"/>
      <c r="M113" s="550">
        <v>9900</v>
      </c>
      <c r="N113" s="550">
        <v>9900</v>
      </c>
      <c r="O113" s="550"/>
      <c r="P113" s="550"/>
      <c r="Q113" s="550">
        <v>4500</v>
      </c>
      <c r="R113" s="550">
        <v>4500</v>
      </c>
      <c r="S113" s="550"/>
      <c r="T113" s="550"/>
      <c r="U113" s="168"/>
      <c r="V113" s="168"/>
      <c r="W113" s="168"/>
      <c r="X113" s="168"/>
    </row>
    <row r="114" spans="1:24">
      <c r="A114" s="561">
        <v>3</v>
      </c>
      <c r="B114" s="326" t="s">
        <v>1315</v>
      </c>
      <c r="C114" s="317"/>
      <c r="D114" s="317"/>
      <c r="E114" s="550"/>
      <c r="F114" s="550"/>
      <c r="G114" s="550"/>
      <c r="H114" s="550"/>
      <c r="I114" s="550">
        <v>3850</v>
      </c>
      <c r="J114" s="550">
        <v>3850</v>
      </c>
      <c r="K114" s="550"/>
      <c r="L114" s="550"/>
      <c r="M114" s="550">
        <v>3850</v>
      </c>
      <c r="N114" s="550">
        <v>3850</v>
      </c>
      <c r="O114" s="550"/>
      <c r="P114" s="550"/>
      <c r="Q114" s="550">
        <v>1600</v>
      </c>
      <c r="R114" s="550">
        <v>1600</v>
      </c>
      <c r="S114" s="550"/>
      <c r="T114" s="550"/>
      <c r="U114" s="168"/>
      <c r="V114" s="168"/>
      <c r="W114" s="168"/>
      <c r="X114" s="168"/>
    </row>
    <row r="115" spans="1:24">
      <c r="A115" s="561">
        <v>4</v>
      </c>
      <c r="B115" s="326" t="s">
        <v>1316</v>
      </c>
      <c r="C115" s="317"/>
      <c r="D115" s="317"/>
      <c r="E115" s="550"/>
      <c r="F115" s="550"/>
      <c r="G115" s="550"/>
      <c r="H115" s="550"/>
      <c r="I115" s="550">
        <v>3300</v>
      </c>
      <c r="J115" s="550">
        <v>3300</v>
      </c>
      <c r="K115" s="550"/>
      <c r="L115" s="550"/>
      <c r="M115" s="550">
        <v>3300</v>
      </c>
      <c r="N115" s="550">
        <v>3300</v>
      </c>
      <c r="O115" s="550"/>
      <c r="P115" s="550"/>
      <c r="Q115" s="550">
        <v>1600</v>
      </c>
      <c r="R115" s="550">
        <v>1600</v>
      </c>
      <c r="S115" s="550"/>
      <c r="T115" s="550"/>
      <c r="U115" s="168"/>
      <c r="V115" s="168"/>
      <c r="W115" s="168"/>
      <c r="X115" s="168"/>
    </row>
    <row r="116" spans="1:24">
      <c r="A116" s="561">
        <v>5</v>
      </c>
      <c r="B116" s="326" t="s">
        <v>1317</v>
      </c>
      <c r="C116" s="317"/>
      <c r="D116" s="317"/>
      <c r="E116" s="550"/>
      <c r="F116" s="550"/>
      <c r="G116" s="550"/>
      <c r="H116" s="550"/>
      <c r="I116" s="550">
        <v>1650</v>
      </c>
      <c r="J116" s="550">
        <v>1650</v>
      </c>
      <c r="K116" s="550"/>
      <c r="L116" s="550"/>
      <c r="M116" s="550">
        <v>1650</v>
      </c>
      <c r="N116" s="550">
        <v>1650</v>
      </c>
      <c r="O116" s="550"/>
      <c r="P116" s="550"/>
      <c r="Q116" s="550"/>
      <c r="R116" s="550"/>
      <c r="S116" s="550"/>
      <c r="T116" s="550"/>
      <c r="U116" s="168"/>
      <c r="V116" s="168"/>
      <c r="W116" s="168"/>
      <c r="X116" s="168"/>
    </row>
    <row r="117" spans="1:24">
      <c r="A117" s="561">
        <v>6</v>
      </c>
      <c r="B117" s="326" t="s">
        <v>1318</v>
      </c>
      <c r="C117" s="317"/>
      <c r="D117" s="317"/>
      <c r="E117" s="550"/>
      <c r="F117" s="550"/>
      <c r="G117" s="550"/>
      <c r="H117" s="550"/>
      <c r="I117" s="550">
        <v>1650</v>
      </c>
      <c r="J117" s="550">
        <v>1650</v>
      </c>
      <c r="K117" s="550"/>
      <c r="L117" s="550"/>
      <c r="M117" s="550">
        <v>1650</v>
      </c>
      <c r="N117" s="550">
        <v>1650</v>
      </c>
      <c r="O117" s="550"/>
      <c r="P117" s="550"/>
      <c r="Q117" s="550"/>
      <c r="R117" s="550"/>
      <c r="S117" s="550"/>
      <c r="T117" s="550"/>
      <c r="U117" s="168"/>
      <c r="V117" s="168"/>
      <c r="W117" s="168"/>
      <c r="X117" s="168"/>
    </row>
    <row r="118" spans="1:24">
      <c r="A118" s="561">
        <v>7</v>
      </c>
      <c r="B118" s="326" t="s">
        <v>1319</v>
      </c>
      <c r="C118" s="317"/>
      <c r="D118" s="317"/>
      <c r="E118" s="550"/>
      <c r="F118" s="550"/>
      <c r="G118" s="550"/>
      <c r="H118" s="550"/>
      <c r="I118" s="550">
        <v>550</v>
      </c>
      <c r="J118" s="550">
        <v>550</v>
      </c>
      <c r="K118" s="550"/>
      <c r="L118" s="550"/>
      <c r="M118" s="550">
        <v>550</v>
      </c>
      <c r="N118" s="550">
        <v>550</v>
      </c>
      <c r="O118" s="550"/>
      <c r="P118" s="550"/>
      <c r="Q118" s="550"/>
      <c r="R118" s="550"/>
      <c r="S118" s="550"/>
      <c r="T118" s="550"/>
      <c r="U118" s="168"/>
      <c r="V118" s="168"/>
      <c r="W118" s="168"/>
      <c r="X118" s="168"/>
    </row>
    <row r="119" spans="1:24">
      <c r="A119" s="561">
        <v>8</v>
      </c>
      <c r="B119" s="326" t="s">
        <v>1320</v>
      </c>
      <c r="C119" s="317"/>
      <c r="D119" s="317"/>
      <c r="E119" s="550"/>
      <c r="F119" s="550"/>
      <c r="G119" s="550"/>
      <c r="H119" s="550"/>
      <c r="I119" s="550">
        <v>3300.0000000000005</v>
      </c>
      <c r="J119" s="550">
        <v>3300.0000000000005</v>
      </c>
      <c r="K119" s="550"/>
      <c r="L119" s="550"/>
      <c r="M119" s="550">
        <v>3300.0000000000005</v>
      </c>
      <c r="N119" s="550">
        <v>3300.0000000000005</v>
      </c>
      <c r="O119" s="550"/>
      <c r="P119" s="550"/>
      <c r="Q119" s="550"/>
      <c r="R119" s="550"/>
      <c r="S119" s="550"/>
      <c r="T119" s="550"/>
      <c r="U119" s="168"/>
      <c r="V119" s="168"/>
      <c r="W119" s="168"/>
      <c r="X119" s="168"/>
    </row>
    <row r="120" spans="1:24">
      <c r="A120" s="561">
        <v>9</v>
      </c>
      <c r="B120" s="326" t="s">
        <v>1321</v>
      </c>
      <c r="C120" s="317"/>
      <c r="D120" s="317"/>
      <c r="E120" s="550"/>
      <c r="F120" s="550"/>
      <c r="G120" s="550"/>
      <c r="H120" s="550"/>
      <c r="I120" s="550">
        <v>3850</v>
      </c>
      <c r="J120" s="550">
        <v>3850</v>
      </c>
      <c r="K120" s="550"/>
      <c r="L120" s="550"/>
      <c r="M120" s="550">
        <v>3850</v>
      </c>
      <c r="N120" s="550">
        <v>3850</v>
      </c>
      <c r="O120" s="550"/>
      <c r="P120" s="550"/>
      <c r="Q120" s="550"/>
      <c r="R120" s="550"/>
      <c r="S120" s="550"/>
      <c r="T120" s="550"/>
      <c r="U120" s="168"/>
      <c r="V120" s="168"/>
      <c r="W120" s="168"/>
      <c r="X120" s="168"/>
    </row>
    <row r="121" spans="1:24">
      <c r="A121" s="561">
        <v>10</v>
      </c>
      <c r="B121" s="326" t="s">
        <v>1322</v>
      </c>
      <c r="C121" s="317"/>
      <c r="D121" s="317"/>
      <c r="E121" s="550"/>
      <c r="F121" s="550"/>
      <c r="G121" s="550"/>
      <c r="H121" s="550"/>
      <c r="I121" s="550">
        <v>3850</v>
      </c>
      <c r="J121" s="550">
        <v>3850</v>
      </c>
      <c r="K121" s="550"/>
      <c r="L121" s="550"/>
      <c r="M121" s="550">
        <v>3850</v>
      </c>
      <c r="N121" s="550">
        <v>3850</v>
      </c>
      <c r="O121" s="550"/>
      <c r="P121" s="550"/>
      <c r="Q121" s="550"/>
      <c r="R121" s="550"/>
      <c r="S121" s="550"/>
      <c r="T121" s="550"/>
      <c r="U121" s="168"/>
      <c r="V121" s="168"/>
      <c r="W121" s="168"/>
      <c r="X121" s="168"/>
    </row>
    <row r="122" spans="1:24">
      <c r="A122" s="561">
        <v>11</v>
      </c>
      <c r="B122" s="326" t="s">
        <v>1323</v>
      </c>
      <c r="C122" s="317"/>
      <c r="D122" s="317"/>
      <c r="E122" s="550"/>
      <c r="F122" s="550"/>
      <c r="G122" s="550"/>
      <c r="H122" s="550"/>
      <c r="I122" s="550">
        <v>1650</v>
      </c>
      <c r="J122" s="550">
        <v>1650</v>
      </c>
      <c r="K122" s="550"/>
      <c r="L122" s="550"/>
      <c r="M122" s="550">
        <v>1650</v>
      </c>
      <c r="N122" s="550">
        <v>1650</v>
      </c>
      <c r="O122" s="550"/>
      <c r="P122" s="550"/>
      <c r="Q122" s="550"/>
      <c r="R122" s="550"/>
      <c r="S122" s="550"/>
      <c r="T122" s="550"/>
      <c r="U122" s="168"/>
      <c r="V122" s="168"/>
      <c r="W122" s="168"/>
      <c r="X122" s="168"/>
    </row>
    <row r="123" spans="1:24">
      <c r="A123" s="561">
        <v>12</v>
      </c>
      <c r="B123" s="326" t="s">
        <v>1324</v>
      </c>
      <c r="C123" s="317"/>
      <c r="D123" s="317"/>
      <c r="E123" s="550"/>
      <c r="F123" s="550"/>
      <c r="G123" s="550"/>
      <c r="H123" s="550"/>
      <c r="I123" s="550">
        <v>1100</v>
      </c>
      <c r="J123" s="550">
        <v>1100</v>
      </c>
      <c r="K123" s="550"/>
      <c r="L123" s="550"/>
      <c r="M123" s="550">
        <v>1100</v>
      </c>
      <c r="N123" s="550">
        <v>1100</v>
      </c>
      <c r="O123" s="550"/>
      <c r="P123" s="550"/>
      <c r="Q123" s="550"/>
      <c r="R123" s="550"/>
      <c r="S123" s="550"/>
      <c r="T123" s="550"/>
      <c r="U123" s="168"/>
      <c r="V123" s="168"/>
      <c r="W123" s="168"/>
      <c r="X123" s="168"/>
    </row>
    <row r="124" spans="1:24">
      <c r="A124" s="561">
        <v>13</v>
      </c>
      <c r="B124" s="326" t="s">
        <v>1325</v>
      </c>
      <c r="C124" s="317"/>
      <c r="D124" s="317"/>
      <c r="E124" s="550"/>
      <c r="F124" s="550"/>
      <c r="G124" s="550"/>
      <c r="H124" s="550"/>
      <c r="I124" s="550">
        <v>1650</v>
      </c>
      <c r="J124" s="550">
        <v>1650</v>
      </c>
      <c r="K124" s="550"/>
      <c r="L124" s="550"/>
      <c r="M124" s="550">
        <v>1650</v>
      </c>
      <c r="N124" s="550">
        <v>1650</v>
      </c>
      <c r="O124" s="550"/>
      <c r="P124" s="550"/>
      <c r="Q124" s="550"/>
      <c r="R124" s="550"/>
      <c r="S124" s="550"/>
      <c r="T124" s="550"/>
      <c r="U124" s="168"/>
      <c r="V124" s="168"/>
      <c r="W124" s="168"/>
      <c r="X124" s="168"/>
    </row>
    <row r="125" spans="1:24">
      <c r="A125" s="561">
        <v>14</v>
      </c>
      <c r="B125" s="326" t="s">
        <v>1326</v>
      </c>
      <c r="C125" s="317"/>
      <c r="D125" s="317"/>
      <c r="E125" s="550"/>
      <c r="F125" s="550"/>
      <c r="G125" s="550"/>
      <c r="H125" s="550"/>
      <c r="I125" s="550">
        <v>4950</v>
      </c>
      <c r="J125" s="550">
        <v>4950</v>
      </c>
      <c r="K125" s="550"/>
      <c r="L125" s="550"/>
      <c r="M125" s="550">
        <v>4950</v>
      </c>
      <c r="N125" s="550">
        <v>4950</v>
      </c>
      <c r="O125" s="550"/>
      <c r="P125" s="550"/>
      <c r="Q125" s="550"/>
      <c r="R125" s="550"/>
      <c r="S125" s="550"/>
      <c r="T125" s="550"/>
      <c r="U125" s="168"/>
      <c r="V125" s="168"/>
      <c r="W125" s="168"/>
      <c r="X125" s="168"/>
    </row>
    <row r="126" spans="1:24">
      <c r="A126" s="561">
        <v>15</v>
      </c>
      <c r="B126" s="326" t="s">
        <v>1327</v>
      </c>
      <c r="C126" s="317"/>
      <c r="D126" s="317"/>
      <c r="E126" s="550"/>
      <c r="F126" s="550"/>
      <c r="G126" s="550"/>
      <c r="H126" s="550"/>
      <c r="I126" s="550">
        <v>2750</v>
      </c>
      <c r="J126" s="550">
        <v>2750</v>
      </c>
      <c r="K126" s="550"/>
      <c r="L126" s="550"/>
      <c r="M126" s="550">
        <v>2750</v>
      </c>
      <c r="N126" s="550">
        <v>2750</v>
      </c>
      <c r="O126" s="550"/>
      <c r="P126" s="550"/>
      <c r="Q126" s="550"/>
      <c r="R126" s="550"/>
      <c r="S126" s="550"/>
      <c r="T126" s="550"/>
      <c r="U126" s="168"/>
      <c r="V126" s="168"/>
      <c r="W126" s="168"/>
      <c r="X126" s="168"/>
    </row>
    <row r="127" spans="1:24">
      <c r="A127" s="561">
        <v>16</v>
      </c>
      <c r="B127" s="326" t="s">
        <v>1328</v>
      </c>
      <c r="C127" s="317"/>
      <c r="D127" s="317"/>
      <c r="E127" s="550"/>
      <c r="F127" s="550"/>
      <c r="G127" s="550"/>
      <c r="H127" s="550"/>
      <c r="I127" s="550">
        <v>1100</v>
      </c>
      <c r="J127" s="550">
        <v>1100</v>
      </c>
      <c r="K127" s="550"/>
      <c r="L127" s="550"/>
      <c r="M127" s="550">
        <v>1100</v>
      </c>
      <c r="N127" s="550">
        <v>1100</v>
      </c>
      <c r="O127" s="550"/>
      <c r="P127" s="550"/>
      <c r="Q127" s="550"/>
      <c r="R127" s="550"/>
      <c r="S127" s="550"/>
      <c r="T127" s="550"/>
      <c r="U127" s="168"/>
      <c r="V127" s="168"/>
      <c r="W127" s="168"/>
      <c r="X127" s="168"/>
    </row>
    <row r="128" spans="1:24">
      <c r="A128" s="561">
        <v>17</v>
      </c>
      <c r="B128" s="326" t="s">
        <v>1329</v>
      </c>
      <c r="C128" s="317"/>
      <c r="D128" s="317"/>
      <c r="E128" s="550"/>
      <c r="F128" s="550"/>
      <c r="G128" s="550"/>
      <c r="H128" s="550"/>
      <c r="I128" s="550">
        <v>8250</v>
      </c>
      <c r="J128" s="550">
        <v>8250</v>
      </c>
      <c r="K128" s="550"/>
      <c r="L128" s="550"/>
      <c r="M128" s="550">
        <v>8250</v>
      </c>
      <c r="N128" s="550">
        <v>8250</v>
      </c>
      <c r="O128" s="550"/>
      <c r="P128" s="550"/>
      <c r="Q128" s="550"/>
      <c r="R128" s="550"/>
      <c r="S128" s="550"/>
      <c r="T128" s="550"/>
      <c r="U128" s="168"/>
      <c r="V128" s="168"/>
      <c r="W128" s="168"/>
      <c r="X128" s="168"/>
    </row>
    <row r="129" spans="1:24">
      <c r="A129" s="561">
        <v>18</v>
      </c>
      <c r="B129" s="326" t="s">
        <v>1330</v>
      </c>
      <c r="C129" s="317"/>
      <c r="D129" s="317"/>
      <c r="E129" s="550"/>
      <c r="F129" s="550"/>
      <c r="G129" s="550"/>
      <c r="H129" s="550"/>
      <c r="I129" s="550">
        <v>1650</v>
      </c>
      <c r="J129" s="550">
        <v>1650</v>
      </c>
      <c r="K129" s="550"/>
      <c r="L129" s="550"/>
      <c r="M129" s="550">
        <v>1650</v>
      </c>
      <c r="N129" s="550">
        <v>1650</v>
      </c>
      <c r="O129" s="550"/>
      <c r="P129" s="550"/>
      <c r="Q129" s="550"/>
      <c r="R129" s="550"/>
      <c r="S129" s="550"/>
      <c r="T129" s="550"/>
      <c r="U129" s="168"/>
      <c r="V129" s="168"/>
      <c r="W129" s="168"/>
      <c r="X129" s="168"/>
    </row>
    <row r="130" spans="1:24" ht="47.25">
      <c r="A130" s="561">
        <v>19</v>
      </c>
      <c r="B130" s="326" t="s">
        <v>1331</v>
      </c>
      <c r="C130" s="317"/>
      <c r="D130" s="317"/>
      <c r="E130" s="550"/>
      <c r="F130" s="550"/>
      <c r="G130" s="550"/>
      <c r="H130" s="550"/>
      <c r="I130" s="550">
        <v>9450</v>
      </c>
      <c r="J130" s="550">
        <v>9450</v>
      </c>
      <c r="K130" s="550"/>
      <c r="L130" s="550"/>
      <c r="M130" s="550">
        <v>9450</v>
      </c>
      <c r="N130" s="550">
        <v>9450</v>
      </c>
      <c r="O130" s="550"/>
      <c r="P130" s="550"/>
      <c r="Q130" s="550">
        <v>4500</v>
      </c>
      <c r="R130" s="550">
        <v>4500</v>
      </c>
      <c r="S130" s="550"/>
      <c r="T130" s="550"/>
      <c r="U130" s="168"/>
      <c r="V130" s="168"/>
      <c r="W130" s="168"/>
      <c r="X130" s="168"/>
    </row>
    <row r="131" spans="1:24" ht="31.5">
      <c r="A131" s="561">
        <v>20</v>
      </c>
      <c r="B131" s="326" t="s">
        <v>1332</v>
      </c>
      <c r="C131" s="317"/>
      <c r="D131" s="317"/>
      <c r="E131" s="550"/>
      <c r="F131" s="550"/>
      <c r="G131" s="550"/>
      <c r="H131" s="550"/>
      <c r="I131" s="550">
        <v>4950</v>
      </c>
      <c r="J131" s="550">
        <v>4950</v>
      </c>
      <c r="K131" s="550"/>
      <c r="L131" s="550"/>
      <c r="M131" s="550">
        <v>4950</v>
      </c>
      <c r="N131" s="550">
        <v>4950</v>
      </c>
      <c r="O131" s="550"/>
      <c r="P131" s="550"/>
      <c r="Q131" s="550">
        <v>2500</v>
      </c>
      <c r="R131" s="550">
        <v>2500</v>
      </c>
      <c r="S131" s="550"/>
      <c r="T131" s="550"/>
      <c r="U131" s="168"/>
      <c r="V131" s="168"/>
      <c r="W131" s="168"/>
      <c r="X131" s="168"/>
    </row>
    <row r="132" spans="1:24" ht="31.5">
      <c r="A132" s="561">
        <v>21</v>
      </c>
      <c r="B132" s="326" t="s">
        <v>1333</v>
      </c>
      <c r="C132" s="317"/>
      <c r="D132" s="317"/>
      <c r="E132" s="550"/>
      <c r="F132" s="550"/>
      <c r="G132" s="550"/>
      <c r="H132" s="550"/>
      <c r="I132" s="550">
        <v>8100</v>
      </c>
      <c r="J132" s="550">
        <v>8100</v>
      </c>
      <c r="K132" s="550"/>
      <c r="L132" s="550"/>
      <c r="M132" s="550">
        <v>8100</v>
      </c>
      <c r="N132" s="550">
        <v>8100</v>
      </c>
      <c r="O132" s="550"/>
      <c r="P132" s="550"/>
      <c r="Q132" s="550">
        <v>4200</v>
      </c>
      <c r="R132" s="550">
        <v>4200</v>
      </c>
      <c r="S132" s="550"/>
      <c r="T132" s="550"/>
      <c r="U132" s="168"/>
      <c r="V132" s="168"/>
      <c r="W132" s="168"/>
      <c r="X132" s="168"/>
    </row>
    <row r="133" spans="1:24">
      <c r="A133" s="561">
        <v>22</v>
      </c>
      <c r="B133" s="326" t="s">
        <v>1334</v>
      </c>
      <c r="C133" s="317"/>
      <c r="D133" s="317"/>
      <c r="E133" s="550"/>
      <c r="F133" s="550"/>
      <c r="G133" s="550"/>
      <c r="H133" s="550"/>
      <c r="I133" s="550">
        <v>4500</v>
      </c>
      <c r="J133" s="550">
        <v>4500</v>
      </c>
      <c r="K133" s="550"/>
      <c r="L133" s="550"/>
      <c r="M133" s="550">
        <v>4500</v>
      </c>
      <c r="N133" s="550">
        <v>4500</v>
      </c>
      <c r="O133" s="550"/>
      <c r="P133" s="550"/>
      <c r="Q133" s="550">
        <v>2500</v>
      </c>
      <c r="R133" s="550">
        <v>2500</v>
      </c>
      <c r="S133" s="550"/>
      <c r="T133" s="550"/>
      <c r="U133" s="168"/>
      <c r="V133" s="168"/>
      <c r="W133" s="168"/>
      <c r="X133" s="168"/>
    </row>
    <row r="134" spans="1:24" ht="31.5">
      <c r="A134" s="561">
        <v>23</v>
      </c>
      <c r="B134" s="326" t="s">
        <v>1335</v>
      </c>
      <c r="C134" s="317"/>
      <c r="D134" s="317"/>
      <c r="E134" s="550"/>
      <c r="F134" s="550"/>
      <c r="G134" s="550"/>
      <c r="H134" s="550"/>
      <c r="I134" s="550">
        <v>3150</v>
      </c>
      <c r="J134" s="550">
        <v>3150</v>
      </c>
      <c r="K134" s="550"/>
      <c r="L134" s="550"/>
      <c r="M134" s="550">
        <v>3150</v>
      </c>
      <c r="N134" s="550">
        <v>3150</v>
      </c>
      <c r="O134" s="550"/>
      <c r="P134" s="550"/>
      <c r="Q134" s="550"/>
      <c r="R134" s="550"/>
      <c r="S134" s="550"/>
      <c r="T134" s="550"/>
      <c r="U134" s="168"/>
      <c r="V134" s="168"/>
      <c r="W134" s="168"/>
      <c r="X134" s="168"/>
    </row>
    <row r="135" spans="1:24" ht="47.25">
      <c r="A135" s="561">
        <v>24</v>
      </c>
      <c r="B135" s="326" t="s">
        <v>1336</v>
      </c>
      <c r="C135" s="317"/>
      <c r="D135" s="317"/>
      <c r="E135" s="550"/>
      <c r="F135" s="550"/>
      <c r="G135" s="550"/>
      <c r="H135" s="550"/>
      <c r="I135" s="550">
        <v>9000</v>
      </c>
      <c r="J135" s="550">
        <v>9000</v>
      </c>
      <c r="K135" s="550"/>
      <c r="L135" s="550"/>
      <c r="M135" s="550">
        <v>9000</v>
      </c>
      <c r="N135" s="550">
        <v>9000</v>
      </c>
      <c r="O135" s="550"/>
      <c r="P135" s="550"/>
      <c r="Q135" s="550"/>
      <c r="R135" s="550"/>
      <c r="S135" s="550"/>
      <c r="T135" s="550"/>
      <c r="U135" s="168"/>
      <c r="V135" s="168"/>
      <c r="W135" s="168"/>
      <c r="X135" s="168"/>
    </row>
    <row r="136" spans="1:24" ht="31.5">
      <c r="A136" s="561">
        <v>25</v>
      </c>
      <c r="B136" s="326" t="s">
        <v>1337</v>
      </c>
      <c r="C136" s="317"/>
      <c r="D136" s="317"/>
      <c r="E136" s="550"/>
      <c r="F136" s="550"/>
      <c r="G136" s="550"/>
      <c r="H136" s="550"/>
      <c r="I136" s="550">
        <v>4500</v>
      </c>
      <c r="J136" s="550">
        <v>4500</v>
      </c>
      <c r="K136" s="550"/>
      <c r="L136" s="550"/>
      <c r="M136" s="550">
        <v>4500</v>
      </c>
      <c r="N136" s="550">
        <v>4500</v>
      </c>
      <c r="O136" s="550"/>
      <c r="P136" s="550"/>
      <c r="Q136" s="550"/>
      <c r="R136" s="550"/>
      <c r="S136" s="550"/>
      <c r="T136" s="550"/>
      <c r="U136" s="168"/>
      <c r="V136" s="168"/>
      <c r="W136" s="168"/>
      <c r="X136" s="168"/>
    </row>
    <row r="137" spans="1:24" ht="31.5">
      <c r="A137" s="561">
        <v>26</v>
      </c>
      <c r="B137" s="326" t="s">
        <v>1338</v>
      </c>
      <c r="C137" s="317"/>
      <c r="D137" s="317"/>
      <c r="E137" s="550"/>
      <c r="F137" s="550"/>
      <c r="G137" s="550"/>
      <c r="H137" s="550"/>
      <c r="I137" s="550">
        <v>8100</v>
      </c>
      <c r="J137" s="550">
        <v>8100</v>
      </c>
      <c r="K137" s="550"/>
      <c r="L137" s="550"/>
      <c r="M137" s="550">
        <v>8100</v>
      </c>
      <c r="N137" s="550">
        <v>8100</v>
      </c>
      <c r="O137" s="550"/>
      <c r="P137" s="550"/>
      <c r="Q137" s="550"/>
      <c r="R137" s="550"/>
      <c r="S137" s="550"/>
      <c r="T137" s="550"/>
      <c r="U137" s="168"/>
      <c r="V137" s="168"/>
      <c r="W137" s="168"/>
      <c r="X137" s="168"/>
    </row>
    <row r="138" spans="1:24" ht="31.5">
      <c r="A138" s="561">
        <v>27</v>
      </c>
      <c r="B138" s="326" t="s">
        <v>1339</v>
      </c>
      <c r="C138" s="317"/>
      <c r="D138" s="317"/>
      <c r="E138" s="550"/>
      <c r="F138" s="550"/>
      <c r="G138" s="550"/>
      <c r="H138" s="550"/>
      <c r="I138" s="550">
        <v>3150</v>
      </c>
      <c r="J138" s="550">
        <v>3150</v>
      </c>
      <c r="K138" s="550"/>
      <c r="L138" s="550"/>
      <c r="M138" s="550">
        <v>3150</v>
      </c>
      <c r="N138" s="550">
        <v>3150</v>
      </c>
      <c r="O138" s="550"/>
      <c r="P138" s="550"/>
      <c r="Q138" s="550"/>
      <c r="R138" s="550"/>
      <c r="S138" s="550"/>
      <c r="T138" s="550"/>
      <c r="U138" s="168"/>
      <c r="V138" s="168"/>
      <c r="W138" s="168"/>
      <c r="X138" s="168"/>
    </row>
    <row r="139" spans="1:24" ht="31.5">
      <c r="A139" s="561">
        <v>28</v>
      </c>
      <c r="B139" s="326" t="s">
        <v>1340</v>
      </c>
      <c r="C139" s="317"/>
      <c r="D139" s="317"/>
      <c r="E139" s="550"/>
      <c r="F139" s="550"/>
      <c r="G139" s="550"/>
      <c r="H139" s="550"/>
      <c r="I139" s="550">
        <v>8100</v>
      </c>
      <c r="J139" s="550">
        <v>8100</v>
      </c>
      <c r="K139" s="550"/>
      <c r="L139" s="550"/>
      <c r="M139" s="550">
        <v>8100</v>
      </c>
      <c r="N139" s="550">
        <v>8100</v>
      </c>
      <c r="O139" s="550"/>
      <c r="P139" s="550"/>
      <c r="Q139" s="550"/>
      <c r="R139" s="550"/>
      <c r="S139" s="550"/>
      <c r="T139" s="550"/>
      <c r="U139" s="168"/>
      <c r="V139" s="168"/>
      <c r="W139" s="168"/>
      <c r="X139" s="168"/>
    </row>
    <row r="140" spans="1:24" ht="31.5">
      <c r="A140" s="561">
        <v>29</v>
      </c>
      <c r="B140" s="326" t="s">
        <v>1341</v>
      </c>
      <c r="C140" s="317"/>
      <c r="D140" s="317"/>
      <c r="E140" s="550"/>
      <c r="F140" s="550"/>
      <c r="G140" s="550"/>
      <c r="H140" s="550"/>
      <c r="I140" s="550">
        <v>2700</v>
      </c>
      <c r="J140" s="550">
        <v>2700</v>
      </c>
      <c r="K140" s="550"/>
      <c r="L140" s="550"/>
      <c r="M140" s="550">
        <v>2700</v>
      </c>
      <c r="N140" s="550">
        <v>2700</v>
      </c>
      <c r="O140" s="550"/>
      <c r="P140" s="550"/>
      <c r="Q140" s="550"/>
      <c r="R140" s="550"/>
      <c r="S140" s="550"/>
      <c r="T140" s="550"/>
      <c r="U140" s="168"/>
      <c r="V140" s="168"/>
      <c r="W140" s="168"/>
      <c r="X140" s="168"/>
    </row>
    <row r="141" spans="1:24" ht="31.5">
      <c r="A141" s="561">
        <v>30</v>
      </c>
      <c r="B141" s="326" t="s">
        <v>1342</v>
      </c>
      <c r="C141" s="317"/>
      <c r="D141" s="317"/>
      <c r="E141" s="550"/>
      <c r="F141" s="550"/>
      <c r="G141" s="550"/>
      <c r="H141" s="550"/>
      <c r="I141" s="550">
        <v>2250</v>
      </c>
      <c r="J141" s="550">
        <v>2250</v>
      </c>
      <c r="K141" s="550"/>
      <c r="L141" s="550"/>
      <c r="M141" s="550">
        <v>2250</v>
      </c>
      <c r="N141" s="550">
        <v>2250</v>
      </c>
      <c r="O141" s="550"/>
      <c r="P141" s="550"/>
      <c r="Q141" s="550"/>
      <c r="R141" s="550"/>
      <c r="S141" s="550"/>
      <c r="T141" s="550"/>
      <c r="U141" s="168"/>
      <c r="V141" s="168"/>
      <c r="W141" s="168"/>
      <c r="X141" s="168"/>
    </row>
    <row r="142" spans="1:24" ht="31.5">
      <c r="A142" s="561">
        <v>31</v>
      </c>
      <c r="B142" s="326" t="s">
        <v>1343</v>
      </c>
      <c r="C142" s="317"/>
      <c r="D142" s="317"/>
      <c r="E142" s="550"/>
      <c r="F142" s="550"/>
      <c r="G142" s="550"/>
      <c r="H142" s="550"/>
      <c r="I142" s="550">
        <v>2250</v>
      </c>
      <c r="J142" s="550">
        <v>2250</v>
      </c>
      <c r="K142" s="550"/>
      <c r="L142" s="550"/>
      <c r="M142" s="550">
        <v>2250</v>
      </c>
      <c r="N142" s="550">
        <v>2250</v>
      </c>
      <c r="O142" s="550"/>
      <c r="P142" s="550"/>
      <c r="Q142" s="550"/>
      <c r="R142" s="550"/>
      <c r="S142" s="550"/>
      <c r="T142" s="550"/>
      <c r="U142" s="168"/>
      <c r="V142" s="168"/>
      <c r="W142" s="168"/>
      <c r="X142" s="168"/>
    </row>
    <row r="143" spans="1:24" ht="31.5">
      <c r="A143" s="561">
        <v>32</v>
      </c>
      <c r="B143" s="326" t="s">
        <v>1344</v>
      </c>
      <c r="C143" s="317"/>
      <c r="D143" s="317"/>
      <c r="E143" s="550"/>
      <c r="F143" s="550"/>
      <c r="G143" s="550"/>
      <c r="H143" s="550"/>
      <c r="I143" s="550">
        <v>2700</v>
      </c>
      <c r="J143" s="550">
        <v>2700</v>
      </c>
      <c r="K143" s="550"/>
      <c r="L143" s="550"/>
      <c r="M143" s="550">
        <v>2700</v>
      </c>
      <c r="N143" s="550">
        <v>2700</v>
      </c>
      <c r="O143" s="550"/>
      <c r="P143" s="550"/>
      <c r="Q143" s="550"/>
      <c r="R143" s="550"/>
      <c r="S143" s="550"/>
      <c r="T143" s="550"/>
      <c r="U143" s="168"/>
      <c r="V143" s="168"/>
      <c r="W143" s="168"/>
      <c r="X143" s="168"/>
    </row>
    <row r="144" spans="1:24" ht="31.5">
      <c r="A144" s="561">
        <v>33</v>
      </c>
      <c r="B144" s="326" t="s">
        <v>1345</v>
      </c>
      <c r="C144" s="317"/>
      <c r="D144" s="317"/>
      <c r="E144" s="550"/>
      <c r="F144" s="550"/>
      <c r="G144" s="550"/>
      <c r="H144" s="550"/>
      <c r="I144" s="550">
        <v>5850</v>
      </c>
      <c r="J144" s="550">
        <v>5850</v>
      </c>
      <c r="K144" s="550"/>
      <c r="L144" s="550"/>
      <c r="M144" s="550">
        <v>5850</v>
      </c>
      <c r="N144" s="550">
        <v>5850</v>
      </c>
      <c r="O144" s="550"/>
      <c r="P144" s="550"/>
      <c r="Q144" s="550">
        <v>3000</v>
      </c>
      <c r="R144" s="550">
        <v>3000</v>
      </c>
      <c r="S144" s="550"/>
      <c r="T144" s="550"/>
      <c r="U144" s="168"/>
      <c r="V144" s="168"/>
      <c r="W144" s="168"/>
      <c r="X144" s="168"/>
    </row>
    <row r="145" spans="1:24" ht="47.25">
      <c r="A145" s="561">
        <v>34</v>
      </c>
      <c r="B145" s="326" t="s">
        <v>1346</v>
      </c>
      <c r="C145" s="317"/>
      <c r="D145" s="317"/>
      <c r="E145" s="550"/>
      <c r="F145" s="550"/>
      <c r="G145" s="550"/>
      <c r="H145" s="550"/>
      <c r="I145" s="550">
        <v>9000</v>
      </c>
      <c r="J145" s="550">
        <v>9000</v>
      </c>
      <c r="K145" s="550"/>
      <c r="L145" s="550"/>
      <c r="M145" s="550">
        <v>9000</v>
      </c>
      <c r="N145" s="550">
        <v>9000</v>
      </c>
      <c r="O145" s="550"/>
      <c r="P145" s="550"/>
      <c r="Q145" s="550">
        <v>4200</v>
      </c>
      <c r="R145" s="550">
        <v>4200</v>
      </c>
      <c r="S145" s="550"/>
      <c r="T145" s="550"/>
      <c r="U145" s="168"/>
      <c r="V145" s="168"/>
      <c r="W145" s="168"/>
      <c r="X145" s="168"/>
    </row>
    <row r="146" spans="1:24" ht="31.5">
      <c r="A146" s="561">
        <v>35</v>
      </c>
      <c r="B146" s="326" t="s">
        <v>1347</v>
      </c>
      <c r="C146" s="317"/>
      <c r="D146" s="317"/>
      <c r="E146" s="550"/>
      <c r="F146" s="550"/>
      <c r="G146" s="550"/>
      <c r="H146" s="550"/>
      <c r="I146" s="550">
        <v>5400</v>
      </c>
      <c r="J146" s="550">
        <v>5400</v>
      </c>
      <c r="K146" s="550"/>
      <c r="L146" s="550"/>
      <c r="M146" s="550">
        <v>5400</v>
      </c>
      <c r="N146" s="550">
        <v>5400</v>
      </c>
      <c r="O146" s="550"/>
      <c r="P146" s="550"/>
      <c r="Q146" s="550">
        <v>2800</v>
      </c>
      <c r="R146" s="550">
        <v>2800</v>
      </c>
      <c r="S146" s="550"/>
      <c r="T146" s="550"/>
      <c r="U146" s="168"/>
      <c r="V146" s="168"/>
      <c r="W146" s="168"/>
      <c r="X146" s="168"/>
    </row>
    <row r="147" spans="1:24" ht="31.5">
      <c r="A147" s="561">
        <v>36</v>
      </c>
      <c r="B147" s="326" t="s">
        <v>1348</v>
      </c>
      <c r="C147" s="317"/>
      <c r="D147" s="317"/>
      <c r="E147" s="550"/>
      <c r="F147" s="550"/>
      <c r="G147" s="550"/>
      <c r="H147" s="550"/>
      <c r="I147" s="550">
        <v>7200</v>
      </c>
      <c r="J147" s="550">
        <v>7200</v>
      </c>
      <c r="K147" s="550"/>
      <c r="L147" s="550"/>
      <c r="M147" s="550">
        <v>7200</v>
      </c>
      <c r="N147" s="550">
        <v>7200</v>
      </c>
      <c r="O147" s="550"/>
      <c r="P147" s="550"/>
      <c r="Q147" s="550">
        <v>3500</v>
      </c>
      <c r="R147" s="550">
        <v>3500</v>
      </c>
      <c r="S147" s="550"/>
      <c r="T147" s="550"/>
      <c r="U147" s="168"/>
      <c r="V147" s="168"/>
      <c r="W147" s="168"/>
      <c r="X147" s="168"/>
    </row>
    <row r="148" spans="1:24" ht="31.5">
      <c r="A148" s="561">
        <v>37</v>
      </c>
      <c r="B148" s="326" t="s">
        <v>1349</v>
      </c>
      <c r="C148" s="317"/>
      <c r="D148" s="317"/>
      <c r="E148" s="550"/>
      <c r="F148" s="550"/>
      <c r="G148" s="550"/>
      <c r="H148" s="550"/>
      <c r="I148" s="550">
        <v>5850</v>
      </c>
      <c r="J148" s="550">
        <v>5850</v>
      </c>
      <c r="K148" s="550"/>
      <c r="L148" s="550"/>
      <c r="M148" s="550">
        <v>5850</v>
      </c>
      <c r="N148" s="550">
        <v>5850</v>
      </c>
      <c r="O148" s="550"/>
      <c r="P148" s="550"/>
      <c r="Q148" s="550">
        <v>3000</v>
      </c>
      <c r="R148" s="550">
        <v>3000</v>
      </c>
      <c r="S148" s="550"/>
      <c r="T148" s="550"/>
      <c r="U148" s="168"/>
      <c r="V148" s="168"/>
      <c r="W148" s="168"/>
      <c r="X148" s="168"/>
    </row>
    <row r="149" spans="1:24" ht="31.5">
      <c r="A149" s="561">
        <v>38</v>
      </c>
      <c r="B149" s="326" t="s">
        <v>1350</v>
      </c>
      <c r="C149" s="317"/>
      <c r="D149" s="317"/>
      <c r="E149" s="550"/>
      <c r="F149" s="550"/>
      <c r="G149" s="550"/>
      <c r="H149" s="550"/>
      <c r="I149" s="550">
        <v>4050</v>
      </c>
      <c r="J149" s="550">
        <v>4050</v>
      </c>
      <c r="K149" s="550"/>
      <c r="L149" s="550"/>
      <c r="M149" s="550">
        <v>4050</v>
      </c>
      <c r="N149" s="550">
        <v>4050</v>
      </c>
      <c r="O149" s="550"/>
      <c r="P149" s="550"/>
      <c r="Q149" s="550"/>
      <c r="R149" s="550"/>
      <c r="S149" s="550"/>
      <c r="T149" s="550"/>
      <c r="U149" s="168"/>
      <c r="V149" s="168"/>
      <c r="W149" s="168"/>
      <c r="X149" s="168"/>
    </row>
    <row r="150" spans="1:24" ht="31.5">
      <c r="A150" s="561">
        <v>39</v>
      </c>
      <c r="B150" s="326" t="s">
        <v>1351</v>
      </c>
      <c r="C150" s="317"/>
      <c r="D150" s="317"/>
      <c r="E150" s="550"/>
      <c r="F150" s="550"/>
      <c r="G150" s="550"/>
      <c r="H150" s="550"/>
      <c r="I150" s="550">
        <v>5850</v>
      </c>
      <c r="J150" s="550">
        <v>5850</v>
      </c>
      <c r="K150" s="550"/>
      <c r="L150" s="550"/>
      <c r="M150" s="550">
        <v>5850</v>
      </c>
      <c r="N150" s="550">
        <v>5850</v>
      </c>
      <c r="O150" s="550"/>
      <c r="P150" s="550"/>
      <c r="Q150" s="550"/>
      <c r="R150" s="550"/>
      <c r="S150" s="550"/>
      <c r="T150" s="550"/>
      <c r="U150" s="168"/>
      <c r="V150" s="168"/>
      <c r="W150" s="168"/>
      <c r="X150" s="168"/>
    </row>
    <row r="151" spans="1:24" ht="31.5">
      <c r="A151" s="561">
        <v>40</v>
      </c>
      <c r="B151" s="326" t="s">
        <v>1352</v>
      </c>
      <c r="C151" s="317"/>
      <c r="D151" s="317"/>
      <c r="E151" s="550"/>
      <c r="F151" s="550"/>
      <c r="G151" s="550"/>
      <c r="H151" s="550"/>
      <c r="I151" s="550">
        <v>4950</v>
      </c>
      <c r="J151" s="550">
        <v>4950</v>
      </c>
      <c r="K151" s="550"/>
      <c r="L151" s="550"/>
      <c r="M151" s="550">
        <v>4950</v>
      </c>
      <c r="N151" s="550">
        <v>4950</v>
      </c>
      <c r="O151" s="550"/>
      <c r="P151" s="550"/>
      <c r="Q151" s="550"/>
      <c r="R151" s="550"/>
      <c r="S151" s="550"/>
      <c r="T151" s="550"/>
      <c r="U151" s="168"/>
      <c r="V151" s="168"/>
      <c r="W151" s="168"/>
      <c r="X151" s="168"/>
    </row>
    <row r="152" spans="1:24" ht="31.5">
      <c r="A152" s="561">
        <v>41</v>
      </c>
      <c r="B152" s="326" t="s">
        <v>1353</v>
      </c>
      <c r="C152" s="317"/>
      <c r="D152" s="317"/>
      <c r="E152" s="550"/>
      <c r="F152" s="550"/>
      <c r="G152" s="550"/>
      <c r="H152" s="550"/>
      <c r="I152" s="550">
        <v>4950</v>
      </c>
      <c r="J152" s="550">
        <v>4950</v>
      </c>
      <c r="K152" s="550"/>
      <c r="L152" s="550"/>
      <c r="M152" s="550">
        <v>4950</v>
      </c>
      <c r="N152" s="550">
        <v>4950</v>
      </c>
      <c r="O152" s="550"/>
      <c r="P152" s="550"/>
      <c r="Q152" s="550"/>
      <c r="R152" s="550"/>
      <c r="S152" s="550"/>
      <c r="T152" s="550"/>
      <c r="U152" s="168"/>
      <c r="V152" s="168"/>
      <c r="W152" s="168"/>
      <c r="X152" s="168"/>
    </row>
    <row r="153" spans="1:24" ht="31.5">
      <c r="A153" s="561">
        <v>42</v>
      </c>
      <c r="B153" s="326" t="s">
        <v>1354</v>
      </c>
      <c r="C153" s="317"/>
      <c r="D153" s="317"/>
      <c r="E153" s="550"/>
      <c r="F153" s="550"/>
      <c r="G153" s="550"/>
      <c r="H153" s="550"/>
      <c r="I153" s="550">
        <v>5850</v>
      </c>
      <c r="J153" s="550">
        <v>5850</v>
      </c>
      <c r="K153" s="550"/>
      <c r="L153" s="550"/>
      <c r="M153" s="550">
        <v>5850</v>
      </c>
      <c r="N153" s="550">
        <v>5850</v>
      </c>
      <c r="O153" s="550"/>
      <c r="P153" s="550"/>
      <c r="Q153" s="550"/>
      <c r="R153" s="550"/>
      <c r="S153" s="550"/>
      <c r="T153" s="550"/>
      <c r="U153" s="168"/>
      <c r="V153" s="168"/>
      <c r="W153" s="168"/>
      <c r="X153" s="168"/>
    </row>
    <row r="154" spans="1:24" ht="31.5">
      <c r="A154" s="561">
        <v>43</v>
      </c>
      <c r="B154" s="326" t="s">
        <v>1355</v>
      </c>
      <c r="C154" s="317"/>
      <c r="D154" s="317"/>
      <c r="E154" s="550"/>
      <c r="F154" s="550"/>
      <c r="G154" s="550"/>
      <c r="H154" s="550"/>
      <c r="I154" s="550">
        <v>3600</v>
      </c>
      <c r="J154" s="550">
        <v>3600</v>
      </c>
      <c r="K154" s="550"/>
      <c r="L154" s="550"/>
      <c r="M154" s="550">
        <v>3600</v>
      </c>
      <c r="N154" s="550">
        <v>3600</v>
      </c>
      <c r="O154" s="550"/>
      <c r="P154" s="550"/>
      <c r="Q154" s="550"/>
      <c r="R154" s="550"/>
      <c r="S154" s="550"/>
      <c r="T154" s="550"/>
      <c r="U154" s="168"/>
      <c r="V154" s="168"/>
      <c r="W154" s="168"/>
      <c r="X154" s="168"/>
    </row>
    <row r="155" spans="1:24" ht="31.5">
      <c r="A155" s="561">
        <v>44</v>
      </c>
      <c r="B155" s="326" t="s">
        <v>1356</v>
      </c>
      <c r="C155" s="317"/>
      <c r="D155" s="317"/>
      <c r="E155" s="550"/>
      <c r="F155" s="550"/>
      <c r="G155" s="550"/>
      <c r="H155" s="550"/>
      <c r="I155" s="550">
        <v>2250</v>
      </c>
      <c r="J155" s="550">
        <v>2250</v>
      </c>
      <c r="K155" s="550"/>
      <c r="L155" s="550"/>
      <c r="M155" s="550">
        <v>2250</v>
      </c>
      <c r="N155" s="550">
        <v>2250</v>
      </c>
      <c r="O155" s="550"/>
      <c r="P155" s="550"/>
      <c r="Q155" s="550"/>
      <c r="R155" s="550"/>
      <c r="S155" s="550"/>
      <c r="T155" s="550"/>
      <c r="U155" s="168"/>
      <c r="V155" s="168"/>
      <c r="W155" s="168"/>
      <c r="X155" s="168"/>
    </row>
    <row r="156" spans="1:24" ht="31.5">
      <c r="A156" s="561">
        <v>45</v>
      </c>
      <c r="B156" s="326" t="s">
        <v>1357</v>
      </c>
      <c r="C156" s="317"/>
      <c r="D156" s="317"/>
      <c r="E156" s="550"/>
      <c r="F156" s="550"/>
      <c r="G156" s="550"/>
      <c r="H156" s="550"/>
      <c r="I156" s="550">
        <v>2250</v>
      </c>
      <c r="J156" s="550">
        <v>2250</v>
      </c>
      <c r="K156" s="550"/>
      <c r="L156" s="550"/>
      <c r="M156" s="550">
        <v>2250</v>
      </c>
      <c r="N156" s="550">
        <v>2250</v>
      </c>
      <c r="O156" s="550"/>
      <c r="P156" s="550"/>
      <c r="Q156" s="550"/>
      <c r="R156" s="550"/>
      <c r="S156" s="550"/>
      <c r="T156" s="550"/>
      <c r="U156" s="168"/>
      <c r="V156" s="168"/>
      <c r="W156" s="168"/>
      <c r="X156" s="168"/>
    </row>
    <row r="157" spans="1:24" ht="31.5">
      <c r="A157" s="561">
        <v>46</v>
      </c>
      <c r="B157" s="326" t="s">
        <v>1358</v>
      </c>
      <c r="C157" s="317"/>
      <c r="D157" s="317"/>
      <c r="E157" s="550"/>
      <c r="F157" s="550"/>
      <c r="G157" s="550"/>
      <c r="H157" s="550"/>
      <c r="I157" s="550">
        <v>2700</v>
      </c>
      <c r="J157" s="550">
        <v>2700</v>
      </c>
      <c r="K157" s="550"/>
      <c r="L157" s="550"/>
      <c r="M157" s="550">
        <v>2700</v>
      </c>
      <c r="N157" s="550">
        <v>2700</v>
      </c>
      <c r="O157" s="550"/>
      <c r="P157" s="550"/>
      <c r="Q157" s="550"/>
      <c r="R157" s="550"/>
      <c r="S157" s="550"/>
      <c r="T157" s="550"/>
      <c r="U157" s="168"/>
      <c r="V157" s="168"/>
      <c r="W157" s="168"/>
      <c r="X157" s="168"/>
    </row>
    <row r="158" spans="1:24">
      <c r="A158" s="549"/>
      <c r="B158" s="552"/>
      <c r="C158" s="317"/>
      <c r="D158" s="317"/>
      <c r="E158" s="550"/>
      <c r="F158" s="550"/>
      <c r="G158" s="550"/>
      <c r="H158" s="550"/>
      <c r="I158" s="550"/>
      <c r="J158" s="550"/>
      <c r="K158" s="550"/>
      <c r="L158" s="550"/>
      <c r="M158" s="550"/>
      <c r="N158" s="550"/>
      <c r="O158" s="550"/>
      <c r="P158" s="550"/>
      <c r="Q158" s="550"/>
      <c r="R158" s="550"/>
      <c r="S158" s="550"/>
      <c r="T158" s="550"/>
      <c r="U158" s="168"/>
      <c r="V158" s="168"/>
      <c r="W158" s="168"/>
      <c r="X158" s="168"/>
    </row>
    <row r="159" spans="1:24">
      <c r="A159" s="538" t="s">
        <v>283</v>
      </c>
      <c r="B159" s="539" t="s">
        <v>632</v>
      </c>
      <c r="C159" s="317"/>
      <c r="D159" s="317"/>
      <c r="E159" s="541"/>
      <c r="F159" s="541"/>
      <c r="G159" s="541">
        <f t="shared" ref="G159:R159" si="17">G160</f>
        <v>0</v>
      </c>
      <c r="H159" s="541">
        <f t="shared" si="17"/>
        <v>0</v>
      </c>
      <c r="I159" s="541">
        <f t="shared" si="17"/>
        <v>10220</v>
      </c>
      <c r="J159" s="541">
        <f t="shared" si="17"/>
        <v>10220</v>
      </c>
      <c r="K159" s="541">
        <f t="shared" si="17"/>
        <v>0</v>
      </c>
      <c r="L159" s="541">
        <f t="shared" si="17"/>
        <v>0</v>
      </c>
      <c r="M159" s="541">
        <f t="shared" si="17"/>
        <v>10220</v>
      </c>
      <c r="N159" s="541">
        <f t="shared" si="17"/>
        <v>10220</v>
      </c>
      <c r="O159" s="541">
        <f t="shared" si="17"/>
        <v>0</v>
      </c>
      <c r="P159" s="541">
        <f t="shared" si="17"/>
        <v>0</v>
      </c>
      <c r="Q159" s="541">
        <f t="shared" si="17"/>
        <v>7880</v>
      </c>
      <c r="R159" s="541">
        <f t="shared" si="17"/>
        <v>7880</v>
      </c>
      <c r="S159" s="550"/>
      <c r="T159" s="550"/>
      <c r="U159" s="168"/>
      <c r="V159" s="168"/>
      <c r="W159" s="168"/>
      <c r="X159" s="168"/>
    </row>
    <row r="160" spans="1:24" ht="31.5">
      <c r="A160" s="559"/>
      <c r="B160" s="560" t="s">
        <v>1250</v>
      </c>
      <c r="C160" s="559"/>
      <c r="D160" s="559"/>
      <c r="E160" s="541"/>
      <c r="F160" s="541"/>
      <c r="G160" s="541">
        <f t="shared" ref="G160:R160" si="18">SUM(G162:G165)</f>
        <v>0</v>
      </c>
      <c r="H160" s="541">
        <f t="shared" si="18"/>
        <v>0</v>
      </c>
      <c r="I160" s="541">
        <f t="shared" si="18"/>
        <v>10220</v>
      </c>
      <c r="J160" s="541">
        <f t="shared" si="18"/>
        <v>10220</v>
      </c>
      <c r="K160" s="541">
        <f t="shared" si="18"/>
        <v>0</v>
      </c>
      <c r="L160" s="541">
        <f t="shared" si="18"/>
        <v>0</v>
      </c>
      <c r="M160" s="541">
        <f t="shared" si="18"/>
        <v>10220</v>
      </c>
      <c r="N160" s="541">
        <f t="shared" si="18"/>
        <v>10220</v>
      </c>
      <c r="O160" s="541">
        <f t="shared" si="18"/>
        <v>0</v>
      </c>
      <c r="P160" s="541">
        <f t="shared" si="18"/>
        <v>0</v>
      </c>
      <c r="Q160" s="541">
        <f t="shared" si="18"/>
        <v>7880</v>
      </c>
      <c r="R160" s="541">
        <f t="shared" si="18"/>
        <v>7880</v>
      </c>
      <c r="S160" s="559"/>
      <c r="T160" s="559"/>
      <c r="U160" s="168"/>
      <c r="V160" s="168"/>
      <c r="W160" s="168"/>
      <c r="X160" s="168"/>
    </row>
    <row r="161" spans="1:24" ht="31.5">
      <c r="A161" s="544"/>
      <c r="B161" s="545" t="s">
        <v>1126</v>
      </c>
      <c r="C161" s="546"/>
      <c r="D161" s="547"/>
      <c r="E161" s="548"/>
      <c r="F161" s="548"/>
      <c r="G161" s="548"/>
      <c r="H161" s="548"/>
      <c r="I161" s="548"/>
      <c r="J161" s="548"/>
      <c r="K161" s="548"/>
      <c r="L161" s="548"/>
      <c r="M161" s="548"/>
      <c r="N161" s="548"/>
      <c r="O161" s="548"/>
      <c r="P161" s="548"/>
      <c r="Q161" s="548"/>
      <c r="R161" s="548"/>
      <c r="S161" s="547"/>
      <c r="T161" s="547"/>
      <c r="U161" s="168"/>
      <c r="V161" s="168"/>
      <c r="W161" s="168"/>
      <c r="X161" s="168"/>
    </row>
    <row r="162" spans="1:24" ht="31.5">
      <c r="A162" s="549">
        <v>1</v>
      </c>
      <c r="B162" s="562" t="s">
        <v>1359</v>
      </c>
      <c r="C162" s="317"/>
      <c r="D162" s="317"/>
      <c r="E162" s="550"/>
      <c r="F162" s="550"/>
      <c r="G162" s="550"/>
      <c r="H162" s="550"/>
      <c r="I162" s="550">
        <v>1260</v>
      </c>
      <c r="J162" s="550">
        <v>1260</v>
      </c>
      <c r="K162" s="550"/>
      <c r="L162" s="550"/>
      <c r="M162" s="550">
        <v>1260</v>
      </c>
      <c r="N162" s="550">
        <v>1260</v>
      </c>
      <c r="O162" s="550"/>
      <c r="P162" s="550"/>
      <c r="Q162" s="550">
        <v>1260</v>
      </c>
      <c r="R162" s="550">
        <v>1260</v>
      </c>
      <c r="S162" s="550"/>
      <c r="T162" s="550"/>
      <c r="U162" s="168"/>
      <c r="V162" s="168"/>
      <c r="W162" s="168"/>
      <c r="X162" s="168"/>
    </row>
    <row r="163" spans="1:24" ht="31.5">
      <c r="A163" s="549">
        <v>2</v>
      </c>
      <c r="B163" s="562" t="s">
        <v>1360</v>
      </c>
      <c r="C163" s="317"/>
      <c r="D163" s="317"/>
      <c r="E163" s="550"/>
      <c r="F163" s="550"/>
      <c r="G163" s="550"/>
      <c r="H163" s="550"/>
      <c r="I163" s="550">
        <v>2940</v>
      </c>
      <c r="J163" s="550">
        <v>2940</v>
      </c>
      <c r="K163" s="550"/>
      <c r="L163" s="550"/>
      <c r="M163" s="550">
        <v>2940</v>
      </c>
      <c r="N163" s="550">
        <v>2940</v>
      </c>
      <c r="O163" s="550"/>
      <c r="P163" s="550"/>
      <c r="Q163" s="550">
        <v>2940</v>
      </c>
      <c r="R163" s="550">
        <v>2940</v>
      </c>
      <c r="S163" s="550"/>
      <c r="T163" s="550"/>
      <c r="U163" s="168"/>
      <c r="V163" s="168"/>
      <c r="W163" s="168"/>
      <c r="X163" s="168"/>
    </row>
    <row r="164" spans="1:24" ht="31.5">
      <c r="A164" s="549">
        <v>3</v>
      </c>
      <c r="B164" s="562" t="s">
        <v>1361</v>
      </c>
      <c r="C164" s="317"/>
      <c r="D164" s="317"/>
      <c r="E164" s="550"/>
      <c r="F164" s="550"/>
      <c r="G164" s="550"/>
      <c r="H164" s="550"/>
      <c r="I164" s="550">
        <v>1680</v>
      </c>
      <c r="J164" s="550">
        <v>1680</v>
      </c>
      <c r="K164" s="550"/>
      <c r="L164" s="550"/>
      <c r="M164" s="550">
        <v>1680</v>
      </c>
      <c r="N164" s="550">
        <v>1680</v>
      </c>
      <c r="O164" s="550"/>
      <c r="P164" s="550"/>
      <c r="Q164" s="550">
        <v>1680</v>
      </c>
      <c r="R164" s="550">
        <v>1680</v>
      </c>
      <c r="S164" s="550"/>
      <c r="T164" s="550"/>
      <c r="U164" s="168"/>
      <c r="V164" s="168"/>
      <c r="W164" s="168"/>
      <c r="X164" s="168"/>
    </row>
    <row r="165" spans="1:24" ht="31.5">
      <c r="A165" s="549">
        <v>4</v>
      </c>
      <c r="B165" s="552" t="s">
        <v>1362</v>
      </c>
      <c r="C165" s="317"/>
      <c r="D165" s="317"/>
      <c r="E165" s="550"/>
      <c r="F165" s="550"/>
      <c r="G165" s="550"/>
      <c r="H165" s="550"/>
      <c r="I165" s="550">
        <v>4340</v>
      </c>
      <c r="J165" s="550">
        <v>4340</v>
      </c>
      <c r="K165" s="550"/>
      <c r="L165" s="550"/>
      <c r="M165" s="550">
        <v>4340</v>
      </c>
      <c r="N165" s="550">
        <v>4340</v>
      </c>
      <c r="O165" s="550"/>
      <c r="P165" s="550"/>
      <c r="Q165" s="550">
        <f>R165</f>
        <v>2000</v>
      </c>
      <c r="R165" s="550">
        <v>2000</v>
      </c>
      <c r="S165" s="550"/>
      <c r="T165" s="550"/>
      <c r="U165" s="168"/>
      <c r="V165" s="168"/>
      <c r="W165" s="168"/>
      <c r="X165" s="168"/>
    </row>
    <row r="166" spans="1:24">
      <c r="A166" s="549"/>
      <c r="B166" s="552"/>
      <c r="C166" s="317"/>
      <c r="D166" s="317"/>
      <c r="E166" s="550"/>
      <c r="F166" s="550"/>
      <c r="G166" s="550"/>
      <c r="H166" s="550"/>
      <c r="I166" s="550"/>
      <c r="J166" s="550"/>
      <c r="K166" s="550"/>
      <c r="L166" s="550"/>
      <c r="M166" s="550"/>
      <c r="N166" s="550"/>
      <c r="O166" s="550"/>
      <c r="P166" s="550"/>
      <c r="Q166" s="550"/>
      <c r="R166" s="550"/>
      <c r="S166" s="550"/>
      <c r="T166" s="550"/>
      <c r="U166" s="168"/>
      <c r="V166" s="168"/>
      <c r="W166" s="168"/>
      <c r="X166" s="168"/>
    </row>
    <row r="167" spans="1:24">
      <c r="A167" s="538" t="s">
        <v>284</v>
      </c>
      <c r="B167" s="539" t="s">
        <v>571</v>
      </c>
      <c r="C167" s="540"/>
      <c r="D167" s="540"/>
      <c r="E167" s="541"/>
      <c r="F167" s="541"/>
      <c r="G167" s="541">
        <f t="shared" ref="G167:Q167" si="19">G168</f>
        <v>0</v>
      </c>
      <c r="H167" s="541">
        <f t="shared" si="19"/>
        <v>0</v>
      </c>
      <c r="I167" s="541">
        <f t="shared" si="19"/>
        <v>253800</v>
      </c>
      <c r="J167" s="541">
        <f t="shared" si="19"/>
        <v>253800</v>
      </c>
      <c r="K167" s="541">
        <f t="shared" si="19"/>
        <v>0</v>
      </c>
      <c r="L167" s="541">
        <f t="shared" si="19"/>
        <v>0</v>
      </c>
      <c r="M167" s="541">
        <f t="shared" si="19"/>
        <v>253800</v>
      </c>
      <c r="N167" s="541">
        <f t="shared" si="19"/>
        <v>253800</v>
      </c>
      <c r="O167" s="541">
        <f t="shared" si="19"/>
        <v>0</v>
      </c>
      <c r="P167" s="541">
        <f t="shared" si="19"/>
        <v>0</v>
      </c>
      <c r="Q167" s="541">
        <f t="shared" si="19"/>
        <v>51500</v>
      </c>
      <c r="R167" s="541">
        <f>R168</f>
        <v>51500</v>
      </c>
      <c r="S167" s="541"/>
      <c r="T167" s="541"/>
      <c r="U167" s="168"/>
      <c r="V167" s="168"/>
      <c r="W167" s="168"/>
      <c r="X167" s="168"/>
    </row>
    <row r="168" spans="1:24" ht="31.5">
      <c r="A168" s="559"/>
      <c r="B168" s="560" t="s">
        <v>1250</v>
      </c>
      <c r="C168" s="559"/>
      <c r="D168" s="559"/>
      <c r="E168" s="541"/>
      <c r="F168" s="541"/>
      <c r="G168" s="541">
        <f t="shared" ref="G168:R168" si="20">SUM(G170:G204)</f>
        <v>0</v>
      </c>
      <c r="H168" s="541">
        <f t="shared" si="20"/>
        <v>0</v>
      </c>
      <c r="I168" s="541">
        <f t="shared" si="20"/>
        <v>253800</v>
      </c>
      <c r="J168" s="541">
        <f t="shared" si="20"/>
        <v>253800</v>
      </c>
      <c r="K168" s="541">
        <f t="shared" si="20"/>
        <v>0</v>
      </c>
      <c r="L168" s="541">
        <f t="shared" si="20"/>
        <v>0</v>
      </c>
      <c r="M168" s="541">
        <f t="shared" si="20"/>
        <v>253800</v>
      </c>
      <c r="N168" s="541">
        <f t="shared" si="20"/>
        <v>253800</v>
      </c>
      <c r="O168" s="541">
        <f t="shared" si="20"/>
        <v>0</v>
      </c>
      <c r="P168" s="541">
        <f t="shared" si="20"/>
        <v>0</v>
      </c>
      <c r="Q168" s="541">
        <f t="shared" si="20"/>
        <v>51500</v>
      </c>
      <c r="R168" s="541">
        <f t="shared" si="20"/>
        <v>51500</v>
      </c>
      <c r="S168" s="559"/>
      <c r="T168" s="559"/>
      <c r="U168" s="168"/>
      <c r="V168" s="168"/>
      <c r="W168" s="168"/>
      <c r="X168" s="168"/>
    </row>
    <row r="169" spans="1:24" ht="31.5">
      <c r="A169" s="544"/>
      <c r="B169" s="545" t="s">
        <v>1126</v>
      </c>
      <c r="C169" s="546"/>
      <c r="D169" s="547"/>
      <c r="E169" s="548"/>
      <c r="F169" s="548"/>
      <c r="G169" s="548"/>
      <c r="H169" s="548"/>
      <c r="I169" s="548"/>
      <c r="J169" s="548"/>
      <c r="K169" s="548"/>
      <c r="L169" s="548"/>
      <c r="M169" s="548"/>
      <c r="N169" s="548"/>
      <c r="O169" s="548"/>
      <c r="P169" s="548"/>
      <c r="Q169" s="548"/>
      <c r="R169" s="548"/>
      <c r="S169" s="547"/>
      <c r="T169" s="547"/>
      <c r="U169" s="168"/>
      <c r="V169" s="168"/>
      <c r="W169" s="168"/>
      <c r="X169" s="168"/>
    </row>
    <row r="170" spans="1:24" ht="31.5">
      <c r="A170" s="549">
        <v>1</v>
      </c>
      <c r="B170" s="563" t="s">
        <v>1363</v>
      </c>
      <c r="C170" s="317"/>
      <c r="D170" s="317"/>
      <c r="E170" s="456"/>
      <c r="F170" s="456"/>
      <c r="G170" s="550"/>
      <c r="H170" s="550"/>
      <c r="I170" s="550">
        <v>7550</v>
      </c>
      <c r="J170" s="550">
        <v>7550</v>
      </c>
      <c r="K170" s="550"/>
      <c r="L170" s="550"/>
      <c r="M170" s="550">
        <v>7550</v>
      </c>
      <c r="N170" s="550">
        <v>7550</v>
      </c>
      <c r="O170" s="550"/>
      <c r="P170" s="550"/>
      <c r="Q170" s="550">
        <v>3500</v>
      </c>
      <c r="R170" s="550">
        <v>3500</v>
      </c>
      <c r="S170" s="550"/>
      <c r="T170" s="550"/>
      <c r="U170" s="168"/>
      <c r="V170" s="168"/>
      <c r="W170" s="168"/>
      <c r="X170" s="168"/>
    </row>
    <row r="171" spans="1:24" ht="31.5">
      <c r="A171" s="549">
        <v>2</v>
      </c>
      <c r="B171" s="563" t="s">
        <v>1364</v>
      </c>
      <c r="C171" s="317"/>
      <c r="D171" s="317"/>
      <c r="E171" s="456"/>
      <c r="F171" s="456"/>
      <c r="G171" s="550"/>
      <c r="H171" s="550"/>
      <c r="I171" s="550">
        <v>8000</v>
      </c>
      <c r="J171" s="550">
        <v>8000</v>
      </c>
      <c r="K171" s="550"/>
      <c r="L171" s="550"/>
      <c r="M171" s="550">
        <v>8000</v>
      </c>
      <c r="N171" s="550">
        <v>8000</v>
      </c>
      <c r="O171" s="550"/>
      <c r="P171" s="550"/>
      <c r="Q171" s="550">
        <v>4000</v>
      </c>
      <c r="R171" s="550">
        <v>4000</v>
      </c>
      <c r="S171" s="550"/>
      <c r="T171" s="550"/>
      <c r="U171" s="168"/>
      <c r="V171" s="168"/>
      <c r="W171" s="168"/>
      <c r="X171" s="168"/>
    </row>
    <row r="172" spans="1:24" ht="31.5">
      <c r="A172" s="549">
        <v>3</v>
      </c>
      <c r="B172" s="563" t="s">
        <v>1365</v>
      </c>
      <c r="C172" s="317"/>
      <c r="D172" s="317"/>
      <c r="E172" s="456"/>
      <c r="F172" s="456"/>
      <c r="G172" s="550"/>
      <c r="H172" s="550"/>
      <c r="I172" s="550">
        <v>8600</v>
      </c>
      <c r="J172" s="550">
        <v>8600</v>
      </c>
      <c r="K172" s="550"/>
      <c r="L172" s="550"/>
      <c r="M172" s="550">
        <v>8600</v>
      </c>
      <c r="N172" s="550">
        <v>8600</v>
      </c>
      <c r="O172" s="550"/>
      <c r="P172" s="550"/>
      <c r="Q172" s="550">
        <v>4200</v>
      </c>
      <c r="R172" s="550">
        <v>4200</v>
      </c>
      <c r="S172" s="550"/>
      <c r="T172" s="550"/>
      <c r="U172" s="168"/>
      <c r="V172" s="168"/>
      <c r="W172" s="168"/>
      <c r="X172" s="168"/>
    </row>
    <row r="173" spans="1:24" ht="31.5">
      <c r="A173" s="549">
        <v>4</v>
      </c>
      <c r="B173" s="563" t="s">
        <v>1366</v>
      </c>
      <c r="C173" s="317"/>
      <c r="D173" s="317"/>
      <c r="E173" s="456"/>
      <c r="F173" s="456"/>
      <c r="G173" s="550"/>
      <c r="H173" s="550"/>
      <c r="I173" s="550">
        <v>4000</v>
      </c>
      <c r="J173" s="550">
        <v>4000</v>
      </c>
      <c r="K173" s="550"/>
      <c r="L173" s="550"/>
      <c r="M173" s="550">
        <v>4000</v>
      </c>
      <c r="N173" s="550">
        <v>4000</v>
      </c>
      <c r="O173" s="550"/>
      <c r="P173" s="550"/>
      <c r="Q173" s="550">
        <v>2000</v>
      </c>
      <c r="R173" s="550">
        <v>2000</v>
      </c>
      <c r="S173" s="550"/>
      <c r="T173" s="550"/>
      <c r="U173" s="168"/>
      <c r="V173" s="168"/>
      <c r="W173" s="168"/>
      <c r="X173" s="168"/>
    </row>
    <row r="174" spans="1:24" ht="31.5">
      <c r="A174" s="549">
        <v>5</v>
      </c>
      <c r="B174" s="564" t="s">
        <v>1367</v>
      </c>
      <c r="C174" s="317"/>
      <c r="D174" s="317"/>
      <c r="E174" s="376"/>
      <c r="F174" s="376"/>
      <c r="G174" s="550"/>
      <c r="H174" s="550"/>
      <c r="I174" s="550">
        <v>4200</v>
      </c>
      <c r="J174" s="550">
        <v>4200</v>
      </c>
      <c r="K174" s="550"/>
      <c r="L174" s="550"/>
      <c r="M174" s="550">
        <v>4200</v>
      </c>
      <c r="N174" s="550">
        <v>4200</v>
      </c>
      <c r="O174" s="550"/>
      <c r="P174" s="550"/>
      <c r="Q174" s="550">
        <v>2100</v>
      </c>
      <c r="R174" s="550">
        <v>2100</v>
      </c>
      <c r="S174" s="550"/>
      <c r="T174" s="550"/>
      <c r="U174" s="168"/>
      <c r="V174" s="168"/>
      <c r="W174" s="168"/>
      <c r="X174" s="168"/>
    </row>
    <row r="175" spans="1:24">
      <c r="A175" s="549">
        <v>6</v>
      </c>
      <c r="B175" s="564" t="s">
        <v>1368</v>
      </c>
      <c r="C175" s="317"/>
      <c r="D175" s="317"/>
      <c r="E175" s="376"/>
      <c r="F175" s="376"/>
      <c r="G175" s="550"/>
      <c r="H175" s="550"/>
      <c r="I175" s="550">
        <v>6000</v>
      </c>
      <c r="J175" s="550">
        <v>6000</v>
      </c>
      <c r="K175" s="550"/>
      <c r="L175" s="550"/>
      <c r="M175" s="550">
        <v>6000</v>
      </c>
      <c r="N175" s="550">
        <v>6000</v>
      </c>
      <c r="O175" s="550"/>
      <c r="P175" s="550"/>
      <c r="Q175" s="550">
        <v>3000</v>
      </c>
      <c r="R175" s="550">
        <v>3000</v>
      </c>
      <c r="S175" s="550"/>
      <c r="T175" s="550"/>
      <c r="U175" s="168"/>
      <c r="V175" s="168"/>
      <c r="W175" s="168"/>
      <c r="X175" s="168"/>
    </row>
    <row r="176" spans="1:24" ht="31.5">
      <c r="A176" s="549">
        <v>7</v>
      </c>
      <c r="B176" s="564" t="s">
        <v>1369</v>
      </c>
      <c r="C176" s="317"/>
      <c r="D176" s="317"/>
      <c r="E176" s="376"/>
      <c r="F176" s="376"/>
      <c r="G176" s="550"/>
      <c r="H176" s="550"/>
      <c r="I176" s="550">
        <v>9900</v>
      </c>
      <c r="J176" s="550">
        <v>9900</v>
      </c>
      <c r="K176" s="550"/>
      <c r="L176" s="550"/>
      <c r="M176" s="550">
        <v>9900</v>
      </c>
      <c r="N176" s="550">
        <v>9900</v>
      </c>
      <c r="O176" s="550"/>
      <c r="P176" s="550"/>
      <c r="Q176" s="550">
        <v>5000</v>
      </c>
      <c r="R176" s="550">
        <v>5000</v>
      </c>
      <c r="S176" s="550"/>
      <c r="T176" s="550"/>
      <c r="U176" s="168"/>
      <c r="V176" s="168"/>
      <c r="W176" s="168"/>
      <c r="X176" s="168"/>
    </row>
    <row r="177" spans="1:24" ht="31.5">
      <c r="A177" s="549">
        <v>8</v>
      </c>
      <c r="B177" s="563" t="s">
        <v>1370</v>
      </c>
      <c r="C177" s="317"/>
      <c r="D177" s="317"/>
      <c r="E177" s="376"/>
      <c r="F177" s="376"/>
      <c r="G177" s="550"/>
      <c r="H177" s="550"/>
      <c r="I177" s="550">
        <v>6800</v>
      </c>
      <c r="J177" s="550">
        <v>6800</v>
      </c>
      <c r="K177" s="550"/>
      <c r="L177" s="550"/>
      <c r="M177" s="550">
        <v>6800</v>
      </c>
      <c r="N177" s="550">
        <v>6800</v>
      </c>
      <c r="O177" s="550"/>
      <c r="P177" s="550"/>
      <c r="Q177" s="550">
        <v>3400</v>
      </c>
      <c r="R177" s="550">
        <v>3400</v>
      </c>
      <c r="S177" s="550"/>
      <c r="T177" s="550"/>
      <c r="U177" s="168"/>
      <c r="V177" s="168"/>
      <c r="W177" s="168"/>
      <c r="X177" s="168"/>
    </row>
    <row r="178" spans="1:24" ht="31.5">
      <c r="A178" s="549">
        <v>9</v>
      </c>
      <c r="B178" s="564" t="s">
        <v>1371</v>
      </c>
      <c r="C178" s="317"/>
      <c r="D178" s="317"/>
      <c r="E178" s="376"/>
      <c r="F178" s="376"/>
      <c r="G178" s="550"/>
      <c r="H178" s="550"/>
      <c r="I178" s="550">
        <v>8300</v>
      </c>
      <c r="J178" s="550">
        <v>8300</v>
      </c>
      <c r="K178" s="550"/>
      <c r="L178" s="550"/>
      <c r="M178" s="550">
        <v>8300</v>
      </c>
      <c r="N178" s="550">
        <v>8300</v>
      </c>
      <c r="O178" s="550"/>
      <c r="P178" s="550"/>
      <c r="Q178" s="550">
        <v>4000</v>
      </c>
      <c r="R178" s="550">
        <v>4000</v>
      </c>
      <c r="S178" s="550"/>
      <c r="T178" s="550"/>
      <c r="U178" s="168"/>
      <c r="V178" s="168"/>
      <c r="W178" s="168"/>
      <c r="X178" s="168"/>
    </row>
    <row r="179" spans="1:24">
      <c r="A179" s="549">
        <v>10</v>
      </c>
      <c r="B179" s="564" t="s">
        <v>1372</v>
      </c>
      <c r="C179" s="317"/>
      <c r="D179" s="317"/>
      <c r="E179" s="376"/>
      <c r="F179" s="376"/>
      <c r="G179" s="550"/>
      <c r="H179" s="550"/>
      <c r="I179" s="550">
        <v>4300</v>
      </c>
      <c r="J179" s="550">
        <v>4300</v>
      </c>
      <c r="K179" s="550"/>
      <c r="L179" s="550"/>
      <c r="M179" s="550">
        <v>4300</v>
      </c>
      <c r="N179" s="550">
        <v>4300</v>
      </c>
      <c r="O179" s="550"/>
      <c r="P179" s="550"/>
      <c r="Q179" s="550">
        <v>2200</v>
      </c>
      <c r="R179" s="550">
        <v>2200</v>
      </c>
      <c r="S179" s="550"/>
      <c r="T179" s="550"/>
      <c r="U179" s="168"/>
      <c r="V179" s="168"/>
      <c r="W179" s="168"/>
      <c r="X179" s="168"/>
    </row>
    <row r="180" spans="1:24" ht="31.5">
      <c r="A180" s="549">
        <v>11</v>
      </c>
      <c r="B180" s="564" t="s">
        <v>1373</v>
      </c>
      <c r="C180" s="317"/>
      <c r="D180" s="317"/>
      <c r="E180" s="376"/>
      <c r="F180" s="376"/>
      <c r="G180" s="550"/>
      <c r="H180" s="550"/>
      <c r="I180" s="550">
        <v>4050</v>
      </c>
      <c r="J180" s="550">
        <v>4050</v>
      </c>
      <c r="K180" s="550"/>
      <c r="L180" s="550"/>
      <c r="M180" s="550">
        <v>4050</v>
      </c>
      <c r="N180" s="550">
        <v>4050</v>
      </c>
      <c r="O180" s="550"/>
      <c r="P180" s="550"/>
      <c r="Q180" s="550">
        <v>2000</v>
      </c>
      <c r="R180" s="550">
        <v>2000</v>
      </c>
      <c r="S180" s="550"/>
      <c r="T180" s="550"/>
      <c r="U180" s="168"/>
      <c r="V180" s="168"/>
      <c r="W180" s="168"/>
      <c r="X180" s="168"/>
    </row>
    <row r="181" spans="1:24" ht="31.5">
      <c r="A181" s="549">
        <v>12</v>
      </c>
      <c r="B181" s="564" t="s">
        <v>1374</v>
      </c>
      <c r="C181" s="317"/>
      <c r="D181" s="317"/>
      <c r="E181" s="376"/>
      <c r="F181" s="376"/>
      <c r="G181" s="550"/>
      <c r="H181" s="550"/>
      <c r="I181" s="550">
        <v>15750</v>
      </c>
      <c r="J181" s="550">
        <v>15750</v>
      </c>
      <c r="K181" s="550"/>
      <c r="L181" s="550"/>
      <c r="M181" s="550">
        <v>15750</v>
      </c>
      <c r="N181" s="550">
        <v>15750</v>
      </c>
      <c r="O181" s="550"/>
      <c r="P181" s="550"/>
      <c r="Q181" s="550">
        <v>6000</v>
      </c>
      <c r="R181" s="550">
        <v>6000</v>
      </c>
      <c r="S181" s="550"/>
      <c r="T181" s="550"/>
      <c r="U181" s="168"/>
      <c r="V181" s="168"/>
      <c r="W181" s="168"/>
      <c r="X181" s="168"/>
    </row>
    <row r="182" spans="1:24" ht="31.5">
      <c r="A182" s="549">
        <v>13</v>
      </c>
      <c r="B182" s="564" t="s">
        <v>1375</v>
      </c>
      <c r="C182" s="317"/>
      <c r="D182" s="317"/>
      <c r="E182" s="376"/>
      <c r="F182" s="376"/>
      <c r="G182" s="550"/>
      <c r="H182" s="550"/>
      <c r="I182" s="550">
        <v>6250</v>
      </c>
      <c r="J182" s="550">
        <v>6250</v>
      </c>
      <c r="K182" s="550"/>
      <c r="L182" s="550"/>
      <c r="M182" s="550">
        <v>6250</v>
      </c>
      <c r="N182" s="550">
        <v>6250</v>
      </c>
      <c r="O182" s="550"/>
      <c r="P182" s="550"/>
      <c r="Q182" s="550">
        <v>3100</v>
      </c>
      <c r="R182" s="550">
        <v>3100</v>
      </c>
      <c r="S182" s="550"/>
      <c r="T182" s="550"/>
      <c r="U182" s="168"/>
      <c r="V182" s="168"/>
      <c r="W182" s="168"/>
      <c r="X182" s="168"/>
    </row>
    <row r="183" spans="1:24" ht="31.5">
      <c r="A183" s="549">
        <v>14</v>
      </c>
      <c r="B183" s="564" t="s">
        <v>1376</v>
      </c>
      <c r="C183" s="317"/>
      <c r="D183" s="317"/>
      <c r="E183" s="376"/>
      <c r="F183" s="376"/>
      <c r="G183" s="550"/>
      <c r="H183" s="550"/>
      <c r="I183" s="550">
        <v>18300</v>
      </c>
      <c r="J183" s="550">
        <v>18300</v>
      </c>
      <c r="K183" s="550"/>
      <c r="L183" s="550"/>
      <c r="M183" s="550">
        <v>18300</v>
      </c>
      <c r="N183" s="550">
        <v>18300</v>
      </c>
      <c r="O183" s="550"/>
      <c r="P183" s="550"/>
      <c r="Q183" s="550">
        <v>7000</v>
      </c>
      <c r="R183" s="550">
        <v>7000</v>
      </c>
      <c r="S183" s="550"/>
      <c r="T183" s="550"/>
      <c r="U183" s="168"/>
      <c r="V183" s="168"/>
      <c r="W183" s="168"/>
      <c r="X183" s="168"/>
    </row>
    <row r="184" spans="1:24">
      <c r="A184" s="549">
        <v>15</v>
      </c>
      <c r="B184" s="564" t="s">
        <v>1377</v>
      </c>
      <c r="C184" s="317"/>
      <c r="D184" s="317"/>
      <c r="E184" s="456"/>
      <c r="F184" s="456"/>
      <c r="G184" s="550"/>
      <c r="H184" s="550"/>
      <c r="I184" s="550">
        <v>600</v>
      </c>
      <c r="J184" s="550">
        <v>600</v>
      </c>
      <c r="K184" s="550"/>
      <c r="L184" s="550"/>
      <c r="M184" s="550">
        <v>600</v>
      </c>
      <c r="N184" s="550">
        <v>600</v>
      </c>
      <c r="O184" s="550"/>
      <c r="P184" s="550"/>
      <c r="Q184" s="550"/>
      <c r="R184" s="550"/>
      <c r="S184" s="550"/>
      <c r="T184" s="550"/>
      <c r="U184" s="168"/>
      <c r="V184" s="168"/>
      <c r="W184" s="168"/>
      <c r="X184" s="168"/>
    </row>
    <row r="185" spans="1:24">
      <c r="A185" s="549">
        <v>16</v>
      </c>
      <c r="B185" s="563" t="s">
        <v>1378</v>
      </c>
      <c r="C185" s="317"/>
      <c r="D185" s="317"/>
      <c r="E185" s="376"/>
      <c r="F185" s="376"/>
      <c r="G185" s="550"/>
      <c r="H185" s="550"/>
      <c r="I185" s="550">
        <v>4200</v>
      </c>
      <c r="J185" s="550">
        <v>4200</v>
      </c>
      <c r="K185" s="550"/>
      <c r="L185" s="550"/>
      <c r="M185" s="550">
        <v>4200</v>
      </c>
      <c r="N185" s="550">
        <v>4200</v>
      </c>
      <c r="O185" s="550"/>
      <c r="P185" s="550"/>
      <c r="Q185" s="550"/>
      <c r="R185" s="550"/>
      <c r="S185" s="550"/>
      <c r="T185" s="550"/>
      <c r="U185" s="168"/>
      <c r="V185" s="168"/>
      <c r="W185" s="168"/>
      <c r="X185" s="168"/>
    </row>
    <row r="186" spans="1:24">
      <c r="A186" s="549">
        <v>17</v>
      </c>
      <c r="B186" s="565" t="s">
        <v>1379</v>
      </c>
      <c r="C186" s="317"/>
      <c r="D186" s="317"/>
      <c r="E186" s="456"/>
      <c r="F186" s="456"/>
      <c r="G186" s="550"/>
      <c r="H186" s="550"/>
      <c r="I186" s="550">
        <v>6000</v>
      </c>
      <c r="J186" s="550">
        <v>6000</v>
      </c>
      <c r="K186" s="550"/>
      <c r="L186" s="550"/>
      <c r="M186" s="550">
        <v>6000</v>
      </c>
      <c r="N186" s="550">
        <v>6000</v>
      </c>
      <c r="O186" s="550"/>
      <c r="P186" s="550"/>
      <c r="Q186" s="550"/>
      <c r="R186" s="550"/>
      <c r="S186" s="550"/>
      <c r="T186" s="550"/>
      <c r="U186" s="168"/>
      <c r="V186" s="168"/>
      <c r="W186" s="168"/>
      <c r="X186" s="168"/>
    </row>
    <row r="187" spans="1:24">
      <c r="A187" s="549">
        <v>18</v>
      </c>
      <c r="B187" s="565" t="s">
        <v>1380</v>
      </c>
      <c r="C187" s="317"/>
      <c r="D187" s="317"/>
      <c r="E187" s="376"/>
      <c r="F187" s="376"/>
      <c r="G187" s="550"/>
      <c r="H187" s="550"/>
      <c r="I187" s="550">
        <v>8400</v>
      </c>
      <c r="J187" s="550">
        <v>8400</v>
      </c>
      <c r="K187" s="550"/>
      <c r="L187" s="550"/>
      <c r="M187" s="550">
        <v>8400</v>
      </c>
      <c r="N187" s="550">
        <v>8400</v>
      </c>
      <c r="O187" s="550"/>
      <c r="P187" s="550"/>
      <c r="Q187" s="550"/>
      <c r="R187" s="550"/>
      <c r="S187" s="550"/>
      <c r="T187" s="550"/>
      <c r="U187" s="168"/>
      <c r="V187" s="168"/>
      <c r="W187" s="168"/>
      <c r="X187" s="168"/>
    </row>
    <row r="188" spans="1:24" ht="31.5">
      <c r="A188" s="549">
        <v>19</v>
      </c>
      <c r="B188" s="564" t="s">
        <v>1381</v>
      </c>
      <c r="C188" s="317"/>
      <c r="D188" s="317"/>
      <c r="E188" s="376"/>
      <c r="F188" s="376"/>
      <c r="G188" s="550"/>
      <c r="H188" s="550"/>
      <c r="I188" s="550">
        <v>4200</v>
      </c>
      <c r="J188" s="550">
        <v>4200</v>
      </c>
      <c r="K188" s="550"/>
      <c r="L188" s="550"/>
      <c r="M188" s="550">
        <v>4200</v>
      </c>
      <c r="N188" s="550">
        <v>4200</v>
      </c>
      <c r="O188" s="550"/>
      <c r="P188" s="550"/>
      <c r="Q188" s="550"/>
      <c r="R188" s="550"/>
      <c r="S188" s="550"/>
      <c r="T188" s="550"/>
      <c r="U188" s="168"/>
      <c r="V188" s="168"/>
      <c r="W188" s="168"/>
      <c r="X188" s="168"/>
    </row>
    <row r="189" spans="1:24">
      <c r="A189" s="549">
        <v>20</v>
      </c>
      <c r="B189" s="564" t="s">
        <v>1382</v>
      </c>
      <c r="C189" s="317"/>
      <c r="D189" s="317"/>
      <c r="E189" s="376"/>
      <c r="F189" s="376"/>
      <c r="G189" s="550"/>
      <c r="H189" s="550"/>
      <c r="I189" s="550">
        <v>2400</v>
      </c>
      <c r="J189" s="550">
        <v>2400</v>
      </c>
      <c r="K189" s="550"/>
      <c r="L189" s="550"/>
      <c r="M189" s="550">
        <v>2400</v>
      </c>
      <c r="N189" s="550">
        <v>2400</v>
      </c>
      <c r="O189" s="550"/>
      <c r="P189" s="550"/>
      <c r="Q189" s="550"/>
      <c r="R189" s="550"/>
      <c r="S189" s="550"/>
      <c r="T189" s="550"/>
      <c r="U189" s="168"/>
      <c r="V189" s="168"/>
      <c r="W189" s="168"/>
      <c r="X189" s="168"/>
    </row>
    <row r="190" spans="1:24" ht="31.5">
      <c r="A190" s="549">
        <v>21</v>
      </c>
      <c r="B190" s="564" t="s">
        <v>1383</v>
      </c>
      <c r="C190" s="317"/>
      <c r="D190" s="317"/>
      <c r="E190" s="376"/>
      <c r="F190" s="376"/>
      <c r="G190" s="550"/>
      <c r="H190" s="550"/>
      <c r="I190" s="550">
        <v>10300</v>
      </c>
      <c r="J190" s="550">
        <v>10300</v>
      </c>
      <c r="K190" s="550"/>
      <c r="L190" s="550"/>
      <c r="M190" s="550">
        <v>10300</v>
      </c>
      <c r="N190" s="550">
        <v>10300</v>
      </c>
      <c r="O190" s="550"/>
      <c r="P190" s="550"/>
      <c r="Q190" s="550"/>
      <c r="R190" s="550"/>
      <c r="S190" s="550"/>
      <c r="T190" s="550"/>
      <c r="U190" s="168"/>
      <c r="V190" s="168"/>
      <c r="W190" s="168"/>
      <c r="X190" s="168"/>
    </row>
    <row r="191" spans="1:24" ht="31.5">
      <c r="A191" s="549">
        <v>22</v>
      </c>
      <c r="B191" s="564" t="s">
        <v>1384</v>
      </c>
      <c r="C191" s="317"/>
      <c r="D191" s="317"/>
      <c r="E191" s="376"/>
      <c r="F191" s="376"/>
      <c r="G191" s="550"/>
      <c r="H191" s="550"/>
      <c r="I191" s="550">
        <v>13800</v>
      </c>
      <c r="J191" s="550">
        <v>13800</v>
      </c>
      <c r="K191" s="550"/>
      <c r="L191" s="550"/>
      <c r="M191" s="550">
        <v>13800</v>
      </c>
      <c r="N191" s="550">
        <v>13800</v>
      </c>
      <c r="O191" s="550"/>
      <c r="P191" s="550"/>
      <c r="Q191" s="550"/>
      <c r="R191" s="550"/>
      <c r="S191" s="550"/>
      <c r="T191" s="550"/>
      <c r="U191" s="168"/>
      <c r="V191" s="168"/>
      <c r="W191" s="168"/>
      <c r="X191" s="168"/>
    </row>
    <row r="192" spans="1:24" ht="31.5">
      <c r="A192" s="549">
        <v>23</v>
      </c>
      <c r="B192" s="564" t="s">
        <v>1385</v>
      </c>
      <c r="C192" s="317"/>
      <c r="D192" s="317"/>
      <c r="E192" s="376"/>
      <c r="F192" s="376"/>
      <c r="G192" s="550"/>
      <c r="H192" s="550"/>
      <c r="I192" s="550">
        <v>5900</v>
      </c>
      <c r="J192" s="550">
        <v>5900</v>
      </c>
      <c r="K192" s="550"/>
      <c r="L192" s="550"/>
      <c r="M192" s="550">
        <v>5900</v>
      </c>
      <c r="N192" s="550">
        <v>5900</v>
      </c>
      <c r="O192" s="550"/>
      <c r="P192" s="550"/>
      <c r="Q192" s="550"/>
      <c r="R192" s="550"/>
      <c r="S192" s="550"/>
      <c r="T192" s="550"/>
      <c r="U192" s="168"/>
      <c r="V192" s="168"/>
      <c r="W192" s="168"/>
      <c r="X192" s="168"/>
    </row>
    <row r="193" spans="1:24" ht="31.5">
      <c r="A193" s="549">
        <v>24</v>
      </c>
      <c r="B193" s="564" t="s">
        <v>1386</v>
      </c>
      <c r="C193" s="317"/>
      <c r="D193" s="317"/>
      <c r="E193" s="376"/>
      <c r="F193" s="376"/>
      <c r="G193" s="550"/>
      <c r="H193" s="550"/>
      <c r="I193" s="550">
        <v>11000</v>
      </c>
      <c r="J193" s="550">
        <v>11000</v>
      </c>
      <c r="K193" s="550"/>
      <c r="L193" s="550"/>
      <c r="M193" s="550">
        <v>11000</v>
      </c>
      <c r="N193" s="550">
        <v>11000</v>
      </c>
      <c r="O193" s="550"/>
      <c r="P193" s="550"/>
      <c r="Q193" s="550"/>
      <c r="R193" s="550"/>
      <c r="S193" s="550"/>
      <c r="T193" s="550"/>
      <c r="U193" s="168"/>
      <c r="V193" s="168"/>
      <c r="W193" s="168"/>
      <c r="X193" s="168"/>
    </row>
    <row r="194" spans="1:24" ht="31.5">
      <c r="A194" s="549">
        <v>25</v>
      </c>
      <c r="B194" s="564" t="s">
        <v>1387</v>
      </c>
      <c r="C194" s="317"/>
      <c r="D194" s="317"/>
      <c r="E194" s="376"/>
      <c r="F194" s="376"/>
      <c r="G194" s="550"/>
      <c r="H194" s="550"/>
      <c r="I194" s="550">
        <v>10300</v>
      </c>
      <c r="J194" s="550">
        <v>10300</v>
      </c>
      <c r="K194" s="550"/>
      <c r="L194" s="550"/>
      <c r="M194" s="550">
        <v>10300</v>
      </c>
      <c r="N194" s="550">
        <v>10300</v>
      </c>
      <c r="O194" s="550"/>
      <c r="P194" s="550"/>
      <c r="Q194" s="550"/>
      <c r="R194" s="550"/>
      <c r="S194" s="550"/>
      <c r="T194" s="550"/>
      <c r="U194" s="168"/>
      <c r="V194" s="168"/>
      <c r="W194" s="168"/>
      <c r="X194" s="168"/>
    </row>
    <row r="195" spans="1:24" ht="31.5">
      <c r="A195" s="549">
        <v>26</v>
      </c>
      <c r="B195" s="564" t="s">
        <v>1388</v>
      </c>
      <c r="C195" s="317"/>
      <c r="D195" s="317"/>
      <c r="E195" s="376"/>
      <c r="F195" s="376"/>
      <c r="G195" s="550"/>
      <c r="H195" s="550"/>
      <c r="I195" s="550">
        <v>9300</v>
      </c>
      <c r="J195" s="550">
        <v>9300</v>
      </c>
      <c r="K195" s="550"/>
      <c r="L195" s="550"/>
      <c r="M195" s="550">
        <v>9300</v>
      </c>
      <c r="N195" s="550">
        <v>9300</v>
      </c>
      <c r="O195" s="550"/>
      <c r="P195" s="550"/>
      <c r="Q195" s="550"/>
      <c r="R195" s="550"/>
      <c r="S195" s="550"/>
      <c r="T195" s="550"/>
      <c r="U195" s="168"/>
      <c r="V195" s="168"/>
      <c r="W195" s="168"/>
      <c r="X195" s="168"/>
    </row>
    <row r="196" spans="1:24">
      <c r="A196" s="549">
        <v>27</v>
      </c>
      <c r="B196" s="564" t="s">
        <v>1389</v>
      </c>
      <c r="C196" s="317"/>
      <c r="D196" s="317"/>
      <c r="E196" s="376"/>
      <c r="F196" s="376"/>
      <c r="G196" s="550"/>
      <c r="H196" s="550"/>
      <c r="I196" s="550">
        <v>6300</v>
      </c>
      <c r="J196" s="550">
        <v>6300</v>
      </c>
      <c r="K196" s="550"/>
      <c r="L196" s="550"/>
      <c r="M196" s="550">
        <v>6300</v>
      </c>
      <c r="N196" s="550">
        <v>6300</v>
      </c>
      <c r="O196" s="550"/>
      <c r="P196" s="550"/>
      <c r="Q196" s="550"/>
      <c r="R196" s="550"/>
      <c r="S196" s="550"/>
      <c r="T196" s="550"/>
      <c r="U196" s="168"/>
      <c r="V196" s="168"/>
      <c r="W196" s="168"/>
      <c r="X196" s="168"/>
    </row>
    <row r="197" spans="1:24">
      <c r="A197" s="549">
        <v>28</v>
      </c>
      <c r="B197" s="564" t="s">
        <v>1390</v>
      </c>
      <c r="C197" s="317"/>
      <c r="D197" s="317"/>
      <c r="E197" s="376"/>
      <c r="F197" s="376"/>
      <c r="G197" s="550"/>
      <c r="H197" s="550"/>
      <c r="I197" s="550">
        <v>10300</v>
      </c>
      <c r="J197" s="550">
        <v>10300</v>
      </c>
      <c r="K197" s="550"/>
      <c r="L197" s="550"/>
      <c r="M197" s="550">
        <v>10300</v>
      </c>
      <c r="N197" s="550">
        <v>10300</v>
      </c>
      <c r="O197" s="550"/>
      <c r="P197" s="550"/>
      <c r="Q197" s="550"/>
      <c r="R197" s="550"/>
      <c r="S197" s="550"/>
      <c r="T197" s="550"/>
      <c r="U197" s="168"/>
      <c r="V197" s="168"/>
      <c r="W197" s="168"/>
      <c r="X197" s="168"/>
    </row>
    <row r="198" spans="1:24" ht="31.5">
      <c r="A198" s="549">
        <v>29</v>
      </c>
      <c r="B198" s="564" t="s">
        <v>1391</v>
      </c>
      <c r="C198" s="317"/>
      <c r="D198" s="317"/>
      <c r="E198" s="376"/>
      <c r="F198" s="376"/>
      <c r="G198" s="550"/>
      <c r="H198" s="550"/>
      <c r="I198" s="550">
        <v>7150</v>
      </c>
      <c r="J198" s="550">
        <v>7150</v>
      </c>
      <c r="K198" s="550"/>
      <c r="L198" s="550"/>
      <c r="M198" s="550">
        <v>7150</v>
      </c>
      <c r="N198" s="550">
        <v>7150</v>
      </c>
      <c r="O198" s="550"/>
      <c r="P198" s="550"/>
      <c r="Q198" s="550"/>
      <c r="R198" s="550"/>
      <c r="S198" s="550"/>
      <c r="T198" s="550"/>
      <c r="U198" s="168"/>
      <c r="V198" s="168"/>
      <c r="W198" s="168"/>
      <c r="X198" s="168"/>
    </row>
    <row r="199" spans="1:24" ht="31.5">
      <c r="A199" s="549">
        <v>30</v>
      </c>
      <c r="B199" s="564" t="s">
        <v>1392</v>
      </c>
      <c r="C199" s="317"/>
      <c r="D199" s="317"/>
      <c r="E199" s="376"/>
      <c r="F199" s="376"/>
      <c r="G199" s="550"/>
      <c r="H199" s="550"/>
      <c r="I199" s="550">
        <v>4050</v>
      </c>
      <c r="J199" s="550">
        <v>4050</v>
      </c>
      <c r="K199" s="550"/>
      <c r="L199" s="550"/>
      <c r="M199" s="550">
        <v>4050</v>
      </c>
      <c r="N199" s="550">
        <v>4050</v>
      </c>
      <c r="O199" s="550"/>
      <c r="P199" s="550"/>
      <c r="Q199" s="550"/>
      <c r="R199" s="550"/>
      <c r="S199" s="550"/>
      <c r="T199" s="550"/>
      <c r="U199" s="168"/>
      <c r="V199" s="168"/>
      <c r="W199" s="168"/>
      <c r="X199" s="168"/>
    </row>
    <row r="200" spans="1:24" ht="31.5">
      <c r="A200" s="549">
        <v>31</v>
      </c>
      <c r="B200" s="564" t="s">
        <v>1393</v>
      </c>
      <c r="C200" s="317"/>
      <c r="D200" s="317"/>
      <c r="E200" s="376"/>
      <c r="F200" s="376"/>
      <c r="G200" s="550"/>
      <c r="H200" s="550"/>
      <c r="I200" s="550">
        <v>5100</v>
      </c>
      <c r="J200" s="550">
        <v>5100</v>
      </c>
      <c r="K200" s="550"/>
      <c r="L200" s="550"/>
      <c r="M200" s="550">
        <v>5100</v>
      </c>
      <c r="N200" s="550">
        <v>5100</v>
      </c>
      <c r="O200" s="550"/>
      <c r="P200" s="550"/>
      <c r="Q200" s="550"/>
      <c r="R200" s="550"/>
      <c r="S200" s="550"/>
      <c r="T200" s="550"/>
      <c r="U200" s="168"/>
      <c r="V200" s="168"/>
      <c r="W200" s="168"/>
      <c r="X200" s="168"/>
    </row>
    <row r="201" spans="1:24" ht="31.5">
      <c r="A201" s="549">
        <v>32</v>
      </c>
      <c r="B201" s="564" t="s">
        <v>1394</v>
      </c>
      <c r="C201" s="317"/>
      <c r="D201" s="317"/>
      <c r="E201" s="376"/>
      <c r="F201" s="376"/>
      <c r="G201" s="550"/>
      <c r="H201" s="550"/>
      <c r="I201" s="550">
        <v>8250</v>
      </c>
      <c r="J201" s="550">
        <v>8250</v>
      </c>
      <c r="K201" s="550"/>
      <c r="L201" s="550"/>
      <c r="M201" s="550">
        <v>8250</v>
      </c>
      <c r="N201" s="550">
        <v>8250</v>
      </c>
      <c r="O201" s="550"/>
      <c r="P201" s="550"/>
      <c r="Q201" s="550"/>
      <c r="R201" s="550"/>
      <c r="S201" s="550"/>
      <c r="T201" s="550"/>
      <c r="U201" s="168"/>
      <c r="V201" s="168"/>
      <c r="W201" s="168"/>
      <c r="X201" s="168"/>
    </row>
    <row r="202" spans="1:24" ht="31.5">
      <c r="A202" s="549">
        <v>33</v>
      </c>
      <c r="B202" s="564" t="s">
        <v>1395</v>
      </c>
      <c r="C202" s="317"/>
      <c r="D202" s="317"/>
      <c r="E202" s="376"/>
      <c r="F202" s="376"/>
      <c r="G202" s="550"/>
      <c r="H202" s="550"/>
      <c r="I202" s="550">
        <v>3700</v>
      </c>
      <c r="J202" s="550">
        <v>3700</v>
      </c>
      <c r="K202" s="550"/>
      <c r="L202" s="550"/>
      <c r="M202" s="550">
        <v>3700</v>
      </c>
      <c r="N202" s="550">
        <v>3700</v>
      </c>
      <c r="O202" s="550"/>
      <c r="P202" s="550"/>
      <c r="Q202" s="550"/>
      <c r="R202" s="550"/>
      <c r="S202" s="550"/>
      <c r="T202" s="550"/>
      <c r="U202" s="168"/>
      <c r="V202" s="168"/>
      <c r="W202" s="168"/>
      <c r="X202" s="168"/>
    </row>
    <row r="203" spans="1:24">
      <c r="A203" s="549">
        <v>34</v>
      </c>
      <c r="B203" s="564" t="s">
        <v>1396</v>
      </c>
      <c r="C203" s="317"/>
      <c r="D203" s="317"/>
      <c r="E203" s="376"/>
      <c r="F203" s="376"/>
      <c r="G203" s="550"/>
      <c r="H203" s="550"/>
      <c r="I203" s="550">
        <v>4600</v>
      </c>
      <c r="J203" s="550">
        <v>4600</v>
      </c>
      <c r="K203" s="550"/>
      <c r="L203" s="550"/>
      <c r="M203" s="550">
        <v>4600</v>
      </c>
      <c r="N203" s="550">
        <v>4600</v>
      </c>
      <c r="O203" s="550"/>
      <c r="P203" s="550"/>
      <c r="Q203" s="550"/>
      <c r="R203" s="550"/>
      <c r="S203" s="550"/>
      <c r="T203" s="550"/>
      <c r="U203" s="168"/>
      <c r="V203" s="168"/>
      <c r="W203" s="168"/>
      <c r="X203" s="168"/>
    </row>
    <row r="204" spans="1:24" ht="31.5">
      <c r="A204" s="549">
        <v>35</v>
      </c>
      <c r="B204" s="564" t="s">
        <v>1397</v>
      </c>
      <c r="C204" s="317"/>
      <c r="D204" s="317"/>
      <c r="E204" s="369"/>
      <c r="F204" s="369"/>
      <c r="G204" s="550"/>
      <c r="H204" s="550"/>
      <c r="I204" s="369">
        <f>J204</f>
        <v>5950</v>
      </c>
      <c r="J204" s="369">
        <f>6550-600</f>
        <v>5950</v>
      </c>
      <c r="K204" s="550"/>
      <c r="L204" s="550"/>
      <c r="M204" s="369">
        <f>N204</f>
        <v>5950</v>
      </c>
      <c r="N204" s="369">
        <f>6550-600</f>
        <v>5950</v>
      </c>
      <c r="O204" s="550"/>
      <c r="P204" s="550"/>
      <c r="Q204" s="550"/>
      <c r="R204" s="550"/>
      <c r="S204" s="550"/>
      <c r="T204" s="550"/>
      <c r="U204" s="168"/>
      <c r="V204" s="168"/>
      <c r="W204" s="168"/>
      <c r="X204" s="168"/>
    </row>
    <row r="205" spans="1:24">
      <c r="A205" s="549"/>
      <c r="B205" s="552"/>
      <c r="C205" s="317"/>
      <c r="D205" s="317"/>
      <c r="E205" s="550"/>
      <c r="F205" s="550"/>
      <c r="G205" s="550"/>
      <c r="H205" s="550"/>
      <c r="I205" s="550"/>
      <c r="J205" s="550"/>
      <c r="K205" s="550"/>
      <c r="L205" s="550"/>
      <c r="M205" s="550"/>
      <c r="N205" s="550"/>
      <c r="O205" s="550"/>
      <c r="P205" s="550"/>
      <c r="Q205" s="550"/>
      <c r="R205" s="550"/>
      <c r="S205" s="550"/>
      <c r="T205" s="550"/>
      <c r="U205" s="168"/>
      <c r="V205" s="168"/>
      <c r="W205" s="168"/>
      <c r="X205" s="168"/>
    </row>
    <row r="206" spans="1:24">
      <c r="A206" s="538" t="s">
        <v>284</v>
      </c>
      <c r="B206" s="539" t="s">
        <v>570</v>
      </c>
      <c r="C206" s="317"/>
      <c r="D206" s="317"/>
      <c r="E206" s="541"/>
      <c r="F206" s="541"/>
      <c r="G206" s="541">
        <f t="shared" ref="G206:R206" si="21">G207</f>
        <v>0</v>
      </c>
      <c r="H206" s="541">
        <f t="shared" si="21"/>
        <v>0</v>
      </c>
      <c r="I206" s="541">
        <f t="shared" si="21"/>
        <v>229000</v>
      </c>
      <c r="J206" s="541">
        <f t="shared" si="21"/>
        <v>229000</v>
      </c>
      <c r="K206" s="541">
        <f t="shared" si="21"/>
        <v>0</v>
      </c>
      <c r="L206" s="541">
        <f t="shared" si="21"/>
        <v>0</v>
      </c>
      <c r="M206" s="541">
        <f t="shared" si="21"/>
        <v>229000</v>
      </c>
      <c r="N206" s="541">
        <f t="shared" si="21"/>
        <v>229000</v>
      </c>
      <c r="O206" s="541">
        <f t="shared" si="21"/>
        <v>0</v>
      </c>
      <c r="P206" s="541">
        <f t="shared" si="21"/>
        <v>0</v>
      </c>
      <c r="Q206" s="541">
        <f t="shared" si="21"/>
        <v>91600</v>
      </c>
      <c r="R206" s="541">
        <f t="shared" si="21"/>
        <v>91600</v>
      </c>
      <c r="S206" s="550"/>
      <c r="T206" s="550"/>
      <c r="U206" s="168"/>
      <c r="V206" s="168"/>
      <c r="W206" s="168"/>
      <c r="X206" s="168"/>
    </row>
    <row r="207" spans="1:24" ht="31.5">
      <c r="A207" s="559"/>
      <c r="B207" s="560" t="s">
        <v>1250</v>
      </c>
      <c r="C207" s="559"/>
      <c r="D207" s="559"/>
      <c r="E207" s="541"/>
      <c r="F207" s="541"/>
      <c r="G207" s="541">
        <f t="shared" ref="G207:R207" si="22">SUM(G209:G246)</f>
        <v>0</v>
      </c>
      <c r="H207" s="541">
        <f t="shared" si="22"/>
        <v>0</v>
      </c>
      <c r="I207" s="541">
        <f t="shared" si="22"/>
        <v>229000</v>
      </c>
      <c r="J207" s="541">
        <f t="shared" si="22"/>
        <v>229000</v>
      </c>
      <c r="K207" s="541">
        <f t="shared" si="22"/>
        <v>0</v>
      </c>
      <c r="L207" s="541">
        <f t="shared" si="22"/>
        <v>0</v>
      </c>
      <c r="M207" s="541">
        <f t="shared" si="22"/>
        <v>229000</v>
      </c>
      <c r="N207" s="541">
        <f t="shared" si="22"/>
        <v>229000</v>
      </c>
      <c r="O207" s="541">
        <f t="shared" si="22"/>
        <v>0</v>
      </c>
      <c r="P207" s="541">
        <f t="shared" si="22"/>
        <v>0</v>
      </c>
      <c r="Q207" s="541">
        <f t="shared" si="22"/>
        <v>91600</v>
      </c>
      <c r="R207" s="541">
        <f t="shared" si="22"/>
        <v>91600</v>
      </c>
      <c r="S207" s="559"/>
      <c r="T207" s="559"/>
      <c r="U207" s="168"/>
      <c r="V207" s="168"/>
      <c r="W207" s="168"/>
      <c r="X207" s="168"/>
    </row>
    <row r="208" spans="1:24" ht="31.5">
      <c r="A208" s="544"/>
      <c r="B208" s="545" t="s">
        <v>1126</v>
      </c>
      <c r="C208" s="546"/>
      <c r="D208" s="547"/>
      <c r="E208" s="548"/>
      <c r="F208" s="548"/>
      <c r="G208" s="548"/>
      <c r="H208" s="548"/>
      <c r="I208" s="548"/>
      <c r="J208" s="548"/>
      <c r="K208" s="548"/>
      <c r="L208" s="548"/>
      <c r="M208" s="548"/>
      <c r="N208" s="548"/>
      <c r="O208" s="548"/>
      <c r="P208" s="548"/>
      <c r="Q208" s="548"/>
      <c r="R208" s="548"/>
      <c r="S208" s="547"/>
      <c r="T208" s="547"/>
      <c r="U208" s="168"/>
      <c r="V208" s="168"/>
      <c r="W208" s="168"/>
      <c r="X208" s="168"/>
    </row>
    <row r="209" spans="1:24" ht="47.25">
      <c r="A209" s="566"/>
      <c r="B209" s="567" t="s">
        <v>1398</v>
      </c>
      <c r="C209" s="317"/>
      <c r="D209" s="317"/>
      <c r="E209" s="550"/>
      <c r="F209" s="550"/>
      <c r="G209" s="550"/>
      <c r="H209" s="550"/>
      <c r="I209" s="550">
        <v>1200</v>
      </c>
      <c r="J209" s="550">
        <v>1200</v>
      </c>
      <c r="K209" s="550"/>
      <c r="L209" s="550"/>
      <c r="M209" s="550">
        <v>1200</v>
      </c>
      <c r="N209" s="550">
        <v>1200</v>
      </c>
      <c r="O209" s="550"/>
      <c r="P209" s="550"/>
      <c r="Q209" s="550">
        <v>480</v>
      </c>
      <c r="R209" s="550">
        <v>480</v>
      </c>
      <c r="S209" s="550"/>
      <c r="T209" s="550"/>
      <c r="U209" s="168"/>
      <c r="V209" s="168"/>
      <c r="W209" s="168"/>
      <c r="X209" s="168"/>
    </row>
    <row r="210" spans="1:24" ht="31.5">
      <c r="A210" s="566"/>
      <c r="B210" s="567" t="s">
        <v>1399</v>
      </c>
      <c r="C210" s="317"/>
      <c r="D210" s="317"/>
      <c r="E210" s="550"/>
      <c r="F210" s="550"/>
      <c r="G210" s="550"/>
      <c r="H210" s="550"/>
      <c r="I210" s="550">
        <v>1200</v>
      </c>
      <c r="J210" s="550">
        <v>1200</v>
      </c>
      <c r="K210" s="550"/>
      <c r="L210" s="550"/>
      <c r="M210" s="550">
        <v>1200</v>
      </c>
      <c r="N210" s="550">
        <v>1200</v>
      </c>
      <c r="O210" s="550"/>
      <c r="P210" s="550"/>
      <c r="Q210" s="550">
        <v>480</v>
      </c>
      <c r="R210" s="550">
        <v>480</v>
      </c>
      <c r="S210" s="550"/>
      <c r="T210" s="550"/>
      <c r="U210" s="168"/>
      <c r="V210" s="168"/>
      <c r="W210" s="168"/>
      <c r="X210" s="168"/>
    </row>
    <row r="211" spans="1:24" ht="31.5">
      <c r="A211" s="566"/>
      <c r="B211" s="567" t="s">
        <v>1400</v>
      </c>
      <c r="C211" s="317"/>
      <c r="D211" s="317"/>
      <c r="E211" s="550"/>
      <c r="F211" s="550"/>
      <c r="G211" s="550"/>
      <c r="H211" s="550"/>
      <c r="I211" s="550">
        <v>3000</v>
      </c>
      <c r="J211" s="550">
        <v>3000</v>
      </c>
      <c r="K211" s="550"/>
      <c r="L211" s="550"/>
      <c r="M211" s="550">
        <v>3000</v>
      </c>
      <c r="N211" s="550">
        <v>3000</v>
      </c>
      <c r="O211" s="550"/>
      <c r="P211" s="550"/>
      <c r="Q211" s="550">
        <v>1200</v>
      </c>
      <c r="R211" s="550">
        <v>1200</v>
      </c>
      <c r="S211" s="550"/>
      <c r="T211" s="550"/>
      <c r="U211" s="168"/>
      <c r="V211" s="168"/>
      <c r="W211" s="168"/>
      <c r="X211" s="168"/>
    </row>
    <row r="212" spans="1:24" ht="31.5">
      <c r="A212" s="566"/>
      <c r="B212" s="567" t="s">
        <v>1401</v>
      </c>
      <c r="C212" s="317"/>
      <c r="D212" s="317"/>
      <c r="E212" s="550"/>
      <c r="F212" s="550"/>
      <c r="G212" s="550"/>
      <c r="H212" s="550"/>
      <c r="I212" s="550">
        <v>1200</v>
      </c>
      <c r="J212" s="550">
        <v>1200</v>
      </c>
      <c r="K212" s="550"/>
      <c r="L212" s="550"/>
      <c r="M212" s="550">
        <v>1200</v>
      </c>
      <c r="N212" s="550">
        <v>1200</v>
      </c>
      <c r="O212" s="550"/>
      <c r="P212" s="550"/>
      <c r="Q212" s="550">
        <v>480</v>
      </c>
      <c r="R212" s="550">
        <v>480</v>
      </c>
      <c r="S212" s="550"/>
      <c r="T212" s="550"/>
      <c r="U212" s="168"/>
      <c r="V212" s="168"/>
      <c r="W212" s="168"/>
      <c r="X212" s="168"/>
    </row>
    <row r="213" spans="1:24" ht="31.5">
      <c r="A213" s="566"/>
      <c r="B213" s="567" t="s">
        <v>1402</v>
      </c>
      <c r="C213" s="317"/>
      <c r="D213" s="317"/>
      <c r="E213" s="550"/>
      <c r="F213" s="550"/>
      <c r="G213" s="550"/>
      <c r="H213" s="550"/>
      <c r="I213" s="550">
        <v>2400</v>
      </c>
      <c r="J213" s="550">
        <v>2400</v>
      </c>
      <c r="K213" s="550"/>
      <c r="L213" s="550"/>
      <c r="M213" s="550">
        <v>2400</v>
      </c>
      <c r="N213" s="550">
        <v>2400</v>
      </c>
      <c r="O213" s="550"/>
      <c r="P213" s="550"/>
      <c r="Q213" s="550">
        <v>960</v>
      </c>
      <c r="R213" s="550">
        <v>960</v>
      </c>
      <c r="S213" s="550"/>
      <c r="T213" s="550"/>
      <c r="U213" s="168"/>
      <c r="V213" s="168"/>
      <c r="W213" s="168"/>
      <c r="X213" s="168"/>
    </row>
    <row r="214" spans="1:24" ht="31.5">
      <c r="A214" s="566"/>
      <c r="B214" s="567" t="s">
        <v>1403</v>
      </c>
      <c r="C214" s="317"/>
      <c r="D214" s="317"/>
      <c r="E214" s="550"/>
      <c r="F214" s="550"/>
      <c r="G214" s="550"/>
      <c r="H214" s="550"/>
      <c r="I214" s="550">
        <v>3600</v>
      </c>
      <c r="J214" s="550">
        <v>3600</v>
      </c>
      <c r="K214" s="550"/>
      <c r="L214" s="550"/>
      <c r="M214" s="550">
        <v>3600</v>
      </c>
      <c r="N214" s="550">
        <v>3600</v>
      </c>
      <c r="O214" s="550"/>
      <c r="P214" s="550"/>
      <c r="Q214" s="550">
        <v>1440</v>
      </c>
      <c r="R214" s="550">
        <v>1440</v>
      </c>
      <c r="S214" s="550"/>
      <c r="T214" s="550"/>
      <c r="U214" s="168"/>
      <c r="V214" s="168"/>
      <c r="W214" s="168"/>
      <c r="X214" s="168"/>
    </row>
    <row r="215" spans="1:24" ht="31.5">
      <c r="A215" s="566"/>
      <c r="B215" s="567" t="s">
        <v>1404</v>
      </c>
      <c r="C215" s="317"/>
      <c r="D215" s="317"/>
      <c r="E215" s="550"/>
      <c r="F215" s="550"/>
      <c r="G215" s="550"/>
      <c r="H215" s="550"/>
      <c r="I215" s="550">
        <v>1800</v>
      </c>
      <c r="J215" s="550">
        <v>1800</v>
      </c>
      <c r="K215" s="550"/>
      <c r="L215" s="550"/>
      <c r="M215" s="550">
        <v>1800</v>
      </c>
      <c r="N215" s="550">
        <v>1800</v>
      </c>
      <c r="O215" s="550"/>
      <c r="P215" s="550"/>
      <c r="Q215" s="550">
        <v>720</v>
      </c>
      <c r="R215" s="550">
        <v>720</v>
      </c>
      <c r="S215" s="550"/>
      <c r="T215" s="550"/>
      <c r="U215" s="168"/>
      <c r="V215" s="168"/>
      <c r="W215" s="168"/>
      <c r="X215" s="168"/>
    </row>
    <row r="216" spans="1:24" ht="31.5">
      <c r="A216" s="566"/>
      <c r="B216" s="567" t="s">
        <v>1405</v>
      </c>
      <c r="C216" s="317"/>
      <c r="D216" s="317"/>
      <c r="E216" s="550"/>
      <c r="F216" s="550"/>
      <c r="G216" s="550"/>
      <c r="H216" s="550"/>
      <c r="I216" s="550">
        <v>3600</v>
      </c>
      <c r="J216" s="550">
        <v>3600</v>
      </c>
      <c r="K216" s="550"/>
      <c r="L216" s="550"/>
      <c r="M216" s="550">
        <v>3600</v>
      </c>
      <c r="N216" s="550">
        <v>3600</v>
      </c>
      <c r="O216" s="550"/>
      <c r="P216" s="550"/>
      <c r="Q216" s="550">
        <v>1440</v>
      </c>
      <c r="R216" s="550">
        <v>1440</v>
      </c>
      <c r="S216" s="550"/>
      <c r="T216" s="550"/>
      <c r="U216" s="168"/>
      <c r="V216" s="168"/>
      <c r="W216" s="168"/>
      <c r="X216" s="168"/>
    </row>
    <row r="217" spans="1:24" ht="31.5">
      <c r="A217" s="566"/>
      <c r="B217" s="567" t="s">
        <v>1406</v>
      </c>
      <c r="C217" s="317"/>
      <c r="D217" s="317"/>
      <c r="E217" s="550"/>
      <c r="F217" s="550"/>
      <c r="G217" s="550"/>
      <c r="H217" s="550"/>
      <c r="I217" s="550">
        <v>3000</v>
      </c>
      <c r="J217" s="550">
        <v>3000</v>
      </c>
      <c r="K217" s="550"/>
      <c r="L217" s="550"/>
      <c r="M217" s="550">
        <v>3000</v>
      </c>
      <c r="N217" s="550">
        <v>3000</v>
      </c>
      <c r="O217" s="550"/>
      <c r="P217" s="550"/>
      <c r="Q217" s="550">
        <v>1200</v>
      </c>
      <c r="R217" s="550">
        <v>1200</v>
      </c>
      <c r="S217" s="550"/>
      <c r="T217" s="550"/>
      <c r="U217" s="168"/>
      <c r="V217" s="168"/>
      <c r="W217" s="168"/>
      <c r="X217" s="168"/>
    </row>
    <row r="218" spans="1:24" ht="31.5">
      <c r="A218" s="566"/>
      <c r="B218" s="567" t="s">
        <v>1407</v>
      </c>
      <c r="C218" s="317"/>
      <c r="D218" s="317"/>
      <c r="E218" s="550"/>
      <c r="F218" s="550"/>
      <c r="G218" s="550"/>
      <c r="H218" s="550"/>
      <c r="I218" s="550">
        <v>4800</v>
      </c>
      <c r="J218" s="550">
        <v>4800</v>
      </c>
      <c r="K218" s="550"/>
      <c r="L218" s="550"/>
      <c r="M218" s="550">
        <v>4800</v>
      </c>
      <c r="N218" s="550">
        <v>4800</v>
      </c>
      <c r="O218" s="550"/>
      <c r="P218" s="550"/>
      <c r="Q218" s="550">
        <v>1920</v>
      </c>
      <c r="R218" s="550">
        <v>1920</v>
      </c>
      <c r="S218" s="550"/>
      <c r="T218" s="550"/>
      <c r="U218" s="168"/>
      <c r="V218" s="168"/>
      <c r="W218" s="168"/>
      <c r="X218" s="168"/>
    </row>
    <row r="219" spans="1:24">
      <c r="A219" s="566"/>
      <c r="B219" s="568" t="s">
        <v>1408</v>
      </c>
      <c r="C219" s="317"/>
      <c r="D219" s="317"/>
      <c r="E219" s="550"/>
      <c r="F219" s="550"/>
      <c r="G219" s="550"/>
      <c r="H219" s="550"/>
      <c r="I219" s="550"/>
      <c r="J219" s="550"/>
      <c r="K219" s="550"/>
      <c r="L219" s="550"/>
      <c r="M219" s="550"/>
      <c r="N219" s="550"/>
      <c r="O219" s="550"/>
      <c r="P219" s="550"/>
      <c r="Q219" s="550"/>
      <c r="R219" s="550"/>
      <c r="S219" s="550"/>
      <c r="T219" s="550"/>
      <c r="U219" s="168"/>
      <c r="V219" s="168"/>
      <c r="W219" s="168"/>
      <c r="X219" s="168"/>
    </row>
    <row r="220" spans="1:24" ht="31.5">
      <c r="A220" s="566"/>
      <c r="B220" s="567" t="s">
        <v>1409</v>
      </c>
      <c r="C220" s="317"/>
      <c r="D220" s="317"/>
      <c r="E220" s="550"/>
      <c r="F220" s="550"/>
      <c r="G220" s="550"/>
      <c r="H220" s="550"/>
      <c r="I220" s="550">
        <v>8800</v>
      </c>
      <c r="J220" s="550">
        <v>8800</v>
      </c>
      <c r="K220" s="550"/>
      <c r="L220" s="550"/>
      <c r="M220" s="550">
        <v>8800</v>
      </c>
      <c r="N220" s="550">
        <v>8800</v>
      </c>
      <c r="O220" s="550"/>
      <c r="P220" s="550"/>
      <c r="Q220" s="550">
        <v>3520</v>
      </c>
      <c r="R220" s="550">
        <v>3520</v>
      </c>
      <c r="S220" s="550"/>
      <c r="T220" s="550"/>
      <c r="U220" s="168"/>
      <c r="V220" s="168"/>
      <c r="W220" s="168"/>
      <c r="X220" s="168"/>
    </row>
    <row r="221" spans="1:24" ht="31.5">
      <c r="A221" s="566"/>
      <c r="B221" s="567" t="s">
        <v>1410</v>
      </c>
      <c r="C221" s="317"/>
      <c r="D221" s="317"/>
      <c r="E221" s="550"/>
      <c r="F221" s="550"/>
      <c r="G221" s="550"/>
      <c r="H221" s="550"/>
      <c r="I221" s="550">
        <v>23450</v>
      </c>
      <c r="J221" s="550">
        <v>23450</v>
      </c>
      <c r="K221" s="550"/>
      <c r="L221" s="550"/>
      <c r="M221" s="550">
        <v>23450</v>
      </c>
      <c r="N221" s="550">
        <v>23450</v>
      </c>
      <c r="O221" s="550"/>
      <c r="P221" s="550"/>
      <c r="Q221" s="550">
        <v>9380</v>
      </c>
      <c r="R221" s="550">
        <v>9380</v>
      </c>
      <c r="S221" s="550"/>
      <c r="T221" s="550"/>
      <c r="U221" s="168"/>
      <c r="V221" s="168"/>
      <c r="W221" s="168"/>
      <c r="X221" s="168"/>
    </row>
    <row r="222" spans="1:24" ht="31.5">
      <c r="A222" s="566"/>
      <c r="B222" s="567" t="s">
        <v>1411</v>
      </c>
      <c r="C222" s="317"/>
      <c r="D222" s="317"/>
      <c r="E222" s="550"/>
      <c r="F222" s="550"/>
      <c r="G222" s="550"/>
      <c r="H222" s="550"/>
      <c r="I222" s="550">
        <v>8150</v>
      </c>
      <c r="J222" s="550">
        <v>8150</v>
      </c>
      <c r="K222" s="550"/>
      <c r="L222" s="550"/>
      <c r="M222" s="550">
        <v>8150</v>
      </c>
      <c r="N222" s="550">
        <v>8150</v>
      </c>
      <c r="O222" s="550"/>
      <c r="P222" s="550"/>
      <c r="Q222" s="550">
        <v>3260</v>
      </c>
      <c r="R222" s="550">
        <v>3260</v>
      </c>
      <c r="S222" s="550"/>
      <c r="T222" s="550"/>
      <c r="U222" s="168"/>
      <c r="V222" s="168"/>
      <c r="W222" s="168"/>
      <c r="X222" s="168"/>
    </row>
    <row r="223" spans="1:24" ht="31.5">
      <c r="A223" s="566"/>
      <c r="B223" s="567" t="s">
        <v>1412</v>
      </c>
      <c r="C223" s="317"/>
      <c r="D223" s="317"/>
      <c r="E223" s="550"/>
      <c r="F223" s="550"/>
      <c r="G223" s="550"/>
      <c r="H223" s="550"/>
      <c r="I223" s="550">
        <v>6800</v>
      </c>
      <c r="J223" s="550">
        <v>6800</v>
      </c>
      <c r="K223" s="550"/>
      <c r="L223" s="550"/>
      <c r="M223" s="550">
        <v>6800</v>
      </c>
      <c r="N223" s="550">
        <v>6800</v>
      </c>
      <c r="O223" s="550"/>
      <c r="P223" s="550"/>
      <c r="Q223" s="550">
        <v>2720</v>
      </c>
      <c r="R223" s="550">
        <v>2720</v>
      </c>
      <c r="S223" s="550"/>
      <c r="T223" s="550"/>
      <c r="U223" s="168"/>
      <c r="V223" s="168"/>
      <c r="W223" s="168"/>
      <c r="X223" s="168"/>
    </row>
    <row r="224" spans="1:24" ht="31.5">
      <c r="A224" s="566"/>
      <c r="B224" s="567" t="s">
        <v>1413</v>
      </c>
      <c r="C224" s="317"/>
      <c r="D224" s="317"/>
      <c r="E224" s="550"/>
      <c r="F224" s="550"/>
      <c r="G224" s="550"/>
      <c r="H224" s="550"/>
      <c r="I224" s="550">
        <v>8150</v>
      </c>
      <c r="J224" s="550">
        <v>8150</v>
      </c>
      <c r="K224" s="550"/>
      <c r="L224" s="550"/>
      <c r="M224" s="550">
        <v>8150</v>
      </c>
      <c r="N224" s="550">
        <v>8150</v>
      </c>
      <c r="O224" s="550"/>
      <c r="P224" s="550"/>
      <c r="Q224" s="550">
        <v>3260</v>
      </c>
      <c r="R224" s="550">
        <v>3260</v>
      </c>
      <c r="S224" s="550"/>
      <c r="T224" s="550"/>
      <c r="U224" s="168"/>
      <c r="V224" s="168"/>
      <c r="W224" s="168"/>
      <c r="X224" s="168"/>
    </row>
    <row r="225" spans="1:24" ht="31.5">
      <c r="A225" s="566"/>
      <c r="B225" s="567" t="s">
        <v>1414</v>
      </c>
      <c r="C225" s="317"/>
      <c r="D225" s="317"/>
      <c r="E225" s="550"/>
      <c r="F225" s="550"/>
      <c r="G225" s="550"/>
      <c r="H225" s="550"/>
      <c r="I225" s="550">
        <v>10100</v>
      </c>
      <c r="J225" s="550">
        <v>10100</v>
      </c>
      <c r="K225" s="550"/>
      <c r="L225" s="550"/>
      <c r="M225" s="550">
        <v>10100</v>
      </c>
      <c r="N225" s="550">
        <v>10100</v>
      </c>
      <c r="O225" s="550"/>
      <c r="P225" s="550"/>
      <c r="Q225" s="550">
        <v>4040</v>
      </c>
      <c r="R225" s="550">
        <v>4040</v>
      </c>
      <c r="S225" s="550"/>
      <c r="T225" s="550"/>
      <c r="U225" s="168"/>
      <c r="V225" s="168"/>
      <c r="W225" s="168"/>
      <c r="X225" s="168"/>
    </row>
    <row r="226" spans="1:24" ht="31.5">
      <c r="A226" s="566"/>
      <c r="B226" s="567" t="s">
        <v>1415</v>
      </c>
      <c r="C226" s="317"/>
      <c r="D226" s="317"/>
      <c r="E226" s="550"/>
      <c r="F226" s="550"/>
      <c r="G226" s="550"/>
      <c r="H226" s="550"/>
      <c r="I226" s="550">
        <v>2750</v>
      </c>
      <c r="J226" s="550">
        <v>2750</v>
      </c>
      <c r="K226" s="550"/>
      <c r="L226" s="550"/>
      <c r="M226" s="550">
        <v>2750</v>
      </c>
      <c r="N226" s="550">
        <v>2750</v>
      </c>
      <c r="O226" s="550"/>
      <c r="P226" s="550"/>
      <c r="Q226" s="550">
        <v>1100</v>
      </c>
      <c r="R226" s="550">
        <v>1100</v>
      </c>
      <c r="S226" s="550"/>
      <c r="T226" s="550"/>
      <c r="U226" s="168"/>
      <c r="V226" s="168"/>
      <c r="W226" s="168"/>
      <c r="X226" s="168"/>
    </row>
    <row r="227" spans="1:24" ht="31.5">
      <c r="A227" s="566"/>
      <c r="B227" s="567" t="s">
        <v>1416</v>
      </c>
      <c r="C227" s="317"/>
      <c r="D227" s="317"/>
      <c r="E227" s="550"/>
      <c r="F227" s="550"/>
      <c r="G227" s="550"/>
      <c r="H227" s="550"/>
      <c r="I227" s="550">
        <v>8800</v>
      </c>
      <c r="J227" s="550">
        <v>8800</v>
      </c>
      <c r="K227" s="550"/>
      <c r="L227" s="550"/>
      <c r="M227" s="550">
        <v>8800</v>
      </c>
      <c r="N227" s="550">
        <v>8800</v>
      </c>
      <c r="O227" s="550"/>
      <c r="P227" s="550"/>
      <c r="Q227" s="550">
        <v>3520</v>
      </c>
      <c r="R227" s="550">
        <v>3520</v>
      </c>
      <c r="S227" s="550"/>
      <c r="T227" s="550"/>
      <c r="U227" s="168"/>
      <c r="V227" s="168"/>
      <c r="W227" s="168"/>
      <c r="X227" s="168"/>
    </row>
    <row r="228" spans="1:24" ht="31.5">
      <c r="A228" s="566"/>
      <c r="B228" s="567" t="s">
        <v>1417</v>
      </c>
      <c r="C228" s="317"/>
      <c r="D228" s="317"/>
      <c r="E228" s="550"/>
      <c r="F228" s="550"/>
      <c r="G228" s="550"/>
      <c r="H228" s="550"/>
      <c r="I228" s="550">
        <v>7450</v>
      </c>
      <c r="J228" s="550">
        <v>7450</v>
      </c>
      <c r="K228" s="550"/>
      <c r="L228" s="550"/>
      <c r="M228" s="550">
        <v>7450</v>
      </c>
      <c r="N228" s="550">
        <v>7450</v>
      </c>
      <c r="O228" s="550"/>
      <c r="P228" s="550"/>
      <c r="Q228" s="550">
        <v>2980</v>
      </c>
      <c r="R228" s="550">
        <v>2980</v>
      </c>
      <c r="S228" s="550"/>
      <c r="T228" s="550"/>
      <c r="U228" s="168"/>
      <c r="V228" s="168"/>
      <c r="W228" s="168"/>
      <c r="X228" s="168"/>
    </row>
    <row r="229" spans="1:24" ht="31.5">
      <c r="A229" s="566"/>
      <c r="B229" s="567" t="s">
        <v>1418</v>
      </c>
      <c r="C229" s="317"/>
      <c r="D229" s="317"/>
      <c r="E229" s="550"/>
      <c r="F229" s="550"/>
      <c r="G229" s="550"/>
      <c r="H229" s="550"/>
      <c r="I229" s="550">
        <v>8150</v>
      </c>
      <c r="J229" s="550">
        <v>8150</v>
      </c>
      <c r="K229" s="550"/>
      <c r="L229" s="550"/>
      <c r="M229" s="550">
        <v>8150</v>
      </c>
      <c r="N229" s="550">
        <v>8150</v>
      </c>
      <c r="O229" s="550"/>
      <c r="P229" s="550"/>
      <c r="Q229" s="550">
        <v>3260</v>
      </c>
      <c r="R229" s="550">
        <v>3260</v>
      </c>
      <c r="S229" s="550"/>
      <c r="T229" s="550"/>
      <c r="U229" s="168"/>
      <c r="V229" s="168"/>
      <c r="W229" s="168"/>
      <c r="X229" s="168"/>
    </row>
    <row r="230" spans="1:24" ht="31.5">
      <c r="A230" s="566"/>
      <c r="B230" s="567" t="s">
        <v>1419</v>
      </c>
      <c r="C230" s="317"/>
      <c r="D230" s="317"/>
      <c r="E230" s="550"/>
      <c r="F230" s="550"/>
      <c r="G230" s="550"/>
      <c r="H230" s="550"/>
      <c r="I230" s="550">
        <v>6200</v>
      </c>
      <c r="J230" s="550">
        <v>6200</v>
      </c>
      <c r="K230" s="550"/>
      <c r="L230" s="550"/>
      <c r="M230" s="550">
        <v>6200</v>
      </c>
      <c r="N230" s="550">
        <v>6200</v>
      </c>
      <c r="O230" s="550"/>
      <c r="P230" s="550"/>
      <c r="Q230" s="550">
        <v>2480</v>
      </c>
      <c r="R230" s="550">
        <v>2480</v>
      </c>
      <c r="S230" s="550"/>
      <c r="T230" s="550"/>
      <c r="U230" s="168"/>
      <c r="V230" s="168"/>
      <c r="W230" s="168"/>
      <c r="X230" s="168"/>
    </row>
    <row r="231" spans="1:24" ht="31.5">
      <c r="A231" s="566"/>
      <c r="B231" s="567" t="s">
        <v>1420</v>
      </c>
      <c r="C231" s="317"/>
      <c r="D231" s="317"/>
      <c r="E231" s="550"/>
      <c r="F231" s="550"/>
      <c r="G231" s="550"/>
      <c r="H231" s="550"/>
      <c r="I231" s="550">
        <v>4200</v>
      </c>
      <c r="J231" s="550">
        <v>4200</v>
      </c>
      <c r="K231" s="550"/>
      <c r="L231" s="550"/>
      <c r="M231" s="550">
        <v>4200</v>
      </c>
      <c r="N231" s="550">
        <v>4200</v>
      </c>
      <c r="O231" s="550"/>
      <c r="P231" s="550"/>
      <c r="Q231" s="550">
        <v>1680</v>
      </c>
      <c r="R231" s="550">
        <v>1680</v>
      </c>
      <c r="S231" s="550"/>
      <c r="T231" s="550"/>
      <c r="U231" s="168"/>
      <c r="V231" s="168"/>
      <c r="W231" s="168"/>
      <c r="X231" s="168"/>
    </row>
    <row r="232" spans="1:24" ht="31.5">
      <c r="A232" s="566"/>
      <c r="B232" s="567" t="s">
        <v>1421</v>
      </c>
      <c r="C232" s="317"/>
      <c r="D232" s="317"/>
      <c r="E232" s="550"/>
      <c r="F232" s="550"/>
      <c r="G232" s="550"/>
      <c r="H232" s="550"/>
      <c r="I232" s="550">
        <v>4200</v>
      </c>
      <c r="J232" s="550">
        <v>4200</v>
      </c>
      <c r="K232" s="550"/>
      <c r="L232" s="550"/>
      <c r="M232" s="550">
        <v>4200</v>
      </c>
      <c r="N232" s="550">
        <v>4200</v>
      </c>
      <c r="O232" s="550"/>
      <c r="P232" s="550"/>
      <c r="Q232" s="550">
        <v>1680</v>
      </c>
      <c r="R232" s="550">
        <v>1680</v>
      </c>
      <c r="S232" s="550"/>
      <c r="T232" s="550"/>
      <c r="U232" s="168"/>
      <c r="V232" s="168"/>
      <c r="W232" s="168"/>
      <c r="X232" s="168"/>
    </row>
    <row r="233" spans="1:24">
      <c r="A233" s="566"/>
      <c r="B233" s="567" t="s">
        <v>1422</v>
      </c>
      <c r="C233" s="317"/>
      <c r="D233" s="317"/>
      <c r="E233" s="550"/>
      <c r="F233" s="550"/>
      <c r="G233" s="550"/>
      <c r="H233" s="550"/>
      <c r="I233" s="550">
        <v>3500</v>
      </c>
      <c r="J233" s="550">
        <v>3500</v>
      </c>
      <c r="K233" s="550"/>
      <c r="L233" s="550"/>
      <c r="M233" s="550">
        <v>3500</v>
      </c>
      <c r="N233" s="550">
        <v>3500</v>
      </c>
      <c r="O233" s="550"/>
      <c r="P233" s="550"/>
      <c r="Q233" s="550">
        <v>1400</v>
      </c>
      <c r="R233" s="550">
        <v>1400</v>
      </c>
      <c r="S233" s="550"/>
      <c r="T233" s="550"/>
      <c r="U233" s="168"/>
      <c r="V233" s="168"/>
      <c r="W233" s="168"/>
      <c r="X233" s="168"/>
    </row>
    <row r="234" spans="1:24">
      <c r="A234" s="566"/>
      <c r="B234" s="568" t="s">
        <v>1423</v>
      </c>
      <c r="C234" s="317"/>
      <c r="D234" s="317"/>
      <c r="E234" s="550"/>
      <c r="F234" s="550"/>
      <c r="G234" s="550"/>
      <c r="H234" s="550"/>
      <c r="I234" s="550"/>
      <c r="J234" s="550"/>
      <c r="K234" s="550"/>
      <c r="L234" s="550"/>
      <c r="M234" s="550"/>
      <c r="N234" s="550"/>
      <c r="O234" s="550"/>
      <c r="P234" s="550"/>
      <c r="Q234" s="550"/>
      <c r="R234" s="550"/>
      <c r="S234" s="550"/>
      <c r="T234" s="550"/>
      <c r="U234" s="168"/>
      <c r="V234" s="168"/>
      <c r="W234" s="168"/>
      <c r="X234" s="168"/>
    </row>
    <row r="235" spans="1:24" ht="31.5">
      <c r="A235" s="566"/>
      <c r="B235" s="567" t="s">
        <v>1424</v>
      </c>
      <c r="C235" s="317"/>
      <c r="D235" s="317"/>
      <c r="E235" s="550"/>
      <c r="F235" s="550"/>
      <c r="G235" s="550"/>
      <c r="H235" s="550"/>
      <c r="I235" s="550">
        <v>10000</v>
      </c>
      <c r="J235" s="550">
        <v>10000</v>
      </c>
      <c r="K235" s="550"/>
      <c r="L235" s="550"/>
      <c r="M235" s="550">
        <v>10000</v>
      </c>
      <c r="N235" s="550">
        <v>10000</v>
      </c>
      <c r="O235" s="550"/>
      <c r="P235" s="550"/>
      <c r="Q235" s="550">
        <v>4000</v>
      </c>
      <c r="R235" s="550">
        <v>4000</v>
      </c>
      <c r="S235" s="550"/>
      <c r="T235" s="550"/>
      <c r="U235" s="168"/>
      <c r="V235" s="168"/>
      <c r="W235" s="168"/>
      <c r="X235" s="168"/>
    </row>
    <row r="236" spans="1:24" ht="31.5">
      <c r="A236" s="566"/>
      <c r="B236" s="567" t="s">
        <v>1425</v>
      </c>
      <c r="C236" s="317"/>
      <c r="D236" s="317"/>
      <c r="E236" s="550"/>
      <c r="F236" s="550"/>
      <c r="G236" s="550"/>
      <c r="H236" s="550"/>
      <c r="I236" s="550">
        <v>14200</v>
      </c>
      <c r="J236" s="550">
        <v>14200</v>
      </c>
      <c r="K236" s="550"/>
      <c r="L236" s="550"/>
      <c r="M236" s="550">
        <v>14200</v>
      </c>
      <c r="N236" s="550">
        <v>14200</v>
      </c>
      <c r="O236" s="550"/>
      <c r="P236" s="550"/>
      <c r="Q236" s="550">
        <v>5680</v>
      </c>
      <c r="R236" s="550">
        <v>5680</v>
      </c>
      <c r="S236" s="550"/>
      <c r="T236" s="550"/>
      <c r="U236" s="168"/>
      <c r="V236" s="168"/>
      <c r="W236" s="168"/>
      <c r="X236" s="168"/>
    </row>
    <row r="237" spans="1:24" ht="31.5">
      <c r="A237" s="566"/>
      <c r="B237" s="567" t="s">
        <v>1426</v>
      </c>
      <c r="C237" s="317"/>
      <c r="D237" s="317"/>
      <c r="E237" s="550"/>
      <c r="F237" s="550"/>
      <c r="G237" s="550"/>
      <c r="H237" s="550"/>
      <c r="I237" s="550">
        <v>13700</v>
      </c>
      <c r="J237" s="550">
        <v>13700</v>
      </c>
      <c r="K237" s="550"/>
      <c r="L237" s="550"/>
      <c r="M237" s="550">
        <v>13700</v>
      </c>
      <c r="N237" s="550">
        <v>13700</v>
      </c>
      <c r="O237" s="550"/>
      <c r="P237" s="550"/>
      <c r="Q237" s="550">
        <v>5480</v>
      </c>
      <c r="R237" s="550">
        <v>5480</v>
      </c>
      <c r="S237" s="550"/>
      <c r="T237" s="550"/>
      <c r="U237" s="168"/>
      <c r="V237" s="168"/>
      <c r="W237" s="168"/>
      <c r="X237" s="168"/>
    </row>
    <row r="238" spans="1:24" ht="31.5">
      <c r="A238" s="566"/>
      <c r="B238" s="567" t="s">
        <v>1427</v>
      </c>
      <c r="C238" s="317"/>
      <c r="D238" s="317"/>
      <c r="E238" s="550"/>
      <c r="F238" s="550"/>
      <c r="G238" s="550"/>
      <c r="H238" s="550"/>
      <c r="I238" s="550">
        <v>7800</v>
      </c>
      <c r="J238" s="550">
        <v>7800</v>
      </c>
      <c r="K238" s="550"/>
      <c r="L238" s="550"/>
      <c r="M238" s="550">
        <v>7800</v>
      </c>
      <c r="N238" s="550">
        <v>7800</v>
      </c>
      <c r="O238" s="550"/>
      <c r="P238" s="550"/>
      <c r="Q238" s="550">
        <v>3120</v>
      </c>
      <c r="R238" s="550">
        <v>3120</v>
      </c>
      <c r="S238" s="550"/>
      <c r="T238" s="550"/>
      <c r="U238" s="168"/>
      <c r="V238" s="168"/>
      <c r="W238" s="168"/>
      <c r="X238" s="168"/>
    </row>
    <row r="239" spans="1:24" ht="31.5">
      <c r="A239" s="566"/>
      <c r="B239" s="567" t="s">
        <v>1428</v>
      </c>
      <c r="C239" s="317"/>
      <c r="D239" s="317"/>
      <c r="E239" s="550"/>
      <c r="F239" s="550"/>
      <c r="G239" s="550"/>
      <c r="H239" s="550"/>
      <c r="I239" s="550">
        <v>10000</v>
      </c>
      <c r="J239" s="550">
        <v>10000</v>
      </c>
      <c r="K239" s="550"/>
      <c r="L239" s="550"/>
      <c r="M239" s="550">
        <v>10000</v>
      </c>
      <c r="N239" s="550">
        <v>10000</v>
      </c>
      <c r="O239" s="550"/>
      <c r="P239" s="550"/>
      <c r="Q239" s="550">
        <v>4000</v>
      </c>
      <c r="R239" s="550">
        <v>4000</v>
      </c>
      <c r="S239" s="550"/>
      <c r="T239" s="550"/>
      <c r="U239" s="168"/>
      <c r="V239" s="168"/>
      <c r="W239" s="168"/>
      <c r="X239" s="168"/>
    </row>
    <row r="240" spans="1:24">
      <c r="A240" s="566"/>
      <c r="B240" s="567" t="s">
        <v>1429</v>
      </c>
      <c r="C240" s="317"/>
      <c r="D240" s="317"/>
      <c r="E240" s="550"/>
      <c r="F240" s="550"/>
      <c r="G240" s="550"/>
      <c r="H240" s="550"/>
      <c r="I240" s="550">
        <v>5600</v>
      </c>
      <c r="J240" s="550">
        <v>5600</v>
      </c>
      <c r="K240" s="550"/>
      <c r="L240" s="550"/>
      <c r="M240" s="550">
        <v>5600</v>
      </c>
      <c r="N240" s="550">
        <v>5600</v>
      </c>
      <c r="O240" s="550"/>
      <c r="P240" s="550"/>
      <c r="Q240" s="550">
        <v>2240</v>
      </c>
      <c r="R240" s="550">
        <v>2240</v>
      </c>
      <c r="S240" s="550"/>
      <c r="T240" s="550"/>
      <c r="U240" s="168"/>
      <c r="V240" s="168"/>
      <c r="W240" s="168"/>
      <c r="X240" s="168"/>
    </row>
    <row r="241" spans="1:24">
      <c r="A241" s="566"/>
      <c r="B241" s="567" t="s">
        <v>1430</v>
      </c>
      <c r="C241" s="317"/>
      <c r="D241" s="317"/>
      <c r="E241" s="550"/>
      <c r="F241" s="550"/>
      <c r="G241" s="550"/>
      <c r="H241" s="550"/>
      <c r="I241" s="550">
        <v>6400</v>
      </c>
      <c r="J241" s="550">
        <v>6400</v>
      </c>
      <c r="K241" s="550"/>
      <c r="L241" s="550"/>
      <c r="M241" s="550">
        <v>6400</v>
      </c>
      <c r="N241" s="550">
        <v>6400</v>
      </c>
      <c r="O241" s="550"/>
      <c r="P241" s="550"/>
      <c r="Q241" s="550">
        <v>2560</v>
      </c>
      <c r="R241" s="550">
        <v>2560</v>
      </c>
      <c r="S241" s="550"/>
      <c r="T241" s="550"/>
      <c r="U241" s="168"/>
      <c r="V241" s="168"/>
      <c r="W241" s="168"/>
      <c r="X241" s="168"/>
    </row>
    <row r="242" spans="1:24">
      <c r="A242" s="566"/>
      <c r="B242" s="567" t="s">
        <v>1431</v>
      </c>
      <c r="C242" s="317"/>
      <c r="D242" s="317"/>
      <c r="E242" s="550"/>
      <c r="F242" s="550"/>
      <c r="G242" s="550"/>
      <c r="H242" s="550"/>
      <c r="I242" s="550">
        <v>7200</v>
      </c>
      <c r="J242" s="550">
        <v>7200</v>
      </c>
      <c r="K242" s="550"/>
      <c r="L242" s="550"/>
      <c r="M242" s="550">
        <v>7200</v>
      </c>
      <c r="N242" s="550">
        <v>7200</v>
      </c>
      <c r="O242" s="550"/>
      <c r="P242" s="550"/>
      <c r="Q242" s="550">
        <v>2880</v>
      </c>
      <c r="R242" s="550">
        <v>2880</v>
      </c>
      <c r="S242" s="550"/>
      <c r="T242" s="550"/>
      <c r="U242" s="168"/>
      <c r="V242" s="168"/>
      <c r="W242" s="168"/>
      <c r="X242" s="168"/>
    </row>
    <row r="243" spans="1:24" ht="31.5">
      <c r="A243" s="566"/>
      <c r="B243" s="567" t="s">
        <v>1432</v>
      </c>
      <c r="C243" s="317"/>
      <c r="D243" s="317"/>
      <c r="E243" s="550"/>
      <c r="F243" s="550"/>
      <c r="G243" s="550"/>
      <c r="H243" s="550"/>
      <c r="I243" s="550">
        <v>7200</v>
      </c>
      <c r="J243" s="550">
        <v>7200</v>
      </c>
      <c r="K243" s="550"/>
      <c r="L243" s="550"/>
      <c r="M243" s="550">
        <v>7200</v>
      </c>
      <c r="N243" s="550">
        <v>7200</v>
      </c>
      <c r="O243" s="550"/>
      <c r="P243" s="550"/>
      <c r="Q243" s="550">
        <v>2880</v>
      </c>
      <c r="R243" s="550">
        <v>2880</v>
      </c>
      <c r="S243" s="550"/>
      <c r="T243" s="550"/>
      <c r="U243" s="168"/>
      <c r="V243" s="168"/>
      <c r="W243" s="168"/>
      <c r="X243" s="168"/>
    </row>
    <row r="244" spans="1:24">
      <c r="A244" s="566"/>
      <c r="B244" s="567" t="s">
        <v>1433</v>
      </c>
      <c r="C244" s="317"/>
      <c r="D244" s="317"/>
      <c r="E244" s="550"/>
      <c r="F244" s="550"/>
      <c r="G244" s="550"/>
      <c r="H244" s="550"/>
      <c r="I244" s="550">
        <v>4000</v>
      </c>
      <c r="J244" s="550">
        <v>4000</v>
      </c>
      <c r="K244" s="550"/>
      <c r="L244" s="550"/>
      <c r="M244" s="550">
        <v>4000</v>
      </c>
      <c r="N244" s="550">
        <v>4000</v>
      </c>
      <c r="O244" s="550"/>
      <c r="P244" s="550"/>
      <c r="Q244" s="550">
        <v>1600</v>
      </c>
      <c r="R244" s="550">
        <v>1600</v>
      </c>
      <c r="S244" s="550"/>
      <c r="T244" s="550"/>
      <c r="U244" s="168"/>
      <c r="V244" s="168"/>
      <c r="W244" s="168"/>
      <c r="X244" s="168"/>
    </row>
    <row r="245" spans="1:24" ht="31.5">
      <c r="A245" s="566"/>
      <c r="B245" s="567" t="s">
        <v>1434</v>
      </c>
      <c r="C245" s="317"/>
      <c r="D245" s="317"/>
      <c r="E245" s="550"/>
      <c r="F245" s="550"/>
      <c r="G245" s="550"/>
      <c r="H245" s="550"/>
      <c r="I245" s="550">
        <v>6400</v>
      </c>
      <c r="J245" s="550">
        <v>6400</v>
      </c>
      <c r="K245" s="550"/>
      <c r="L245" s="550"/>
      <c r="M245" s="550">
        <v>6400</v>
      </c>
      <c r="N245" s="550">
        <v>6400</v>
      </c>
      <c r="O245" s="550"/>
      <c r="P245" s="550"/>
      <c r="Q245" s="550">
        <v>2560</v>
      </c>
      <c r="R245" s="550">
        <v>2560</v>
      </c>
      <c r="S245" s="550"/>
      <c r="T245" s="550"/>
      <c r="U245" s="168"/>
      <c r="V245" s="168"/>
      <c r="W245" s="168"/>
      <c r="X245" s="168"/>
    </row>
    <row r="246" spans="1:24">
      <c r="A246" s="566"/>
      <c r="B246" s="569"/>
      <c r="C246" s="317"/>
      <c r="D246" s="317"/>
      <c r="E246" s="550"/>
      <c r="F246" s="550"/>
      <c r="G246" s="550"/>
      <c r="H246" s="550"/>
      <c r="I246" s="550"/>
      <c r="J246" s="550"/>
      <c r="K246" s="550"/>
      <c r="L246" s="550"/>
      <c r="M246" s="550"/>
      <c r="N246" s="550"/>
      <c r="O246" s="550"/>
      <c r="P246" s="550"/>
      <c r="Q246" s="550"/>
      <c r="R246" s="550"/>
      <c r="S246" s="550"/>
      <c r="T246" s="550"/>
      <c r="U246" s="168"/>
      <c r="V246" s="168"/>
      <c r="W246" s="168"/>
      <c r="X246" s="168"/>
    </row>
    <row r="247" spans="1:24">
      <c r="A247" s="538" t="s">
        <v>287</v>
      </c>
      <c r="B247" s="539" t="s">
        <v>592</v>
      </c>
      <c r="C247" s="317"/>
      <c r="D247" s="317"/>
      <c r="E247" s="541"/>
      <c r="F247" s="541"/>
      <c r="G247" s="541">
        <f t="shared" ref="G247:R247" si="23">G248</f>
        <v>0</v>
      </c>
      <c r="H247" s="541">
        <f t="shared" si="23"/>
        <v>0</v>
      </c>
      <c r="I247" s="541">
        <f t="shared" si="23"/>
        <v>254550</v>
      </c>
      <c r="J247" s="541">
        <f t="shared" si="23"/>
        <v>254550</v>
      </c>
      <c r="K247" s="541">
        <f t="shared" si="23"/>
        <v>0</v>
      </c>
      <c r="L247" s="541">
        <f t="shared" si="23"/>
        <v>0</v>
      </c>
      <c r="M247" s="541">
        <f t="shared" si="23"/>
        <v>254550</v>
      </c>
      <c r="N247" s="541">
        <f t="shared" si="23"/>
        <v>254550</v>
      </c>
      <c r="O247" s="541">
        <f t="shared" si="23"/>
        <v>0</v>
      </c>
      <c r="P247" s="541">
        <f t="shared" si="23"/>
        <v>0</v>
      </c>
      <c r="Q247" s="541">
        <f t="shared" si="23"/>
        <v>54125</v>
      </c>
      <c r="R247" s="541">
        <f t="shared" si="23"/>
        <v>54125</v>
      </c>
      <c r="S247" s="550"/>
      <c r="T247" s="550"/>
      <c r="U247" s="168"/>
      <c r="V247" s="168"/>
      <c r="W247" s="168"/>
      <c r="X247" s="168"/>
    </row>
    <row r="248" spans="1:24" ht="31.5">
      <c r="A248" s="559"/>
      <c r="B248" s="560" t="s">
        <v>1250</v>
      </c>
      <c r="C248" s="559"/>
      <c r="D248" s="559"/>
      <c r="E248" s="541"/>
      <c r="F248" s="541"/>
      <c r="G248" s="541">
        <f t="shared" ref="G248:R248" si="24">SUM(G250:G275)</f>
        <v>0</v>
      </c>
      <c r="H248" s="541">
        <f t="shared" si="24"/>
        <v>0</v>
      </c>
      <c r="I248" s="541">
        <f t="shared" si="24"/>
        <v>254550</v>
      </c>
      <c r="J248" s="541">
        <f t="shared" si="24"/>
        <v>254550</v>
      </c>
      <c r="K248" s="541">
        <f t="shared" si="24"/>
        <v>0</v>
      </c>
      <c r="L248" s="541">
        <f t="shared" si="24"/>
        <v>0</v>
      </c>
      <c r="M248" s="541">
        <f t="shared" si="24"/>
        <v>254550</v>
      </c>
      <c r="N248" s="541">
        <f t="shared" si="24"/>
        <v>254550</v>
      </c>
      <c r="O248" s="541">
        <f t="shared" si="24"/>
        <v>0</v>
      </c>
      <c r="P248" s="541">
        <f t="shared" si="24"/>
        <v>0</v>
      </c>
      <c r="Q248" s="541">
        <f t="shared" si="24"/>
        <v>54125</v>
      </c>
      <c r="R248" s="541">
        <f t="shared" si="24"/>
        <v>54125</v>
      </c>
      <c r="S248" s="559"/>
      <c r="T248" s="559"/>
      <c r="U248" s="168"/>
      <c r="V248" s="168"/>
      <c r="W248" s="168"/>
      <c r="X248" s="168"/>
    </row>
    <row r="249" spans="1:24" ht="31.5">
      <c r="A249" s="544"/>
      <c r="B249" s="545" t="s">
        <v>1126</v>
      </c>
      <c r="C249" s="546"/>
      <c r="D249" s="547"/>
      <c r="E249" s="548"/>
      <c r="F249" s="548"/>
      <c r="G249" s="548"/>
      <c r="H249" s="548"/>
      <c r="I249" s="548"/>
      <c r="J249" s="548"/>
      <c r="K249" s="548"/>
      <c r="L249" s="548"/>
      <c r="M249" s="548"/>
      <c r="N249" s="548"/>
      <c r="O249" s="548"/>
      <c r="P249" s="548"/>
      <c r="Q249" s="548"/>
      <c r="R249" s="548"/>
      <c r="S249" s="547"/>
      <c r="T249" s="547"/>
      <c r="U249" s="168"/>
      <c r="V249" s="168"/>
      <c r="W249" s="168"/>
      <c r="X249" s="168"/>
    </row>
    <row r="250" spans="1:24">
      <c r="A250" s="327">
        <v>1</v>
      </c>
      <c r="B250" s="368" t="s">
        <v>1435</v>
      </c>
      <c r="C250" s="546"/>
      <c r="D250" s="547"/>
      <c r="E250" s="550"/>
      <c r="F250" s="550"/>
      <c r="G250" s="548"/>
      <c r="H250" s="548"/>
      <c r="I250" s="335">
        <v>11200</v>
      </c>
      <c r="J250" s="335">
        <v>11200</v>
      </c>
      <c r="K250" s="335"/>
      <c r="L250" s="335"/>
      <c r="M250" s="335">
        <v>11200</v>
      </c>
      <c r="N250" s="335">
        <v>11200</v>
      </c>
      <c r="O250" s="548"/>
      <c r="P250" s="548"/>
      <c r="Q250" s="335">
        <v>5600</v>
      </c>
      <c r="R250" s="335">
        <v>5600</v>
      </c>
      <c r="S250" s="547"/>
      <c r="T250" s="547"/>
      <c r="U250" s="168"/>
      <c r="V250" s="168"/>
      <c r="W250" s="168"/>
      <c r="X250" s="168"/>
    </row>
    <row r="251" spans="1:24">
      <c r="A251" s="327">
        <v>2</v>
      </c>
      <c r="B251" s="368" t="s">
        <v>1436</v>
      </c>
      <c r="C251" s="546"/>
      <c r="D251" s="547"/>
      <c r="E251" s="335"/>
      <c r="F251" s="335"/>
      <c r="G251" s="548"/>
      <c r="H251" s="548"/>
      <c r="I251" s="335">
        <v>14000</v>
      </c>
      <c r="J251" s="335">
        <v>14000</v>
      </c>
      <c r="K251" s="335"/>
      <c r="L251" s="335"/>
      <c r="M251" s="335">
        <v>14000</v>
      </c>
      <c r="N251" s="335">
        <v>14000</v>
      </c>
      <c r="O251" s="548"/>
      <c r="P251" s="548"/>
      <c r="Q251" s="335">
        <v>7000</v>
      </c>
      <c r="R251" s="335">
        <v>7000</v>
      </c>
      <c r="S251" s="547"/>
      <c r="T251" s="547"/>
      <c r="U251" s="168"/>
      <c r="V251" s="168"/>
      <c r="W251" s="168"/>
      <c r="X251" s="168"/>
    </row>
    <row r="252" spans="1:24">
      <c r="A252" s="327">
        <v>3</v>
      </c>
      <c r="B252" s="368" t="s">
        <v>1437</v>
      </c>
      <c r="C252" s="546"/>
      <c r="D252" s="547"/>
      <c r="E252" s="335"/>
      <c r="F252" s="335"/>
      <c r="G252" s="548"/>
      <c r="H252" s="548"/>
      <c r="I252" s="335">
        <v>9500</v>
      </c>
      <c r="J252" s="335">
        <v>9500</v>
      </c>
      <c r="K252" s="335"/>
      <c r="L252" s="335"/>
      <c r="M252" s="335">
        <v>9500</v>
      </c>
      <c r="N252" s="335">
        <v>9500</v>
      </c>
      <c r="O252" s="548"/>
      <c r="P252" s="548"/>
      <c r="Q252" s="335">
        <v>4750</v>
      </c>
      <c r="R252" s="335">
        <v>4750</v>
      </c>
      <c r="S252" s="547"/>
      <c r="T252" s="547"/>
      <c r="U252" s="168"/>
      <c r="V252" s="168"/>
      <c r="W252" s="168"/>
      <c r="X252" s="168"/>
    </row>
    <row r="253" spans="1:24">
      <c r="A253" s="327">
        <v>4</v>
      </c>
      <c r="B253" s="368" t="s">
        <v>1438</v>
      </c>
      <c r="C253" s="546"/>
      <c r="D253" s="547"/>
      <c r="E253" s="335"/>
      <c r="F253" s="335"/>
      <c r="G253" s="548"/>
      <c r="H253" s="548"/>
      <c r="I253" s="335">
        <v>11300</v>
      </c>
      <c r="J253" s="335">
        <v>11300</v>
      </c>
      <c r="K253" s="335"/>
      <c r="L253" s="335"/>
      <c r="M253" s="335">
        <v>11300</v>
      </c>
      <c r="N253" s="335">
        <v>11300</v>
      </c>
      <c r="O253" s="548"/>
      <c r="P253" s="548"/>
      <c r="Q253" s="335">
        <v>5650</v>
      </c>
      <c r="R253" s="335">
        <v>5650</v>
      </c>
      <c r="S253" s="547"/>
      <c r="T253" s="547"/>
      <c r="U253" s="168"/>
      <c r="V253" s="168"/>
      <c r="W253" s="168"/>
      <c r="X253" s="168"/>
    </row>
    <row r="254" spans="1:24">
      <c r="A254" s="327">
        <v>5</v>
      </c>
      <c r="B254" s="368" t="s">
        <v>1439</v>
      </c>
      <c r="C254" s="546"/>
      <c r="D254" s="547"/>
      <c r="E254" s="335"/>
      <c r="F254" s="335"/>
      <c r="G254" s="548"/>
      <c r="H254" s="548"/>
      <c r="I254" s="335">
        <v>10500</v>
      </c>
      <c r="J254" s="335">
        <v>10500</v>
      </c>
      <c r="K254" s="335"/>
      <c r="L254" s="335"/>
      <c r="M254" s="335">
        <v>10500</v>
      </c>
      <c r="N254" s="335">
        <v>10500</v>
      </c>
      <c r="O254" s="548"/>
      <c r="P254" s="548"/>
      <c r="Q254" s="335"/>
      <c r="R254" s="335"/>
      <c r="S254" s="547"/>
      <c r="T254" s="547"/>
      <c r="U254" s="168"/>
      <c r="V254" s="168"/>
      <c r="W254" s="168"/>
      <c r="X254" s="168"/>
    </row>
    <row r="255" spans="1:24">
      <c r="A255" s="327">
        <v>6</v>
      </c>
      <c r="B255" s="368" t="s">
        <v>1440</v>
      </c>
      <c r="C255" s="546"/>
      <c r="D255" s="547"/>
      <c r="E255" s="335"/>
      <c r="F255" s="335"/>
      <c r="G255" s="548"/>
      <c r="H255" s="548"/>
      <c r="I255" s="335">
        <v>10500</v>
      </c>
      <c r="J255" s="335">
        <v>10500</v>
      </c>
      <c r="K255" s="335"/>
      <c r="L255" s="335"/>
      <c r="M255" s="335">
        <v>10500</v>
      </c>
      <c r="N255" s="335">
        <v>10500</v>
      </c>
      <c r="O255" s="548"/>
      <c r="P255" s="548"/>
      <c r="Q255" s="335"/>
      <c r="R255" s="335"/>
      <c r="S255" s="547"/>
      <c r="T255" s="547"/>
      <c r="U255" s="168"/>
      <c r="V255" s="168"/>
      <c r="W255" s="168"/>
      <c r="X255" s="168"/>
    </row>
    <row r="256" spans="1:24">
      <c r="A256" s="327">
        <v>7</v>
      </c>
      <c r="B256" s="368" t="s">
        <v>1441</v>
      </c>
      <c r="C256" s="546"/>
      <c r="D256" s="547"/>
      <c r="E256" s="335"/>
      <c r="F256" s="335"/>
      <c r="G256" s="548"/>
      <c r="H256" s="548"/>
      <c r="I256" s="335">
        <v>19500</v>
      </c>
      <c r="J256" s="335">
        <v>19500</v>
      </c>
      <c r="K256" s="335"/>
      <c r="L256" s="335"/>
      <c r="M256" s="335">
        <v>19500</v>
      </c>
      <c r="N256" s="335">
        <v>19500</v>
      </c>
      <c r="O256" s="548"/>
      <c r="P256" s="548"/>
      <c r="Q256" s="335"/>
      <c r="R256" s="335"/>
      <c r="S256" s="547"/>
      <c r="T256" s="547"/>
      <c r="U256" s="168"/>
      <c r="V256" s="168"/>
      <c r="W256" s="168"/>
      <c r="X256" s="168"/>
    </row>
    <row r="257" spans="1:24" ht="31.5">
      <c r="A257" s="327">
        <v>8</v>
      </c>
      <c r="B257" s="368" t="s">
        <v>1442</v>
      </c>
      <c r="C257" s="546"/>
      <c r="D257" s="547"/>
      <c r="E257" s="335"/>
      <c r="F257" s="335"/>
      <c r="G257" s="548"/>
      <c r="H257" s="548"/>
      <c r="I257" s="335">
        <v>15800</v>
      </c>
      <c r="J257" s="335">
        <v>15800</v>
      </c>
      <c r="K257" s="335"/>
      <c r="L257" s="335"/>
      <c r="M257" s="335">
        <v>15800</v>
      </c>
      <c r="N257" s="335">
        <v>15800</v>
      </c>
      <c r="O257" s="548"/>
      <c r="P257" s="548"/>
      <c r="Q257" s="335"/>
      <c r="R257" s="335"/>
      <c r="S257" s="547"/>
      <c r="T257" s="547"/>
      <c r="U257" s="168"/>
      <c r="V257" s="168"/>
      <c r="W257" s="168"/>
      <c r="X257" s="168"/>
    </row>
    <row r="258" spans="1:24">
      <c r="A258" s="327">
        <v>9</v>
      </c>
      <c r="B258" s="368" t="s">
        <v>1443</v>
      </c>
      <c r="C258" s="546"/>
      <c r="D258" s="547"/>
      <c r="E258" s="335"/>
      <c r="F258" s="335"/>
      <c r="G258" s="548"/>
      <c r="H258" s="548"/>
      <c r="I258" s="335">
        <v>18600</v>
      </c>
      <c r="J258" s="335">
        <v>18600</v>
      </c>
      <c r="K258" s="335"/>
      <c r="L258" s="335"/>
      <c r="M258" s="335">
        <v>18600</v>
      </c>
      <c r="N258" s="335">
        <v>18600</v>
      </c>
      <c r="O258" s="548"/>
      <c r="P258" s="548"/>
      <c r="Q258" s="335"/>
      <c r="R258" s="335"/>
      <c r="S258" s="547"/>
      <c r="T258" s="547"/>
      <c r="U258" s="168"/>
      <c r="V258" s="168"/>
      <c r="W258" s="168"/>
      <c r="X258" s="168"/>
    </row>
    <row r="259" spans="1:24">
      <c r="A259" s="327">
        <v>10</v>
      </c>
      <c r="B259" s="368" t="s">
        <v>1444</v>
      </c>
      <c r="C259" s="546"/>
      <c r="D259" s="547"/>
      <c r="E259" s="335"/>
      <c r="F259" s="335"/>
      <c r="G259" s="548"/>
      <c r="H259" s="548"/>
      <c r="I259" s="335">
        <v>2200</v>
      </c>
      <c r="J259" s="335">
        <v>2200</v>
      </c>
      <c r="K259" s="335"/>
      <c r="L259" s="335"/>
      <c r="M259" s="335">
        <v>2200</v>
      </c>
      <c r="N259" s="335">
        <v>2200</v>
      </c>
      <c r="O259" s="548"/>
      <c r="P259" s="548"/>
      <c r="Q259" s="335">
        <v>1100</v>
      </c>
      <c r="R259" s="335">
        <v>1100</v>
      </c>
      <c r="S259" s="547"/>
      <c r="T259" s="547"/>
      <c r="U259" s="168"/>
      <c r="V259" s="168"/>
      <c r="W259" s="168"/>
      <c r="X259" s="168"/>
    </row>
    <row r="260" spans="1:24">
      <c r="A260" s="327">
        <v>11</v>
      </c>
      <c r="B260" s="368" t="s">
        <v>1445</v>
      </c>
      <c r="C260" s="546"/>
      <c r="D260" s="547"/>
      <c r="E260" s="335"/>
      <c r="F260" s="335"/>
      <c r="G260" s="548"/>
      <c r="H260" s="548"/>
      <c r="I260" s="335">
        <v>6500</v>
      </c>
      <c r="J260" s="335">
        <v>6500</v>
      </c>
      <c r="K260" s="335"/>
      <c r="L260" s="335"/>
      <c r="M260" s="335">
        <v>6500</v>
      </c>
      <c r="N260" s="335">
        <v>6500</v>
      </c>
      <c r="O260" s="548"/>
      <c r="P260" s="548"/>
      <c r="Q260" s="335">
        <v>3250</v>
      </c>
      <c r="R260" s="335">
        <v>3250</v>
      </c>
      <c r="S260" s="547"/>
      <c r="T260" s="547"/>
      <c r="U260" s="168"/>
      <c r="V260" s="168"/>
      <c r="W260" s="168"/>
      <c r="X260" s="168"/>
    </row>
    <row r="261" spans="1:24">
      <c r="A261" s="327">
        <v>12</v>
      </c>
      <c r="B261" s="368" t="s">
        <v>1446</v>
      </c>
      <c r="C261" s="546"/>
      <c r="D261" s="547"/>
      <c r="E261" s="335"/>
      <c r="F261" s="335"/>
      <c r="G261" s="548"/>
      <c r="H261" s="548"/>
      <c r="I261" s="335">
        <v>5500</v>
      </c>
      <c r="J261" s="335">
        <v>5500</v>
      </c>
      <c r="K261" s="335"/>
      <c r="L261" s="335"/>
      <c r="M261" s="335">
        <v>5500</v>
      </c>
      <c r="N261" s="335">
        <v>5500</v>
      </c>
      <c r="O261" s="548"/>
      <c r="P261" s="548"/>
      <c r="Q261" s="335">
        <v>2750</v>
      </c>
      <c r="R261" s="335">
        <v>2750</v>
      </c>
      <c r="S261" s="547"/>
      <c r="T261" s="547"/>
      <c r="U261" s="168"/>
      <c r="V261" s="168"/>
      <c r="W261" s="168"/>
      <c r="X261" s="168"/>
    </row>
    <row r="262" spans="1:24">
      <c r="A262" s="327">
        <v>13</v>
      </c>
      <c r="B262" s="368" t="s">
        <v>1447</v>
      </c>
      <c r="C262" s="546"/>
      <c r="D262" s="547"/>
      <c r="E262" s="335"/>
      <c r="F262" s="335"/>
      <c r="G262" s="548"/>
      <c r="H262" s="548"/>
      <c r="I262" s="335">
        <v>2700</v>
      </c>
      <c r="J262" s="335">
        <v>2700</v>
      </c>
      <c r="K262" s="335"/>
      <c r="L262" s="335"/>
      <c r="M262" s="335">
        <v>2700</v>
      </c>
      <c r="N262" s="335">
        <v>2700</v>
      </c>
      <c r="O262" s="548"/>
      <c r="P262" s="548"/>
      <c r="Q262" s="335">
        <v>1350</v>
      </c>
      <c r="R262" s="335">
        <v>1350</v>
      </c>
      <c r="S262" s="547"/>
      <c r="T262" s="547"/>
      <c r="U262" s="168"/>
      <c r="V262" s="168"/>
      <c r="W262" s="168"/>
      <c r="X262" s="168"/>
    </row>
    <row r="263" spans="1:24">
      <c r="A263" s="327">
        <v>14</v>
      </c>
      <c r="B263" s="368" t="s">
        <v>1448</v>
      </c>
      <c r="C263" s="546"/>
      <c r="D263" s="547"/>
      <c r="E263" s="335"/>
      <c r="F263" s="335"/>
      <c r="G263" s="548"/>
      <c r="H263" s="548"/>
      <c r="I263" s="335">
        <v>13900</v>
      </c>
      <c r="J263" s="335">
        <v>13900</v>
      </c>
      <c r="K263" s="335"/>
      <c r="L263" s="335"/>
      <c r="M263" s="335">
        <v>13900</v>
      </c>
      <c r="N263" s="335">
        <v>13900</v>
      </c>
      <c r="O263" s="548"/>
      <c r="P263" s="548"/>
      <c r="Q263" s="335">
        <v>6950</v>
      </c>
      <c r="R263" s="335">
        <v>6950</v>
      </c>
      <c r="S263" s="547"/>
      <c r="T263" s="547"/>
      <c r="U263" s="168"/>
      <c r="V263" s="168"/>
      <c r="W263" s="168"/>
      <c r="X263" s="168"/>
    </row>
    <row r="264" spans="1:24">
      <c r="A264" s="327">
        <v>15</v>
      </c>
      <c r="B264" s="368" t="s">
        <v>1449</v>
      </c>
      <c r="C264" s="546"/>
      <c r="D264" s="547"/>
      <c r="E264" s="335"/>
      <c r="F264" s="335"/>
      <c r="G264" s="548"/>
      <c r="H264" s="548"/>
      <c r="I264" s="335">
        <v>9300</v>
      </c>
      <c r="J264" s="335">
        <v>9300</v>
      </c>
      <c r="K264" s="335"/>
      <c r="L264" s="335"/>
      <c r="M264" s="335">
        <v>9300</v>
      </c>
      <c r="N264" s="335">
        <v>9300</v>
      </c>
      <c r="O264" s="548"/>
      <c r="P264" s="548"/>
      <c r="Q264" s="335"/>
      <c r="R264" s="335"/>
      <c r="S264" s="547"/>
      <c r="T264" s="547"/>
      <c r="U264" s="168"/>
      <c r="V264" s="168"/>
      <c r="W264" s="168"/>
      <c r="X264" s="168"/>
    </row>
    <row r="265" spans="1:24">
      <c r="A265" s="327">
        <v>16</v>
      </c>
      <c r="B265" s="368" t="s">
        <v>1450</v>
      </c>
      <c r="C265" s="546"/>
      <c r="D265" s="547"/>
      <c r="E265" s="335"/>
      <c r="F265" s="335"/>
      <c r="G265" s="548"/>
      <c r="H265" s="548"/>
      <c r="I265" s="335">
        <v>13000</v>
      </c>
      <c r="J265" s="335">
        <v>13000</v>
      </c>
      <c r="K265" s="335"/>
      <c r="L265" s="335"/>
      <c r="M265" s="335">
        <v>13000</v>
      </c>
      <c r="N265" s="335">
        <v>13000</v>
      </c>
      <c r="O265" s="548"/>
      <c r="P265" s="548"/>
      <c r="Q265" s="335"/>
      <c r="R265" s="335"/>
      <c r="S265" s="547"/>
      <c r="T265" s="547"/>
      <c r="U265" s="168"/>
      <c r="V265" s="168"/>
      <c r="W265" s="168"/>
      <c r="X265" s="168"/>
    </row>
    <row r="266" spans="1:24">
      <c r="A266" s="327">
        <v>17</v>
      </c>
      <c r="B266" s="368" t="s">
        <v>1451</v>
      </c>
      <c r="C266" s="546"/>
      <c r="D266" s="547"/>
      <c r="E266" s="335"/>
      <c r="F266" s="335"/>
      <c r="G266" s="548"/>
      <c r="H266" s="548"/>
      <c r="I266" s="335">
        <v>10200</v>
      </c>
      <c r="J266" s="335">
        <v>10200</v>
      </c>
      <c r="K266" s="335"/>
      <c r="L266" s="335"/>
      <c r="M266" s="335">
        <v>10200</v>
      </c>
      <c r="N266" s="335">
        <v>10200</v>
      </c>
      <c r="O266" s="548"/>
      <c r="P266" s="548"/>
      <c r="Q266" s="335"/>
      <c r="R266" s="335"/>
      <c r="S266" s="547"/>
      <c r="T266" s="547"/>
      <c r="U266" s="168"/>
      <c r="V266" s="168"/>
      <c r="W266" s="168"/>
      <c r="X266" s="168"/>
    </row>
    <row r="267" spans="1:24">
      <c r="A267" s="327">
        <v>18</v>
      </c>
      <c r="B267" s="368" t="s">
        <v>1452</v>
      </c>
      <c r="C267" s="546"/>
      <c r="D267" s="547"/>
      <c r="E267" s="335"/>
      <c r="F267" s="335"/>
      <c r="G267" s="548"/>
      <c r="H267" s="548"/>
      <c r="I267" s="335">
        <v>4600</v>
      </c>
      <c r="J267" s="335">
        <v>4600</v>
      </c>
      <c r="K267" s="335"/>
      <c r="L267" s="335"/>
      <c r="M267" s="335">
        <v>4600</v>
      </c>
      <c r="N267" s="335">
        <v>4600</v>
      </c>
      <c r="O267" s="548"/>
      <c r="P267" s="548"/>
      <c r="Q267" s="335"/>
      <c r="R267" s="335"/>
      <c r="S267" s="547"/>
      <c r="T267" s="547"/>
      <c r="U267" s="168"/>
      <c r="V267" s="168"/>
      <c r="W267" s="168"/>
      <c r="X267" s="168"/>
    </row>
    <row r="268" spans="1:24">
      <c r="A268" s="327">
        <v>19</v>
      </c>
      <c r="B268" s="368" t="s">
        <v>1453</v>
      </c>
      <c r="C268" s="370"/>
      <c r="D268" s="370"/>
      <c r="E268" s="335"/>
      <c r="F268" s="335"/>
      <c r="G268" s="335"/>
      <c r="H268" s="335"/>
      <c r="I268" s="335">
        <v>14900</v>
      </c>
      <c r="J268" s="335">
        <v>14900</v>
      </c>
      <c r="K268" s="335"/>
      <c r="L268" s="335"/>
      <c r="M268" s="335">
        <v>14900</v>
      </c>
      <c r="N268" s="335">
        <v>14900</v>
      </c>
      <c r="O268" s="335"/>
      <c r="P268" s="335"/>
      <c r="Q268" s="335"/>
      <c r="R268" s="335"/>
      <c r="S268" s="327"/>
      <c r="T268" s="327"/>
      <c r="U268" s="168"/>
      <c r="V268" s="168"/>
      <c r="W268" s="168"/>
      <c r="X268" s="168"/>
    </row>
    <row r="269" spans="1:24">
      <c r="A269" s="327">
        <v>20</v>
      </c>
      <c r="B269" s="368" t="s">
        <v>1454</v>
      </c>
      <c r="C269" s="370"/>
      <c r="D269" s="370"/>
      <c r="E269" s="335"/>
      <c r="F269" s="335"/>
      <c r="G269" s="335"/>
      <c r="H269" s="335"/>
      <c r="I269" s="335">
        <v>3700</v>
      </c>
      <c r="J269" s="335">
        <v>3700</v>
      </c>
      <c r="K269" s="335"/>
      <c r="L269" s="335"/>
      <c r="M269" s="335">
        <v>3700</v>
      </c>
      <c r="N269" s="335">
        <v>3700</v>
      </c>
      <c r="O269" s="335"/>
      <c r="P269" s="335"/>
      <c r="Q269" s="335"/>
      <c r="R269" s="335"/>
      <c r="S269" s="327"/>
      <c r="T269" s="327"/>
      <c r="U269" s="168"/>
      <c r="V269" s="168"/>
      <c r="W269" s="168"/>
      <c r="X269" s="168"/>
    </row>
    <row r="270" spans="1:24">
      <c r="A270" s="327">
        <v>21</v>
      </c>
      <c r="B270" s="368" t="s">
        <v>1455</v>
      </c>
      <c r="C270" s="370"/>
      <c r="D270" s="370"/>
      <c r="E270" s="335"/>
      <c r="F270" s="335"/>
      <c r="G270" s="335"/>
      <c r="H270" s="335"/>
      <c r="I270" s="335">
        <v>7400</v>
      </c>
      <c r="J270" s="335">
        <v>7400</v>
      </c>
      <c r="K270" s="335"/>
      <c r="L270" s="335"/>
      <c r="M270" s="335">
        <v>7400</v>
      </c>
      <c r="N270" s="335">
        <v>7400</v>
      </c>
      <c r="O270" s="335"/>
      <c r="P270" s="335"/>
      <c r="Q270" s="335"/>
      <c r="R270" s="335"/>
      <c r="S270" s="327"/>
      <c r="T270" s="327"/>
      <c r="U270" s="168"/>
      <c r="V270" s="168"/>
      <c r="W270" s="168"/>
      <c r="X270" s="168"/>
    </row>
    <row r="271" spans="1:24">
      <c r="A271" s="327">
        <v>22</v>
      </c>
      <c r="B271" s="368" t="s">
        <v>1456</v>
      </c>
      <c r="C271" s="370"/>
      <c r="D271" s="370"/>
      <c r="E271" s="335"/>
      <c r="F271" s="335"/>
      <c r="G271" s="335"/>
      <c r="H271" s="335"/>
      <c r="I271" s="335">
        <v>8300</v>
      </c>
      <c r="J271" s="335">
        <v>8300</v>
      </c>
      <c r="K271" s="335"/>
      <c r="L271" s="335"/>
      <c r="M271" s="335">
        <v>8300</v>
      </c>
      <c r="N271" s="335">
        <v>8300</v>
      </c>
      <c r="O271" s="335"/>
      <c r="P271" s="335"/>
      <c r="Q271" s="335"/>
      <c r="R271" s="335"/>
      <c r="S271" s="327"/>
      <c r="T271" s="327"/>
      <c r="U271" s="168"/>
      <c r="V271" s="168"/>
      <c r="W271" s="168"/>
      <c r="X271" s="168"/>
    </row>
    <row r="272" spans="1:24">
      <c r="A272" s="327">
        <v>23</v>
      </c>
      <c r="B272" s="368" t="s">
        <v>1457</v>
      </c>
      <c r="C272" s="370"/>
      <c r="D272" s="370"/>
      <c r="E272" s="335"/>
      <c r="F272" s="335"/>
      <c r="G272" s="335"/>
      <c r="H272" s="335"/>
      <c r="I272" s="335">
        <v>5500</v>
      </c>
      <c r="J272" s="335">
        <v>5500</v>
      </c>
      <c r="K272" s="335"/>
      <c r="L272" s="335"/>
      <c r="M272" s="335">
        <v>5500</v>
      </c>
      <c r="N272" s="335">
        <v>5500</v>
      </c>
      <c r="O272" s="335"/>
      <c r="P272" s="335"/>
      <c r="Q272" s="335">
        <v>2750</v>
      </c>
      <c r="R272" s="335">
        <v>2750</v>
      </c>
      <c r="S272" s="327"/>
      <c r="T272" s="327"/>
      <c r="U272" s="168"/>
      <c r="V272" s="168"/>
      <c r="W272" s="168"/>
      <c r="X272" s="168"/>
    </row>
    <row r="273" spans="1:24">
      <c r="A273" s="327">
        <v>24</v>
      </c>
      <c r="B273" s="368" t="s">
        <v>1458</v>
      </c>
      <c r="C273" s="370"/>
      <c r="D273" s="370"/>
      <c r="E273" s="335"/>
      <c r="F273" s="335"/>
      <c r="G273" s="335"/>
      <c r="H273" s="335"/>
      <c r="I273" s="335">
        <v>5500</v>
      </c>
      <c r="J273" s="335">
        <v>5500</v>
      </c>
      <c r="K273" s="335"/>
      <c r="L273" s="335"/>
      <c r="M273" s="335">
        <v>5500</v>
      </c>
      <c r="N273" s="335">
        <v>5500</v>
      </c>
      <c r="O273" s="335"/>
      <c r="P273" s="335"/>
      <c r="Q273" s="335">
        <v>2750</v>
      </c>
      <c r="R273" s="335">
        <v>2750</v>
      </c>
      <c r="S273" s="327"/>
      <c r="T273" s="327"/>
      <c r="U273" s="168"/>
      <c r="V273" s="168"/>
      <c r="W273" s="168"/>
      <c r="X273" s="168"/>
    </row>
    <row r="274" spans="1:24">
      <c r="A274" s="327">
        <v>25</v>
      </c>
      <c r="B274" s="368" t="s">
        <v>1459</v>
      </c>
      <c r="C274" s="370"/>
      <c r="D274" s="370"/>
      <c r="E274" s="335"/>
      <c r="F274" s="335"/>
      <c r="G274" s="335"/>
      <c r="H274" s="335"/>
      <c r="I274" s="335">
        <v>9300</v>
      </c>
      <c r="J274" s="335">
        <v>9300</v>
      </c>
      <c r="K274" s="335"/>
      <c r="L274" s="335"/>
      <c r="M274" s="335">
        <v>9300</v>
      </c>
      <c r="N274" s="335">
        <v>9300</v>
      </c>
      <c r="O274" s="335"/>
      <c r="P274" s="335"/>
      <c r="Q274" s="335">
        <v>4650</v>
      </c>
      <c r="R274" s="335">
        <v>4650</v>
      </c>
      <c r="S274" s="327"/>
      <c r="T274" s="327"/>
      <c r="U274" s="168"/>
      <c r="V274" s="168"/>
      <c r="W274" s="168"/>
      <c r="X274" s="168"/>
    </row>
    <row r="275" spans="1:24">
      <c r="A275" s="327">
        <v>26</v>
      </c>
      <c r="B275" s="368" t="s">
        <v>1460</v>
      </c>
      <c r="C275" s="370"/>
      <c r="D275" s="370"/>
      <c r="E275" s="335"/>
      <c r="F275" s="335"/>
      <c r="G275" s="335"/>
      <c r="H275" s="335"/>
      <c r="I275" s="335">
        <v>11150</v>
      </c>
      <c r="J275" s="335">
        <v>11150</v>
      </c>
      <c r="K275" s="335"/>
      <c r="L275" s="335"/>
      <c r="M275" s="335">
        <v>11150</v>
      </c>
      <c r="N275" s="335">
        <v>11150</v>
      </c>
      <c r="O275" s="335"/>
      <c r="P275" s="335"/>
      <c r="Q275" s="335">
        <v>5575</v>
      </c>
      <c r="R275" s="335">
        <v>5575</v>
      </c>
      <c r="S275" s="327"/>
      <c r="T275" s="327"/>
      <c r="U275" s="168"/>
      <c r="V275" s="168"/>
      <c r="W275" s="168"/>
      <c r="X275" s="168"/>
    </row>
    <row r="276" spans="1:24">
      <c r="A276" s="327"/>
      <c r="B276" s="302"/>
      <c r="C276" s="370"/>
      <c r="D276" s="370"/>
      <c r="E276" s="335"/>
      <c r="F276" s="335"/>
      <c r="G276" s="335"/>
      <c r="H276" s="335"/>
      <c r="I276" s="335"/>
      <c r="J276" s="335"/>
      <c r="K276" s="335"/>
      <c r="L276" s="335"/>
      <c r="M276" s="335"/>
      <c r="N276" s="335"/>
      <c r="O276" s="335"/>
      <c r="P276" s="335"/>
      <c r="Q276" s="335"/>
      <c r="R276" s="335"/>
      <c r="S276" s="327"/>
      <c r="T276" s="327"/>
      <c r="U276" s="168"/>
      <c r="V276" s="168"/>
      <c r="W276" s="168"/>
      <c r="X276" s="168"/>
    </row>
    <row r="277" spans="1:24">
      <c r="A277" s="538" t="s">
        <v>581</v>
      </c>
      <c r="B277" s="539" t="s">
        <v>541</v>
      </c>
      <c r="C277" s="317"/>
      <c r="D277" s="317"/>
      <c r="E277" s="541"/>
      <c r="F277" s="541"/>
      <c r="G277" s="541">
        <f t="shared" ref="G277:R277" si="25">G278</f>
        <v>0</v>
      </c>
      <c r="H277" s="541">
        <f t="shared" si="25"/>
        <v>0</v>
      </c>
      <c r="I277" s="541">
        <f t="shared" si="25"/>
        <v>80050</v>
      </c>
      <c r="J277" s="541">
        <f t="shared" si="25"/>
        <v>80050</v>
      </c>
      <c r="K277" s="541">
        <f t="shared" si="25"/>
        <v>0</v>
      </c>
      <c r="L277" s="541">
        <f t="shared" si="25"/>
        <v>0</v>
      </c>
      <c r="M277" s="541">
        <f t="shared" si="25"/>
        <v>80050</v>
      </c>
      <c r="N277" s="541">
        <f t="shared" si="25"/>
        <v>80050</v>
      </c>
      <c r="O277" s="541">
        <f t="shared" si="25"/>
        <v>0</v>
      </c>
      <c r="P277" s="541">
        <f t="shared" si="25"/>
        <v>0</v>
      </c>
      <c r="Q277" s="541">
        <f t="shared" si="25"/>
        <v>22750</v>
      </c>
      <c r="R277" s="541">
        <f t="shared" si="25"/>
        <v>22750</v>
      </c>
      <c r="S277" s="550"/>
      <c r="T277" s="550"/>
      <c r="U277" s="168"/>
      <c r="V277" s="168"/>
      <c r="W277" s="168"/>
      <c r="X277" s="168"/>
    </row>
    <row r="278" spans="1:24" ht="31.5">
      <c r="A278" s="559"/>
      <c r="B278" s="560" t="s">
        <v>1250</v>
      </c>
      <c r="C278" s="559"/>
      <c r="D278" s="559"/>
      <c r="E278" s="541"/>
      <c r="F278" s="541"/>
      <c r="G278" s="541">
        <f t="shared" ref="G278:R278" si="26">SUM(G280:G296)</f>
        <v>0</v>
      </c>
      <c r="H278" s="541">
        <f t="shared" si="26"/>
        <v>0</v>
      </c>
      <c r="I278" s="541">
        <f t="shared" si="26"/>
        <v>80050</v>
      </c>
      <c r="J278" s="541">
        <f t="shared" si="26"/>
        <v>80050</v>
      </c>
      <c r="K278" s="541">
        <f t="shared" si="26"/>
        <v>0</v>
      </c>
      <c r="L278" s="541">
        <f t="shared" si="26"/>
        <v>0</v>
      </c>
      <c r="M278" s="541">
        <f t="shared" si="26"/>
        <v>80050</v>
      </c>
      <c r="N278" s="541">
        <f t="shared" si="26"/>
        <v>80050</v>
      </c>
      <c r="O278" s="541">
        <f t="shared" si="26"/>
        <v>0</v>
      </c>
      <c r="P278" s="541">
        <f t="shared" si="26"/>
        <v>0</v>
      </c>
      <c r="Q278" s="541">
        <f t="shared" si="26"/>
        <v>22750</v>
      </c>
      <c r="R278" s="541">
        <f t="shared" si="26"/>
        <v>22750</v>
      </c>
      <c r="S278" s="559"/>
      <c r="T278" s="559"/>
      <c r="U278" s="168"/>
      <c r="V278" s="168"/>
      <c r="W278" s="168"/>
      <c r="X278" s="168"/>
    </row>
    <row r="279" spans="1:24" ht="31.5">
      <c r="A279" s="544"/>
      <c r="B279" s="545" t="s">
        <v>1126</v>
      </c>
      <c r="C279" s="546"/>
      <c r="D279" s="547"/>
      <c r="E279" s="548"/>
      <c r="F279" s="548"/>
      <c r="G279" s="548"/>
      <c r="H279" s="548"/>
      <c r="I279" s="548"/>
      <c r="J279" s="548"/>
      <c r="K279" s="548"/>
      <c r="L279" s="548"/>
      <c r="M279" s="548"/>
      <c r="N279" s="548"/>
      <c r="O279" s="548"/>
      <c r="P279" s="548"/>
      <c r="Q279" s="548"/>
      <c r="R279" s="548"/>
      <c r="S279" s="547"/>
      <c r="T279" s="547"/>
      <c r="U279" s="168"/>
      <c r="V279" s="168"/>
      <c r="W279" s="168"/>
      <c r="X279" s="168"/>
    </row>
    <row r="280" spans="1:24">
      <c r="A280" s="549" t="s">
        <v>46</v>
      </c>
      <c r="B280" s="368" t="s">
        <v>1461</v>
      </c>
      <c r="C280" s="317"/>
      <c r="D280" s="317"/>
      <c r="E280" s="550"/>
      <c r="F280" s="550"/>
      <c r="G280" s="550"/>
      <c r="H280" s="550"/>
      <c r="I280" s="550">
        <v>1950</v>
      </c>
      <c r="J280" s="550">
        <v>1950</v>
      </c>
      <c r="K280" s="550"/>
      <c r="L280" s="550"/>
      <c r="M280" s="550">
        <v>1950</v>
      </c>
      <c r="N280" s="550">
        <v>1950</v>
      </c>
      <c r="O280" s="550"/>
      <c r="P280" s="550"/>
      <c r="Q280" s="550"/>
      <c r="R280" s="550"/>
      <c r="S280" s="550"/>
      <c r="T280" s="550"/>
      <c r="U280" s="168"/>
      <c r="V280" s="168"/>
      <c r="W280" s="168"/>
      <c r="X280" s="168"/>
    </row>
    <row r="281" spans="1:24">
      <c r="A281" s="242" t="s">
        <v>48</v>
      </c>
      <c r="B281" s="368" t="s">
        <v>1462</v>
      </c>
      <c r="C281" s="317"/>
      <c r="D281" s="317"/>
      <c r="E281" s="550"/>
      <c r="F281" s="550"/>
      <c r="G281" s="550"/>
      <c r="H281" s="550"/>
      <c r="I281" s="550">
        <v>2600</v>
      </c>
      <c r="J281" s="550">
        <v>2600</v>
      </c>
      <c r="K281" s="550"/>
      <c r="L281" s="550"/>
      <c r="M281" s="550">
        <v>2600</v>
      </c>
      <c r="N281" s="550">
        <v>2600</v>
      </c>
      <c r="O281" s="550"/>
      <c r="P281" s="550"/>
      <c r="Q281" s="550"/>
      <c r="R281" s="550"/>
      <c r="S281" s="550"/>
      <c r="T281" s="550"/>
      <c r="U281" s="168"/>
      <c r="V281" s="168"/>
      <c r="W281" s="168"/>
      <c r="X281" s="168"/>
    </row>
    <row r="282" spans="1:24">
      <c r="A282" s="242" t="s">
        <v>50</v>
      </c>
      <c r="B282" s="368" t="s">
        <v>1463</v>
      </c>
      <c r="C282" s="317"/>
      <c r="D282" s="317"/>
      <c r="E282" s="550"/>
      <c r="F282" s="550"/>
      <c r="G282" s="550"/>
      <c r="H282" s="550"/>
      <c r="I282" s="550">
        <v>1300</v>
      </c>
      <c r="J282" s="550">
        <v>1300</v>
      </c>
      <c r="K282" s="550"/>
      <c r="L282" s="550"/>
      <c r="M282" s="550">
        <v>1300</v>
      </c>
      <c r="N282" s="550">
        <v>1300</v>
      </c>
      <c r="O282" s="550"/>
      <c r="P282" s="550"/>
      <c r="Q282" s="550"/>
      <c r="R282" s="550"/>
      <c r="S282" s="550"/>
      <c r="T282" s="550"/>
      <c r="U282" s="168"/>
      <c r="V282" s="168"/>
      <c r="W282" s="168"/>
      <c r="X282" s="168"/>
    </row>
    <row r="283" spans="1:24">
      <c r="A283" s="242" t="s">
        <v>52</v>
      </c>
      <c r="B283" s="368" t="s">
        <v>1464</v>
      </c>
      <c r="C283" s="317"/>
      <c r="D283" s="317"/>
      <c r="E283" s="550"/>
      <c r="F283" s="550"/>
      <c r="G283" s="550"/>
      <c r="H283" s="550"/>
      <c r="I283" s="550">
        <v>3900</v>
      </c>
      <c r="J283" s="550">
        <v>3900</v>
      </c>
      <c r="K283" s="550"/>
      <c r="L283" s="550"/>
      <c r="M283" s="550">
        <v>3900</v>
      </c>
      <c r="N283" s="550">
        <v>3900</v>
      </c>
      <c r="O283" s="550"/>
      <c r="P283" s="550"/>
      <c r="Q283" s="550"/>
      <c r="R283" s="550"/>
      <c r="S283" s="550"/>
      <c r="T283" s="550"/>
      <c r="U283" s="168"/>
      <c r="V283" s="168"/>
      <c r="W283" s="168"/>
      <c r="X283" s="168"/>
    </row>
    <row r="284" spans="1:24">
      <c r="A284" s="242" t="s">
        <v>54</v>
      </c>
      <c r="B284" s="368" t="s">
        <v>1465</v>
      </c>
      <c r="C284" s="317"/>
      <c r="D284" s="317"/>
      <c r="E284" s="550"/>
      <c r="F284" s="550"/>
      <c r="G284" s="550"/>
      <c r="H284" s="550"/>
      <c r="I284" s="550">
        <v>5200</v>
      </c>
      <c r="J284" s="550">
        <v>5200</v>
      </c>
      <c r="K284" s="550"/>
      <c r="L284" s="550"/>
      <c r="M284" s="550">
        <v>5200</v>
      </c>
      <c r="N284" s="550">
        <v>5200</v>
      </c>
      <c r="O284" s="550"/>
      <c r="P284" s="550"/>
      <c r="Q284" s="550"/>
      <c r="R284" s="550"/>
      <c r="S284" s="550"/>
      <c r="T284" s="550"/>
      <c r="U284" s="168"/>
      <c r="V284" s="168"/>
      <c r="W284" s="168"/>
      <c r="X284" s="168"/>
    </row>
    <row r="285" spans="1:24">
      <c r="A285" s="242" t="s">
        <v>56</v>
      </c>
      <c r="B285" s="368" t="s">
        <v>1466</v>
      </c>
      <c r="C285" s="317"/>
      <c r="D285" s="317"/>
      <c r="E285" s="550"/>
      <c r="F285" s="550"/>
      <c r="G285" s="550"/>
      <c r="H285" s="550"/>
      <c r="I285" s="550">
        <v>5200</v>
      </c>
      <c r="J285" s="550">
        <v>5200</v>
      </c>
      <c r="K285" s="550"/>
      <c r="L285" s="550"/>
      <c r="M285" s="550">
        <v>5200</v>
      </c>
      <c r="N285" s="550">
        <v>5200</v>
      </c>
      <c r="O285" s="550"/>
      <c r="P285" s="550"/>
      <c r="Q285" s="550"/>
      <c r="R285" s="550"/>
      <c r="S285" s="550"/>
      <c r="T285" s="550"/>
      <c r="U285" s="168"/>
      <c r="V285" s="168"/>
      <c r="W285" s="168"/>
      <c r="X285" s="168"/>
    </row>
    <row r="286" spans="1:24">
      <c r="A286" s="242" t="s">
        <v>29</v>
      </c>
      <c r="B286" s="368" t="s">
        <v>1467</v>
      </c>
      <c r="C286" s="317"/>
      <c r="D286" s="317"/>
      <c r="E286" s="550"/>
      <c r="F286" s="550"/>
      <c r="G286" s="550"/>
      <c r="H286" s="550"/>
      <c r="I286" s="550">
        <v>5200</v>
      </c>
      <c r="J286" s="550">
        <v>5200</v>
      </c>
      <c r="K286" s="550"/>
      <c r="L286" s="550"/>
      <c r="M286" s="550">
        <v>5200</v>
      </c>
      <c r="N286" s="550">
        <v>5200</v>
      </c>
      <c r="O286" s="550"/>
      <c r="P286" s="550"/>
      <c r="Q286" s="550"/>
      <c r="R286" s="550"/>
      <c r="S286" s="550"/>
      <c r="T286" s="550"/>
      <c r="U286" s="168"/>
      <c r="V286" s="168"/>
      <c r="W286" s="168"/>
      <c r="X286" s="168"/>
    </row>
    <row r="287" spans="1:24">
      <c r="A287" s="242" t="s">
        <v>59</v>
      </c>
      <c r="B287" s="368" t="s">
        <v>1468</v>
      </c>
      <c r="C287" s="317"/>
      <c r="D287" s="317"/>
      <c r="E287" s="550"/>
      <c r="F287" s="550"/>
      <c r="G287" s="550"/>
      <c r="H287" s="550"/>
      <c r="I287" s="550">
        <v>4550</v>
      </c>
      <c r="J287" s="550">
        <v>4550</v>
      </c>
      <c r="K287" s="550"/>
      <c r="L287" s="550"/>
      <c r="M287" s="550">
        <v>4550</v>
      </c>
      <c r="N287" s="550">
        <v>4550</v>
      </c>
      <c r="O287" s="550"/>
      <c r="P287" s="550"/>
      <c r="Q287" s="550">
        <v>4550</v>
      </c>
      <c r="R287" s="550">
        <v>4550</v>
      </c>
      <c r="S287" s="550"/>
      <c r="T287" s="550"/>
      <c r="U287" s="168"/>
      <c r="V287" s="168"/>
      <c r="W287" s="168"/>
      <c r="X287" s="168"/>
    </row>
    <row r="288" spans="1:24">
      <c r="A288" s="242" t="s">
        <v>61</v>
      </c>
      <c r="B288" s="368" t="s">
        <v>1469</v>
      </c>
      <c r="C288" s="317"/>
      <c r="D288" s="317"/>
      <c r="E288" s="550"/>
      <c r="F288" s="550"/>
      <c r="G288" s="550"/>
      <c r="H288" s="550"/>
      <c r="I288" s="550">
        <v>5200</v>
      </c>
      <c r="J288" s="550">
        <v>5200</v>
      </c>
      <c r="K288" s="550"/>
      <c r="L288" s="550"/>
      <c r="M288" s="550">
        <v>5200</v>
      </c>
      <c r="N288" s="550">
        <v>5200</v>
      </c>
      <c r="O288" s="550"/>
      <c r="P288" s="550"/>
      <c r="Q288" s="550">
        <v>5200</v>
      </c>
      <c r="R288" s="550">
        <v>5200</v>
      </c>
      <c r="S288" s="550"/>
      <c r="T288" s="550"/>
      <c r="U288" s="168"/>
      <c r="V288" s="168"/>
      <c r="W288" s="168"/>
      <c r="X288" s="168"/>
    </row>
    <row r="289" spans="1:24">
      <c r="A289" s="242" t="s">
        <v>63</v>
      </c>
      <c r="B289" s="368" t="s">
        <v>1470</v>
      </c>
      <c r="C289" s="317"/>
      <c r="D289" s="317"/>
      <c r="E289" s="550"/>
      <c r="F289" s="550"/>
      <c r="G289" s="550"/>
      <c r="H289" s="550"/>
      <c r="I289" s="550">
        <v>4800</v>
      </c>
      <c r="J289" s="550">
        <v>4800</v>
      </c>
      <c r="K289" s="550"/>
      <c r="L289" s="550"/>
      <c r="M289" s="550">
        <v>4800</v>
      </c>
      <c r="N289" s="550">
        <v>4800</v>
      </c>
      <c r="O289" s="550"/>
      <c r="P289" s="550"/>
      <c r="Q289" s="550"/>
      <c r="R289" s="550"/>
      <c r="S289" s="550"/>
      <c r="T289" s="550"/>
      <c r="U289" s="168"/>
      <c r="V289" s="168"/>
      <c r="W289" s="168"/>
      <c r="X289" s="168"/>
    </row>
    <row r="290" spans="1:24">
      <c r="A290" s="242" t="s">
        <v>65</v>
      </c>
      <c r="B290" s="368" t="s">
        <v>1471</v>
      </c>
      <c r="C290" s="317"/>
      <c r="D290" s="317"/>
      <c r="E290" s="550"/>
      <c r="F290" s="550"/>
      <c r="G290" s="550"/>
      <c r="H290" s="550"/>
      <c r="I290" s="550">
        <v>5200</v>
      </c>
      <c r="J290" s="550">
        <v>5200</v>
      </c>
      <c r="K290" s="550"/>
      <c r="L290" s="550"/>
      <c r="M290" s="550">
        <v>5200</v>
      </c>
      <c r="N290" s="550">
        <v>5200</v>
      </c>
      <c r="O290" s="550"/>
      <c r="P290" s="550"/>
      <c r="Q290" s="550"/>
      <c r="R290" s="550"/>
      <c r="S290" s="550"/>
      <c r="T290" s="550"/>
      <c r="U290" s="168"/>
      <c r="V290" s="168"/>
      <c r="W290" s="168"/>
      <c r="X290" s="168"/>
    </row>
    <row r="291" spans="1:24">
      <c r="A291" s="242" t="s">
        <v>67</v>
      </c>
      <c r="B291" s="368" t="s">
        <v>1472</v>
      </c>
      <c r="C291" s="317"/>
      <c r="D291" s="317"/>
      <c r="E291" s="550"/>
      <c r="F291" s="550"/>
      <c r="G291" s="550"/>
      <c r="H291" s="550"/>
      <c r="I291" s="550">
        <v>1950</v>
      </c>
      <c r="J291" s="550">
        <v>1950</v>
      </c>
      <c r="K291" s="550"/>
      <c r="L291" s="550"/>
      <c r="M291" s="550">
        <v>1950</v>
      </c>
      <c r="N291" s="550">
        <v>1950</v>
      </c>
      <c r="O291" s="550"/>
      <c r="P291" s="550"/>
      <c r="Q291" s="550">
        <v>0</v>
      </c>
      <c r="R291" s="550"/>
      <c r="S291" s="550"/>
      <c r="T291" s="550"/>
      <c r="U291" s="168"/>
      <c r="V291" s="168"/>
      <c r="W291" s="168"/>
      <c r="X291" s="168"/>
    </row>
    <row r="292" spans="1:24">
      <c r="A292" s="242" t="s">
        <v>69</v>
      </c>
      <c r="B292" s="368" t="s">
        <v>994</v>
      </c>
      <c r="C292" s="317"/>
      <c r="D292" s="317"/>
      <c r="E292" s="550"/>
      <c r="F292" s="550"/>
      <c r="G292" s="550"/>
      <c r="H292" s="550"/>
      <c r="I292" s="550">
        <v>13000</v>
      </c>
      <c r="J292" s="550">
        <v>13000</v>
      </c>
      <c r="K292" s="550"/>
      <c r="L292" s="550"/>
      <c r="M292" s="550">
        <v>13000</v>
      </c>
      <c r="N292" s="550">
        <v>13000</v>
      </c>
      <c r="O292" s="550"/>
      <c r="P292" s="550"/>
      <c r="Q292" s="550">
        <v>13000</v>
      </c>
      <c r="R292" s="550">
        <v>13000</v>
      </c>
      <c r="S292" s="550"/>
      <c r="T292" s="550"/>
      <c r="U292" s="168"/>
      <c r="V292" s="168"/>
      <c r="W292" s="168"/>
      <c r="X292" s="168"/>
    </row>
    <row r="293" spans="1:24">
      <c r="A293" s="242" t="s">
        <v>71</v>
      </c>
      <c r="B293" s="368" t="s">
        <v>1473</v>
      </c>
      <c r="C293" s="317"/>
      <c r="D293" s="317"/>
      <c r="E293" s="550"/>
      <c r="F293" s="550"/>
      <c r="G293" s="550"/>
      <c r="H293" s="550"/>
      <c r="I293" s="550">
        <v>5200</v>
      </c>
      <c r="J293" s="550">
        <v>5200</v>
      </c>
      <c r="K293" s="550"/>
      <c r="L293" s="550"/>
      <c r="M293" s="550">
        <v>5200</v>
      </c>
      <c r="N293" s="550">
        <v>5200</v>
      </c>
      <c r="O293" s="550"/>
      <c r="P293" s="550"/>
      <c r="Q293" s="550"/>
      <c r="R293" s="550"/>
      <c r="S293" s="550"/>
      <c r="T293" s="550"/>
      <c r="U293" s="168"/>
      <c r="V293" s="168"/>
      <c r="W293" s="168"/>
      <c r="X293" s="168"/>
    </row>
    <row r="294" spans="1:24">
      <c r="A294" s="242" t="s">
        <v>73</v>
      </c>
      <c r="B294" s="368" t="s">
        <v>1474</v>
      </c>
      <c r="C294" s="317"/>
      <c r="D294" s="317"/>
      <c r="E294" s="550"/>
      <c r="F294" s="550"/>
      <c r="G294" s="550"/>
      <c r="H294" s="550"/>
      <c r="I294" s="550">
        <v>2600</v>
      </c>
      <c r="J294" s="550">
        <v>2600</v>
      </c>
      <c r="K294" s="550"/>
      <c r="L294" s="550"/>
      <c r="M294" s="550">
        <v>2600</v>
      </c>
      <c r="N294" s="550">
        <v>2600</v>
      </c>
      <c r="O294" s="550"/>
      <c r="P294" s="550"/>
      <c r="Q294" s="550"/>
      <c r="R294" s="550"/>
      <c r="S294" s="550"/>
      <c r="T294" s="550"/>
      <c r="U294" s="168"/>
      <c r="V294" s="168"/>
      <c r="W294" s="168"/>
      <c r="X294" s="168"/>
    </row>
    <row r="295" spans="1:24">
      <c r="A295" s="242" t="s">
        <v>75</v>
      </c>
      <c r="B295" s="368" t="s">
        <v>1475</v>
      </c>
      <c r="C295" s="317"/>
      <c r="D295" s="317"/>
      <c r="E295" s="550"/>
      <c r="F295" s="550"/>
      <c r="G295" s="550"/>
      <c r="H295" s="550"/>
      <c r="I295" s="550">
        <v>7400</v>
      </c>
      <c r="J295" s="550">
        <v>7400</v>
      </c>
      <c r="K295" s="550"/>
      <c r="L295" s="550"/>
      <c r="M295" s="550">
        <v>7400</v>
      </c>
      <c r="N295" s="550">
        <v>7400</v>
      </c>
      <c r="O295" s="550"/>
      <c r="P295" s="550"/>
      <c r="Q295" s="550"/>
      <c r="R295" s="550"/>
      <c r="S295" s="550"/>
      <c r="T295" s="550"/>
      <c r="U295" s="168"/>
      <c r="V295" s="168"/>
      <c r="W295" s="168"/>
      <c r="X295" s="168"/>
    </row>
    <row r="296" spans="1:24">
      <c r="A296" s="242" t="s">
        <v>77</v>
      </c>
      <c r="B296" s="368" t="s">
        <v>1476</v>
      </c>
      <c r="C296" s="317"/>
      <c r="D296" s="317"/>
      <c r="E296" s="550"/>
      <c r="F296" s="550"/>
      <c r="G296" s="550"/>
      <c r="H296" s="550"/>
      <c r="I296" s="550">
        <v>4800</v>
      </c>
      <c r="J296" s="550">
        <v>4800</v>
      </c>
      <c r="K296" s="550"/>
      <c r="L296" s="550"/>
      <c r="M296" s="550">
        <v>4800</v>
      </c>
      <c r="N296" s="550">
        <v>4800</v>
      </c>
      <c r="O296" s="550"/>
      <c r="P296" s="550"/>
      <c r="Q296" s="550"/>
      <c r="R296" s="550"/>
      <c r="S296" s="550"/>
      <c r="T296" s="550"/>
      <c r="U296" s="168"/>
      <c r="V296" s="168"/>
      <c r="W296" s="168"/>
      <c r="X296" s="168"/>
    </row>
    <row r="297" spans="1:24">
      <c r="A297" s="533" t="s">
        <v>1477</v>
      </c>
      <c r="B297" s="570" t="s">
        <v>1478</v>
      </c>
      <c r="C297" s="571"/>
      <c r="D297" s="571"/>
      <c r="E297" s="572"/>
      <c r="F297" s="572"/>
      <c r="G297" s="572"/>
      <c r="H297" s="572"/>
      <c r="I297" s="572"/>
      <c r="J297" s="572"/>
      <c r="K297" s="572"/>
      <c r="L297" s="572"/>
      <c r="M297" s="572"/>
      <c r="N297" s="572"/>
      <c r="O297" s="572"/>
      <c r="P297" s="572"/>
      <c r="Q297" s="572"/>
      <c r="R297" s="572"/>
      <c r="S297" s="572"/>
      <c r="T297" s="572"/>
      <c r="U297" s="168"/>
      <c r="V297" s="168"/>
      <c r="W297" s="168"/>
      <c r="X297" s="168"/>
    </row>
    <row r="298" spans="1:24">
      <c r="A298" s="242" t="s">
        <v>79</v>
      </c>
      <c r="B298" s="368" t="s">
        <v>1479</v>
      </c>
      <c r="C298" s="317"/>
      <c r="D298" s="317"/>
      <c r="E298" s="550"/>
      <c r="F298" s="550"/>
      <c r="G298" s="550"/>
      <c r="H298" s="550"/>
      <c r="I298" s="550">
        <v>15000</v>
      </c>
      <c r="J298" s="550">
        <v>15000</v>
      </c>
      <c r="K298" s="550"/>
      <c r="L298" s="550"/>
      <c r="M298" s="550"/>
      <c r="N298" s="550"/>
      <c r="O298" s="550"/>
      <c r="P298" s="550"/>
      <c r="Q298" s="550"/>
      <c r="R298" s="550"/>
      <c r="S298" s="550"/>
      <c r="T298" s="550"/>
      <c r="U298" s="168"/>
      <c r="V298" s="168"/>
      <c r="W298" s="168"/>
      <c r="X298" s="168"/>
    </row>
    <row r="299" spans="1:24">
      <c r="A299" s="242" t="s">
        <v>81</v>
      </c>
      <c r="B299" s="368" t="s">
        <v>1480</v>
      </c>
      <c r="C299" s="317"/>
      <c r="D299" s="317"/>
      <c r="E299" s="550"/>
      <c r="F299" s="550"/>
      <c r="G299" s="550"/>
      <c r="H299" s="550"/>
      <c r="I299" s="550">
        <v>650</v>
      </c>
      <c r="J299" s="550">
        <v>650</v>
      </c>
      <c r="K299" s="550"/>
      <c r="L299" s="550"/>
      <c r="M299" s="550"/>
      <c r="N299" s="550"/>
      <c r="O299" s="550"/>
      <c r="P299" s="550"/>
      <c r="Q299" s="550"/>
      <c r="R299" s="550"/>
      <c r="S299" s="550"/>
      <c r="T299" s="550"/>
      <c r="U299" s="168"/>
      <c r="V299" s="168"/>
      <c r="W299" s="168"/>
      <c r="X299" s="168"/>
    </row>
    <row r="300" spans="1:24">
      <c r="A300" s="242" t="s">
        <v>83</v>
      </c>
      <c r="B300" s="368" t="s">
        <v>1481</v>
      </c>
      <c r="C300" s="317"/>
      <c r="D300" s="317"/>
      <c r="E300" s="550"/>
      <c r="F300" s="550"/>
      <c r="G300" s="550"/>
      <c r="H300" s="550"/>
      <c r="I300" s="550">
        <v>4000</v>
      </c>
      <c r="J300" s="550">
        <v>4000</v>
      </c>
      <c r="K300" s="550"/>
      <c r="L300" s="550"/>
      <c r="M300" s="550"/>
      <c r="N300" s="550"/>
      <c r="O300" s="550"/>
      <c r="P300" s="550"/>
      <c r="Q300" s="550"/>
      <c r="R300" s="550"/>
      <c r="S300" s="550"/>
      <c r="T300" s="550"/>
      <c r="U300" s="168"/>
      <c r="V300" s="168"/>
      <c r="W300" s="168"/>
      <c r="X300" s="168"/>
    </row>
    <row r="301" spans="1:24">
      <c r="A301" s="327"/>
      <c r="B301" s="302"/>
      <c r="C301" s="370"/>
      <c r="D301" s="370"/>
      <c r="E301" s="335"/>
      <c r="F301" s="335"/>
      <c r="G301" s="335"/>
      <c r="H301" s="335"/>
      <c r="I301" s="335"/>
      <c r="J301" s="335"/>
      <c r="K301" s="335"/>
      <c r="L301" s="335"/>
      <c r="M301" s="335"/>
      <c r="N301" s="335"/>
      <c r="O301" s="335"/>
      <c r="P301" s="335"/>
      <c r="Q301" s="335"/>
      <c r="R301" s="335"/>
      <c r="S301" s="327"/>
      <c r="T301" s="327"/>
      <c r="U301" s="168"/>
      <c r="V301" s="168"/>
      <c r="W301" s="168"/>
      <c r="X301" s="168"/>
    </row>
    <row r="302" spans="1:24">
      <c r="A302" s="538" t="s">
        <v>591</v>
      </c>
      <c r="B302" s="539" t="s">
        <v>513</v>
      </c>
      <c r="C302" s="317"/>
      <c r="D302" s="317"/>
      <c r="E302" s="541"/>
      <c r="F302" s="541"/>
      <c r="G302" s="541">
        <f t="shared" ref="G302:R302" si="27">G303</f>
        <v>0</v>
      </c>
      <c r="H302" s="541">
        <f t="shared" si="27"/>
        <v>0</v>
      </c>
      <c r="I302" s="541">
        <f t="shared" si="27"/>
        <v>169900</v>
      </c>
      <c r="J302" s="541">
        <f t="shared" si="27"/>
        <v>169900</v>
      </c>
      <c r="K302" s="541">
        <f t="shared" si="27"/>
        <v>0</v>
      </c>
      <c r="L302" s="541">
        <f t="shared" si="27"/>
        <v>0</v>
      </c>
      <c r="M302" s="541">
        <f t="shared" si="27"/>
        <v>169900</v>
      </c>
      <c r="N302" s="541">
        <f t="shared" si="27"/>
        <v>169900</v>
      </c>
      <c r="O302" s="541">
        <f t="shared" si="27"/>
        <v>0</v>
      </c>
      <c r="P302" s="541">
        <f t="shared" si="27"/>
        <v>0</v>
      </c>
      <c r="Q302" s="541">
        <f t="shared" si="27"/>
        <v>0</v>
      </c>
      <c r="R302" s="541">
        <f t="shared" si="27"/>
        <v>0</v>
      </c>
      <c r="S302" s="550"/>
      <c r="T302" s="550"/>
      <c r="U302" s="168"/>
      <c r="V302" s="168"/>
      <c r="W302" s="168"/>
      <c r="X302" s="168"/>
    </row>
    <row r="303" spans="1:24" ht="31.5">
      <c r="A303" s="559"/>
      <c r="B303" s="560" t="s">
        <v>1250</v>
      </c>
      <c r="C303" s="559"/>
      <c r="D303" s="559"/>
      <c r="E303" s="541"/>
      <c r="F303" s="541"/>
      <c r="G303" s="541">
        <f t="shared" ref="G303:R303" si="28">SUM(G305:G343)</f>
        <v>0</v>
      </c>
      <c r="H303" s="541">
        <f t="shared" si="28"/>
        <v>0</v>
      </c>
      <c r="I303" s="541">
        <f t="shared" si="28"/>
        <v>169900</v>
      </c>
      <c r="J303" s="541">
        <f t="shared" si="28"/>
        <v>169900</v>
      </c>
      <c r="K303" s="541">
        <f t="shared" si="28"/>
        <v>0</v>
      </c>
      <c r="L303" s="541">
        <f t="shared" si="28"/>
        <v>0</v>
      </c>
      <c r="M303" s="541">
        <f t="shared" si="28"/>
        <v>169900</v>
      </c>
      <c r="N303" s="541">
        <f t="shared" si="28"/>
        <v>169900</v>
      </c>
      <c r="O303" s="541">
        <f t="shared" si="28"/>
        <v>0</v>
      </c>
      <c r="P303" s="541">
        <f t="shared" si="28"/>
        <v>0</v>
      </c>
      <c r="Q303" s="541">
        <f t="shared" si="28"/>
        <v>0</v>
      </c>
      <c r="R303" s="541">
        <f t="shared" si="28"/>
        <v>0</v>
      </c>
      <c r="S303" s="559"/>
      <c r="T303" s="559"/>
      <c r="U303" s="168"/>
      <c r="V303" s="168"/>
      <c r="W303" s="168"/>
      <c r="X303" s="168"/>
    </row>
    <row r="304" spans="1:24" ht="31.5">
      <c r="A304" s="544"/>
      <c r="B304" s="545" t="s">
        <v>1126</v>
      </c>
      <c r="C304" s="546"/>
      <c r="D304" s="547"/>
      <c r="E304" s="548"/>
      <c r="F304" s="548"/>
      <c r="G304" s="548"/>
      <c r="H304" s="548"/>
      <c r="I304" s="548"/>
      <c r="J304" s="548"/>
      <c r="K304" s="548"/>
      <c r="L304" s="548"/>
      <c r="M304" s="548"/>
      <c r="N304" s="548"/>
      <c r="O304" s="548"/>
      <c r="P304" s="548"/>
      <c r="Q304" s="548"/>
      <c r="R304" s="548"/>
      <c r="S304" s="547"/>
      <c r="T304" s="547"/>
      <c r="U304" s="168"/>
      <c r="V304" s="168"/>
      <c r="W304" s="168"/>
      <c r="X304" s="168"/>
    </row>
    <row r="305" spans="1:24">
      <c r="A305" s="303">
        <v>1</v>
      </c>
      <c r="B305" s="302" t="s">
        <v>1482</v>
      </c>
      <c r="C305" s="370"/>
      <c r="D305" s="370"/>
      <c r="E305" s="335"/>
      <c r="F305" s="335"/>
      <c r="G305" s="335"/>
      <c r="H305" s="335"/>
      <c r="I305" s="335">
        <v>4600</v>
      </c>
      <c r="J305" s="335">
        <v>4600</v>
      </c>
      <c r="K305" s="335"/>
      <c r="L305" s="335"/>
      <c r="M305" s="335">
        <v>4600</v>
      </c>
      <c r="N305" s="335">
        <v>4600</v>
      </c>
      <c r="O305" s="335"/>
      <c r="P305" s="335"/>
      <c r="Q305" s="335"/>
      <c r="R305" s="335"/>
      <c r="S305" s="327"/>
      <c r="T305" s="327"/>
      <c r="U305" s="168"/>
      <c r="V305" s="168"/>
      <c r="W305" s="168"/>
      <c r="X305" s="168"/>
    </row>
    <row r="306" spans="1:24">
      <c r="A306" s="303">
        <v>2</v>
      </c>
      <c r="B306" s="368" t="s">
        <v>1483</v>
      </c>
      <c r="C306" s="370"/>
      <c r="D306" s="370"/>
      <c r="E306" s="335"/>
      <c r="F306" s="335"/>
      <c r="G306" s="335"/>
      <c r="H306" s="335"/>
      <c r="I306" s="335">
        <v>500</v>
      </c>
      <c r="J306" s="335">
        <v>500</v>
      </c>
      <c r="K306" s="335"/>
      <c r="L306" s="335"/>
      <c r="M306" s="335">
        <v>500</v>
      </c>
      <c r="N306" s="335">
        <v>500</v>
      </c>
      <c r="O306" s="335"/>
      <c r="P306" s="335"/>
      <c r="Q306" s="335"/>
      <c r="R306" s="335"/>
      <c r="S306" s="327"/>
      <c r="T306" s="327"/>
      <c r="U306" s="168"/>
      <c r="V306" s="168"/>
      <c r="W306" s="168"/>
      <c r="X306" s="168"/>
    </row>
    <row r="307" spans="1:24">
      <c r="A307" s="303">
        <v>3</v>
      </c>
      <c r="B307" s="368" t="s">
        <v>1484</v>
      </c>
      <c r="C307" s="370"/>
      <c r="D307" s="370"/>
      <c r="E307" s="335"/>
      <c r="F307" s="335"/>
      <c r="G307" s="335"/>
      <c r="H307" s="335"/>
      <c r="I307" s="335">
        <v>800</v>
      </c>
      <c r="J307" s="335">
        <v>800</v>
      </c>
      <c r="K307" s="335"/>
      <c r="L307" s="335"/>
      <c r="M307" s="335">
        <v>800</v>
      </c>
      <c r="N307" s="335">
        <v>800</v>
      </c>
      <c r="O307" s="335"/>
      <c r="P307" s="335"/>
      <c r="Q307" s="335"/>
      <c r="R307" s="335"/>
      <c r="S307" s="327"/>
      <c r="T307" s="327"/>
      <c r="U307" s="168"/>
      <c r="V307" s="168"/>
      <c r="W307" s="168"/>
      <c r="X307" s="168"/>
    </row>
    <row r="308" spans="1:24">
      <c r="A308" s="303">
        <v>4</v>
      </c>
      <c r="B308" s="368" t="s">
        <v>1485</v>
      </c>
      <c r="C308" s="370"/>
      <c r="D308" s="370"/>
      <c r="E308" s="335"/>
      <c r="F308" s="335"/>
      <c r="G308" s="335"/>
      <c r="H308" s="335"/>
      <c r="I308" s="335">
        <v>500</v>
      </c>
      <c r="J308" s="335">
        <v>500</v>
      </c>
      <c r="K308" s="335"/>
      <c r="L308" s="335"/>
      <c r="M308" s="335">
        <v>500</v>
      </c>
      <c r="N308" s="335">
        <v>500</v>
      </c>
      <c r="O308" s="335"/>
      <c r="P308" s="335"/>
      <c r="Q308" s="335"/>
      <c r="R308" s="335"/>
      <c r="S308" s="327"/>
      <c r="T308" s="327"/>
      <c r="U308" s="168"/>
      <c r="V308" s="168"/>
      <c r="W308" s="168"/>
      <c r="X308" s="168"/>
    </row>
    <row r="309" spans="1:24">
      <c r="A309" s="303">
        <v>5</v>
      </c>
      <c r="B309" s="328" t="s">
        <v>1486</v>
      </c>
      <c r="C309" s="370"/>
      <c r="D309" s="370"/>
      <c r="E309" s="335"/>
      <c r="F309" s="335"/>
      <c r="G309" s="335"/>
      <c r="H309" s="335"/>
      <c r="I309" s="335">
        <v>500</v>
      </c>
      <c r="J309" s="335">
        <v>500</v>
      </c>
      <c r="K309" s="335"/>
      <c r="L309" s="335"/>
      <c r="M309" s="335">
        <v>500</v>
      </c>
      <c r="N309" s="335">
        <v>500</v>
      </c>
      <c r="O309" s="335"/>
      <c r="P309" s="335"/>
      <c r="Q309" s="335"/>
      <c r="R309" s="335"/>
      <c r="S309" s="327"/>
      <c r="T309" s="327"/>
      <c r="U309" s="168"/>
      <c r="V309" s="168"/>
      <c r="W309" s="168"/>
      <c r="X309" s="168"/>
    </row>
    <row r="310" spans="1:24">
      <c r="A310" s="303">
        <v>6</v>
      </c>
      <c r="B310" s="328" t="s">
        <v>1487</v>
      </c>
      <c r="C310" s="370"/>
      <c r="D310" s="370"/>
      <c r="E310" s="335"/>
      <c r="F310" s="335"/>
      <c r="G310" s="335"/>
      <c r="H310" s="335"/>
      <c r="I310" s="335">
        <v>500</v>
      </c>
      <c r="J310" s="335">
        <v>500</v>
      </c>
      <c r="K310" s="335"/>
      <c r="L310" s="335"/>
      <c r="M310" s="335">
        <v>500</v>
      </c>
      <c r="N310" s="335">
        <v>500</v>
      </c>
      <c r="O310" s="335"/>
      <c r="P310" s="335"/>
      <c r="Q310" s="335"/>
      <c r="R310" s="335"/>
      <c r="S310" s="327"/>
      <c r="T310" s="327"/>
      <c r="U310" s="168"/>
      <c r="V310" s="168"/>
      <c r="W310" s="168"/>
      <c r="X310" s="168"/>
    </row>
    <row r="311" spans="1:24">
      <c r="A311" s="303">
        <v>7</v>
      </c>
      <c r="B311" s="328" t="s">
        <v>1488</v>
      </c>
      <c r="C311" s="370"/>
      <c r="D311" s="370"/>
      <c r="E311" s="335"/>
      <c r="F311" s="335"/>
      <c r="G311" s="335"/>
      <c r="H311" s="335"/>
      <c r="I311" s="335">
        <v>3500</v>
      </c>
      <c r="J311" s="335">
        <v>3500</v>
      </c>
      <c r="K311" s="335"/>
      <c r="L311" s="335"/>
      <c r="M311" s="335">
        <v>3500</v>
      </c>
      <c r="N311" s="335">
        <v>3500</v>
      </c>
      <c r="O311" s="335"/>
      <c r="P311" s="335"/>
      <c r="Q311" s="335"/>
      <c r="R311" s="335"/>
      <c r="S311" s="327"/>
      <c r="T311" s="327"/>
      <c r="U311" s="168"/>
      <c r="V311" s="168"/>
      <c r="W311" s="168"/>
      <c r="X311" s="168"/>
    </row>
    <row r="312" spans="1:24">
      <c r="A312" s="303">
        <v>8</v>
      </c>
      <c r="B312" s="328" t="s">
        <v>1489</v>
      </c>
      <c r="C312" s="370"/>
      <c r="D312" s="370"/>
      <c r="E312" s="335"/>
      <c r="F312" s="335"/>
      <c r="G312" s="335"/>
      <c r="H312" s="335"/>
      <c r="I312" s="335">
        <v>1500</v>
      </c>
      <c r="J312" s="335">
        <v>1500</v>
      </c>
      <c r="K312" s="335"/>
      <c r="L312" s="335"/>
      <c r="M312" s="335">
        <v>1500</v>
      </c>
      <c r="N312" s="335">
        <v>1500</v>
      </c>
      <c r="O312" s="335"/>
      <c r="P312" s="335"/>
      <c r="Q312" s="335"/>
      <c r="R312" s="335"/>
      <c r="S312" s="327"/>
      <c r="T312" s="327"/>
      <c r="U312" s="168"/>
      <c r="V312" s="168"/>
      <c r="W312" s="168"/>
      <c r="X312" s="168"/>
    </row>
    <row r="313" spans="1:24">
      <c r="A313" s="303">
        <v>9</v>
      </c>
      <c r="B313" s="328" t="s">
        <v>1490</v>
      </c>
      <c r="C313" s="370"/>
      <c r="D313" s="370"/>
      <c r="E313" s="335"/>
      <c r="F313" s="335"/>
      <c r="G313" s="335"/>
      <c r="H313" s="335"/>
      <c r="I313" s="335">
        <v>2000</v>
      </c>
      <c r="J313" s="335">
        <v>2000</v>
      </c>
      <c r="K313" s="335"/>
      <c r="L313" s="335"/>
      <c r="M313" s="335">
        <v>2000</v>
      </c>
      <c r="N313" s="335">
        <v>2000</v>
      </c>
      <c r="O313" s="335"/>
      <c r="P313" s="335"/>
      <c r="Q313" s="335"/>
      <c r="R313" s="335"/>
      <c r="S313" s="327"/>
      <c r="T313" s="327"/>
      <c r="U313" s="168"/>
      <c r="V313" s="168"/>
      <c r="W313" s="168"/>
      <c r="X313" s="168"/>
    </row>
    <row r="314" spans="1:24">
      <c r="A314" s="303">
        <v>10</v>
      </c>
      <c r="B314" s="328" t="s">
        <v>1491</v>
      </c>
      <c r="C314" s="370"/>
      <c r="D314" s="370"/>
      <c r="E314" s="335"/>
      <c r="F314" s="335"/>
      <c r="G314" s="335"/>
      <c r="H314" s="335"/>
      <c r="I314" s="335">
        <v>2100</v>
      </c>
      <c r="J314" s="335">
        <v>2100</v>
      </c>
      <c r="K314" s="335"/>
      <c r="L314" s="335"/>
      <c r="M314" s="335">
        <v>2100</v>
      </c>
      <c r="N314" s="335">
        <v>2100</v>
      </c>
      <c r="O314" s="335"/>
      <c r="P314" s="335"/>
      <c r="Q314" s="335"/>
      <c r="R314" s="335"/>
      <c r="S314" s="327"/>
      <c r="T314" s="327"/>
      <c r="U314" s="168"/>
      <c r="V314" s="168"/>
      <c r="W314" s="168"/>
      <c r="X314" s="168"/>
    </row>
    <row r="315" spans="1:24">
      <c r="A315" s="303">
        <v>11</v>
      </c>
      <c r="B315" s="328" t="s">
        <v>1492</v>
      </c>
      <c r="C315" s="370"/>
      <c r="D315" s="370"/>
      <c r="E315" s="335"/>
      <c r="F315" s="335"/>
      <c r="G315" s="335"/>
      <c r="H315" s="335"/>
      <c r="I315" s="335">
        <v>1000</v>
      </c>
      <c r="J315" s="335">
        <v>1000</v>
      </c>
      <c r="K315" s="335"/>
      <c r="L315" s="335"/>
      <c r="M315" s="335">
        <v>1000</v>
      </c>
      <c r="N315" s="335">
        <v>1000</v>
      </c>
      <c r="O315" s="335"/>
      <c r="P315" s="335"/>
      <c r="Q315" s="335"/>
      <c r="R315" s="335"/>
      <c r="S315" s="327"/>
      <c r="T315" s="327"/>
      <c r="U315" s="168"/>
      <c r="V315" s="168"/>
      <c r="W315" s="168"/>
      <c r="X315" s="168"/>
    </row>
    <row r="316" spans="1:24">
      <c r="A316" s="303">
        <v>12</v>
      </c>
      <c r="B316" s="302" t="s">
        <v>1493</v>
      </c>
      <c r="C316" s="370"/>
      <c r="D316" s="370"/>
      <c r="E316" s="335"/>
      <c r="F316" s="335"/>
      <c r="G316" s="335"/>
      <c r="H316" s="335"/>
      <c r="I316" s="335">
        <v>4500</v>
      </c>
      <c r="J316" s="335">
        <v>4500</v>
      </c>
      <c r="K316" s="335"/>
      <c r="L316" s="335"/>
      <c r="M316" s="335">
        <v>4500</v>
      </c>
      <c r="N316" s="335">
        <v>4500</v>
      </c>
      <c r="O316" s="335"/>
      <c r="P316" s="335"/>
      <c r="Q316" s="335"/>
      <c r="R316" s="335"/>
      <c r="S316" s="327"/>
      <c r="T316" s="327"/>
      <c r="U316" s="168"/>
      <c r="V316" s="168"/>
      <c r="W316" s="168"/>
      <c r="X316" s="168"/>
    </row>
    <row r="317" spans="1:24">
      <c r="A317" s="303">
        <v>13</v>
      </c>
      <c r="B317" s="328" t="s">
        <v>1494</v>
      </c>
      <c r="C317" s="370"/>
      <c r="D317" s="370"/>
      <c r="E317" s="335"/>
      <c r="F317" s="335"/>
      <c r="G317" s="335"/>
      <c r="H317" s="335"/>
      <c r="I317" s="335">
        <v>2500</v>
      </c>
      <c r="J317" s="335">
        <v>2500</v>
      </c>
      <c r="K317" s="335"/>
      <c r="L317" s="335"/>
      <c r="M317" s="335">
        <v>2500</v>
      </c>
      <c r="N317" s="335">
        <v>2500</v>
      </c>
      <c r="O317" s="335"/>
      <c r="P317" s="335"/>
      <c r="Q317" s="335"/>
      <c r="R317" s="335"/>
      <c r="S317" s="327"/>
      <c r="T317" s="327"/>
      <c r="U317" s="168"/>
      <c r="V317" s="168"/>
      <c r="W317" s="168"/>
      <c r="X317" s="168"/>
    </row>
    <row r="318" spans="1:24">
      <c r="A318" s="303">
        <v>14</v>
      </c>
      <c r="B318" s="328" t="s">
        <v>1495</v>
      </c>
      <c r="C318" s="370"/>
      <c r="D318" s="370"/>
      <c r="E318" s="335"/>
      <c r="F318" s="335"/>
      <c r="G318" s="335"/>
      <c r="H318" s="335"/>
      <c r="I318" s="335">
        <v>300</v>
      </c>
      <c r="J318" s="335">
        <v>300</v>
      </c>
      <c r="K318" s="335"/>
      <c r="L318" s="335"/>
      <c r="M318" s="335">
        <v>300</v>
      </c>
      <c r="N318" s="335">
        <v>300</v>
      </c>
      <c r="O318" s="335"/>
      <c r="P318" s="335"/>
      <c r="Q318" s="335"/>
      <c r="R318" s="335"/>
      <c r="S318" s="327"/>
      <c r="T318" s="327"/>
      <c r="U318" s="168"/>
      <c r="V318" s="168"/>
      <c r="W318" s="168"/>
      <c r="X318" s="168"/>
    </row>
    <row r="319" spans="1:24">
      <c r="A319" s="303">
        <v>15</v>
      </c>
      <c r="B319" s="328" t="s">
        <v>1496</v>
      </c>
      <c r="C319" s="370"/>
      <c r="D319" s="370"/>
      <c r="E319" s="335"/>
      <c r="F319" s="335"/>
      <c r="G319" s="335"/>
      <c r="H319" s="335"/>
      <c r="I319" s="335">
        <v>1500</v>
      </c>
      <c r="J319" s="335">
        <v>1500</v>
      </c>
      <c r="K319" s="335"/>
      <c r="L319" s="335"/>
      <c r="M319" s="335">
        <v>1500</v>
      </c>
      <c r="N319" s="335">
        <v>1500</v>
      </c>
      <c r="O319" s="335"/>
      <c r="P319" s="335"/>
      <c r="Q319" s="335"/>
      <c r="R319" s="335"/>
      <c r="S319" s="327"/>
      <c r="T319" s="327"/>
      <c r="U319" s="168"/>
      <c r="V319" s="168"/>
      <c r="W319" s="168"/>
      <c r="X319" s="168"/>
    </row>
    <row r="320" spans="1:24">
      <c r="A320" s="303">
        <v>16</v>
      </c>
      <c r="B320" s="328" t="s">
        <v>1497</v>
      </c>
      <c r="C320" s="370"/>
      <c r="D320" s="370"/>
      <c r="E320" s="335"/>
      <c r="F320" s="335"/>
      <c r="G320" s="335"/>
      <c r="H320" s="335"/>
      <c r="I320" s="335">
        <v>1000</v>
      </c>
      <c r="J320" s="335">
        <v>1000</v>
      </c>
      <c r="K320" s="335"/>
      <c r="L320" s="335"/>
      <c r="M320" s="335">
        <v>1000</v>
      </c>
      <c r="N320" s="335">
        <v>1000</v>
      </c>
      <c r="O320" s="335"/>
      <c r="P320" s="335"/>
      <c r="Q320" s="335"/>
      <c r="R320" s="335"/>
      <c r="S320" s="327"/>
      <c r="T320" s="327"/>
      <c r="U320" s="168"/>
      <c r="V320" s="168"/>
      <c r="W320" s="168"/>
      <c r="X320" s="168"/>
    </row>
    <row r="321" spans="1:24">
      <c r="A321" s="303">
        <v>17</v>
      </c>
      <c r="B321" s="328" t="s">
        <v>1498</v>
      </c>
      <c r="C321" s="370"/>
      <c r="D321" s="370"/>
      <c r="E321" s="335"/>
      <c r="F321" s="335"/>
      <c r="G321" s="335"/>
      <c r="H321" s="335"/>
      <c r="I321" s="335">
        <v>600</v>
      </c>
      <c r="J321" s="335">
        <v>600</v>
      </c>
      <c r="K321" s="335"/>
      <c r="L321" s="335"/>
      <c r="M321" s="335">
        <v>600</v>
      </c>
      <c r="N321" s="335">
        <v>600</v>
      </c>
      <c r="O321" s="335"/>
      <c r="P321" s="335"/>
      <c r="Q321" s="335"/>
      <c r="R321" s="335"/>
      <c r="S321" s="327"/>
      <c r="T321" s="327"/>
      <c r="U321" s="168"/>
      <c r="V321" s="168"/>
      <c r="W321" s="168"/>
      <c r="X321" s="168"/>
    </row>
    <row r="322" spans="1:24">
      <c r="A322" s="303">
        <v>18</v>
      </c>
      <c r="B322" s="328" t="s">
        <v>1499</v>
      </c>
      <c r="C322" s="370"/>
      <c r="D322" s="370"/>
      <c r="E322" s="335"/>
      <c r="F322" s="335"/>
      <c r="G322" s="335"/>
      <c r="H322" s="335"/>
      <c r="I322" s="335">
        <v>1000</v>
      </c>
      <c r="J322" s="335">
        <v>1000</v>
      </c>
      <c r="K322" s="335"/>
      <c r="L322" s="335"/>
      <c r="M322" s="335">
        <v>1000</v>
      </c>
      <c r="N322" s="335">
        <v>1000</v>
      </c>
      <c r="O322" s="335"/>
      <c r="P322" s="335"/>
      <c r="Q322" s="335"/>
      <c r="R322" s="335"/>
      <c r="S322" s="327"/>
      <c r="T322" s="327"/>
      <c r="U322" s="168"/>
      <c r="V322" s="168"/>
      <c r="W322" s="168"/>
      <c r="X322" s="168"/>
    </row>
    <row r="323" spans="1:24">
      <c r="A323" s="303">
        <v>19</v>
      </c>
      <c r="B323" s="328" t="s">
        <v>1500</v>
      </c>
      <c r="C323" s="370"/>
      <c r="D323" s="370"/>
      <c r="E323" s="335"/>
      <c r="F323" s="335"/>
      <c r="G323" s="335"/>
      <c r="H323" s="335"/>
      <c r="I323" s="335">
        <v>2000</v>
      </c>
      <c r="J323" s="335">
        <v>2000</v>
      </c>
      <c r="K323" s="335"/>
      <c r="L323" s="335"/>
      <c r="M323" s="335">
        <v>2000</v>
      </c>
      <c r="N323" s="335">
        <v>2000</v>
      </c>
      <c r="O323" s="335"/>
      <c r="P323" s="335"/>
      <c r="Q323" s="335"/>
      <c r="R323" s="335"/>
      <c r="S323" s="327"/>
      <c r="T323" s="327"/>
      <c r="U323" s="168"/>
      <c r="V323" s="168"/>
      <c r="W323" s="168"/>
      <c r="X323" s="168"/>
    </row>
    <row r="324" spans="1:24">
      <c r="A324" s="303">
        <v>20</v>
      </c>
      <c r="B324" s="302" t="s">
        <v>1501</v>
      </c>
      <c r="C324" s="370"/>
      <c r="D324" s="370"/>
      <c r="E324" s="335"/>
      <c r="F324" s="335"/>
      <c r="G324" s="335"/>
      <c r="H324" s="335"/>
      <c r="I324" s="335">
        <v>1500</v>
      </c>
      <c r="J324" s="335">
        <v>1500</v>
      </c>
      <c r="K324" s="335"/>
      <c r="L324" s="335"/>
      <c r="M324" s="335">
        <v>1500</v>
      </c>
      <c r="N324" s="335">
        <v>1500</v>
      </c>
      <c r="O324" s="335"/>
      <c r="P324" s="335"/>
      <c r="Q324" s="335"/>
      <c r="R324" s="335"/>
      <c r="S324" s="327"/>
      <c r="T324" s="327"/>
      <c r="U324" s="168"/>
      <c r="V324" s="168"/>
      <c r="W324" s="168"/>
      <c r="X324" s="168"/>
    </row>
    <row r="325" spans="1:24">
      <c r="A325" s="303">
        <v>21</v>
      </c>
      <c r="B325" s="302" t="s">
        <v>1502</v>
      </c>
      <c r="C325" s="370"/>
      <c r="D325" s="370"/>
      <c r="E325" s="335"/>
      <c r="F325" s="335"/>
      <c r="G325" s="335"/>
      <c r="H325" s="335"/>
      <c r="I325" s="335">
        <v>1000</v>
      </c>
      <c r="J325" s="335">
        <v>1000</v>
      </c>
      <c r="K325" s="335"/>
      <c r="L325" s="335"/>
      <c r="M325" s="335">
        <v>1000</v>
      </c>
      <c r="N325" s="335">
        <v>1000</v>
      </c>
      <c r="O325" s="335"/>
      <c r="P325" s="335"/>
      <c r="Q325" s="335"/>
      <c r="R325" s="335"/>
      <c r="S325" s="327"/>
      <c r="T325" s="327"/>
      <c r="U325" s="168"/>
      <c r="V325" s="168"/>
      <c r="W325" s="168"/>
      <c r="X325" s="168"/>
    </row>
    <row r="326" spans="1:24">
      <c r="A326" s="303">
        <v>22</v>
      </c>
      <c r="B326" s="328" t="s">
        <v>1503</v>
      </c>
      <c r="C326" s="370"/>
      <c r="D326" s="370"/>
      <c r="E326" s="335"/>
      <c r="F326" s="335"/>
      <c r="G326" s="335"/>
      <c r="H326" s="335"/>
      <c r="I326" s="335">
        <v>1000</v>
      </c>
      <c r="J326" s="335">
        <v>1000</v>
      </c>
      <c r="K326" s="335"/>
      <c r="L326" s="335"/>
      <c r="M326" s="335">
        <v>1000</v>
      </c>
      <c r="N326" s="335">
        <v>1000</v>
      </c>
      <c r="O326" s="335"/>
      <c r="P326" s="335"/>
      <c r="Q326" s="335"/>
      <c r="R326" s="335"/>
      <c r="S326" s="327"/>
      <c r="T326" s="327"/>
      <c r="U326" s="168"/>
      <c r="V326" s="168"/>
      <c r="W326" s="168"/>
      <c r="X326" s="168"/>
    </row>
    <row r="327" spans="1:24">
      <c r="A327" s="303">
        <v>23</v>
      </c>
      <c r="B327" s="328" t="s">
        <v>1504</v>
      </c>
      <c r="C327" s="370"/>
      <c r="D327" s="370"/>
      <c r="E327" s="335"/>
      <c r="F327" s="335"/>
      <c r="G327" s="335"/>
      <c r="H327" s="335"/>
      <c r="I327" s="335">
        <v>5000</v>
      </c>
      <c r="J327" s="335">
        <v>5000</v>
      </c>
      <c r="K327" s="335"/>
      <c r="L327" s="335"/>
      <c r="M327" s="335">
        <v>5000</v>
      </c>
      <c r="N327" s="335">
        <v>5000</v>
      </c>
      <c r="O327" s="335"/>
      <c r="P327" s="335"/>
      <c r="Q327" s="335"/>
      <c r="R327" s="335"/>
      <c r="S327" s="327"/>
      <c r="T327" s="327"/>
      <c r="U327" s="168"/>
      <c r="V327" s="168"/>
      <c r="W327" s="168"/>
      <c r="X327" s="168"/>
    </row>
    <row r="328" spans="1:24">
      <c r="A328" s="303">
        <v>24</v>
      </c>
      <c r="B328" s="328" t="s">
        <v>1505</v>
      </c>
      <c r="C328" s="370"/>
      <c r="D328" s="370"/>
      <c r="E328" s="335"/>
      <c r="F328" s="335"/>
      <c r="G328" s="335"/>
      <c r="H328" s="335"/>
      <c r="I328" s="335">
        <v>6500</v>
      </c>
      <c r="J328" s="335">
        <v>6500</v>
      </c>
      <c r="K328" s="335"/>
      <c r="L328" s="335"/>
      <c r="M328" s="335">
        <v>6500</v>
      </c>
      <c r="N328" s="335">
        <v>6500</v>
      </c>
      <c r="O328" s="335"/>
      <c r="P328" s="335"/>
      <c r="Q328" s="335"/>
      <c r="R328" s="335"/>
      <c r="S328" s="327"/>
      <c r="T328" s="327"/>
      <c r="U328" s="168"/>
      <c r="V328" s="168"/>
      <c r="W328" s="168"/>
      <c r="X328" s="168"/>
    </row>
    <row r="329" spans="1:24">
      <c r="A329" s="303">
        <v>25</v>
      </c>
      <c r="B329" s="328" t="s">
        <v>1506</v>
      </c>
      <c r="C329" s="370"/>
      <c r="D329" s="370"/>
      <c r="E329" s="335"/>
      <c r="F329" s="335"/>
      <c r="G329" s="335"/>
      <c r="H329" s="335"/>
      <c r="I329" s="335">
        <v>500</v>
      </c>
      <c r="J329" s="335">
        <v>500</v>
      </c>
      <c r="K329" s="335"/>
      <c r="L329" s="335"/>
      <c r="M329" s="335">
        <v>500</v>
      </c>
      <c r="N329" s="335">
        <v>500</v>
      </c>
      <c r="O329" s="335"/>
      <c r="P329" s="335"/>
      <c r="Q329" s="335"/>
      <c r="R329" s="335"/>
      <c r="S329" s="327"/>
      <c r="T329" s="327"/>
      <c r="U329" s="168"/>
      <c r="V329" s="168"/>
      <c r="W329" s="168"/>
      <c r="X329" s="168"/>
    </row>
    <row r="330" spans="1:24">
      <c r="A330" s="303">
        <v>26</v>
      </c>
      <c r="B330" s="328" t="s">
        <v>1507</v>
      </c>
      <c r="C330" s="370"/>
      <c r="D330" s="370"/>
      <c r="E330" s="335"/>
      <c r="F330" s="335"/>
      <c r="G330" s="335"/>
      <c r="H330" s="335"/>
      <c r="I330" s="335">
        <v>5000</v>
      </c>
      <c r="J330" s="335">
        <v>5000</v>
      </c>
      <c r="K330" s="335"/>
      <c r="L330" s="335"/>
      <c r="M330" s="335">
        <v>5000</v>
      </c>
      <c r="N330" s="335">
        <v>5000</v>
      </c>
      <c r="O330" s="335"/>
      <c r="P330" s="335"/>
      <c r="Q330" s="335"/>
      <c r="R330" s="335"/>
      <c r="S330" s="327"/>
      <c r="T330" s="327"/>
      <c r="U330" s="168"/>
      <c r="V330" s="168"/>
      <c r="W330" s="168"/>
      <c r="X330" s="168"/>
    </row>
    <row r="331" spans="1:24">
      <c r="A331" s="303">
        <v>27</v>
      </c>
      <c r="B331" s="328" t="s">
        <v>1508</v>
      </c>
      <c r="C331" s="370"/>
      <c r="D331" s="370"/>
      <c r="E331" s="335"/>
      <c r="F331" s="335"/>
      <c r="G331" s="335"/>
      <c r="H331" s="335"/>
      <c r="I331" s="335">
        <v>4500</v>
      </c>
      <c r="J331" s="335">
        <v>4500</v>
      </c>
      <c r="K331" s="335"/>
      <c r="L331" s="335"/>
      <c r="M331" s="335">
        <v>4500</v>
      </c>
      <c r="N331" s="335">
        <v>4500</v>
      </c>
      <c r="O331" s="335"/>
      <c r="P331" s="335"/>
      <c r="Q331" s="335"/>
      <c r="R331" s="335"/>
      <c r="S331" s="327"/>
      <c r="T331" s="327"/>
      <c r="U331" s="168"/>
      <c r="V331" s="168"/>
      <c r="W331" s="168"/>
      <c r="X331" s="168"/>
    </row>
    <row r="332" spans="1:24">
      <c r="A332" s="303">
        <v>28</v>
      </c>
      <c r="B332" s="328" t="s">
        <v>1509</v>
      </c>
      <c r="C332" s="370"/>
      <c r="D332" s="370"/>
      <c r="E332" s="335"/>
      <c r="F332" s="335"/>
      <c r="G332" s="335"/>
      <c r="H332" s="335"/>
      <c r="I332" s="335">
        <v>6500</v>
      </c>
      <c r="J332" s="335">
        <v>6500</v>
      </c>
      <c r="K332" s="335"/>
      <c r="L332" s="335"/>
      <c r="M332" s="335">
        <v>6500</v>
      </c>
      <c r="N332" s="335">
        <v>6500</v>
      </c>
      <c r="O332" s="335"/>
      <c r="P332" s="335"/>
      <c r="Q332" s="335"/>
      <c r="R332" s="335"/>
      <c r="S332" s="327"/>
      <c r="T332" s="327"/>
      <c r="U332" s="168"/>
      <c r="V332" s="168"/>
      <c r="W332" s="168"/>
      <c r="X332" s="168"/>
    </row>
    <row r="333" spans="1:24">
      <c r="A333" s="303">
        <v>29</v>
      </c>
      <c r="B333" s="328" t="s">
        <v>1510</v>
      </c>
      <c r="C333" s="370"/>
      <c r="D333" s="370"/>
      <c r="E333" s="335"/>
      <c r="F333" s="335"/>
      <c r="G333" s="335"/>
      <c r="H333" s="335"/>
      <c r="I333" s="335">
        <v>1500</v>
      </c>
      <c r="J333" s="335">
        <v>1500</v>
      </c>
      <c r="K333" s="335"/>
      <c r="L333" s="335"/>
      <c r="M333" s="335">
        <v>1500</v>
      </c>
      <c r="N333" s="335">
        <v>1500</v>
      </c>
      <c r="O333" s="335"/>
      <c r="P333" s="335"/>
      <c r="Q333" s="335"/>
      <c r="R333" s="335"/>
      <c r="S333" s="327"/>
      <c r="T333" s="327"/>
      <c r="U333" s="168"/>
      <c r="V333" s="168"/>
      <c r="W333" s="168"/>
      <c r="X333" s="168"/>
    </row>
    <row r="334" spans="1:24">
      <c r="A334" s="303">
        <v>30</v>
      </c>
      <c r="B334" s="328" t="s">
        <v>1511</v>
      </c>
      <c r="C334" s="370"/>
      <c r="D334" s="370"/>
      <c r="E334" s="335"/>
      <c r="F334" s="335"/>
      <c r="G334" s="335"/>
      <c r="H334" s="335"/>
      <c r="I334" s="335">
        <v>2000</v>
      </c>
      <c r="J334" s="335">
        <v>2000</v>
      </c>
      <c r="K334" s="335"/>
      <c r="L334" s="335"/>
      <c r="M334" s="335">
        <v>2000</v>
      </c>
      <c r="N334" s="335">
        <v>2000</v>
      </c>
      <c r="O334" s="335"/>
      <c r="P334" s="335"/>
      <c r="Q334" s="335"/>
      <c r="R334" s="335"/>
      <c r="S334" s="327"/>
      <c r="T334" s="327"/>
      <c r="U334" s="168"/>
      <c r="V334" s="168"/>
      <c r="W334" s="168"/>
      <c r="X334" s="168"/>
    </row>
    <row r="335" spans="1:24">
      <c r="A335" s="303">
        <v>31</v>
      </c>
      <c r="B335" s="328" t="s">
        <v>1512</v>
      </c>
      <c r="C335" s="370"/>
      <c r="D335" s="370"/>
      <c r="E335" s="335"/>
      <c r="F335" s="335"/>
      <c r="G335" s="335"/>
      <c r="H335" s="335"/>
      <c r="I335" s="335">
        <v>1000</v>
      </c>
      <c r="J335" s="335">
        <v>1000</v>
      </c>
      <c r="K335" s="335"/>
      <c r="L335" s="335"/>
      <c r="M335" s="335">
        <v>1000</v>
      </c>
      <c r="N335" s="335">
        <v>1000</v>
      </c>
      <c r="O335" s="335"/>
      <c r="P335" s="335"/>
      <c r="Q335" s="335"/>
      <c r="R335" s="335"/>
      <c r="S335" s="327"/>
      <c r="T335" s="327"/>
      <c r="U335" s="168"/>
      <c r="V335" s="168"/>
      <c r="W335" s="168"/>
      <c r="X335" s="168"/>
    </row>
    <row r="336" spans="1:24">
      <c r="A336" s="303">
        <v>32</v>
      </c>
      <c r="B336" s="328" t="s">
        <v>1513</v>
      </c>
      <c r="C336" s="370"/>
      <c r="D336" s="370"/>
      <c r="E336" s="335"/>
      <c r="F336" s="335"/>
      <c r="G336" s="335"/>
      <c r="H336" s="335"/>
      <c r="I336" s="335">
        <v>4500</v>
      </c>
      <c r="J336" s="335">
        <v>4500</v>
      </c>
      <c r="K336" s="335"/>
      <c r="L336" s="335"/>
      <c r="M336" s="335">
        <v>4500</v>
      </c>
      <c r="N336" s="335">
        <v>4500</v>
      </c>
      <c r="O336" s="335"/>
      <c r="P336" s="335"/>
      <c r="Q336" s="335"/>
      <c r="R336" s="335"/>
      <c r="S336" s="327"/>
      <c r="T336" s="327"/>
      <c r="U336" s="168"/>
      <c r="V336" s="168"/>
      <c r="W336" s="168"/>
      <c r="X336" s="168"/>
    </row>
    <row r="337" spans="1:24">
      <c r="A337" s="303">
        <v>33</v>
      </c>
      <c r="B337" s="302" t="s">
        <v>1514</v>
      </c>
      <c r="C337" s="370"/>
      <c r="D337" s="370"/>
      <c r="E337" s="335"/>
      <c r="F337" s="335"/>
      <c r="G337" s="335"/>
      <c r="H337" s="335"/>
      <c r="I337" s="335">
        <v>2000</v>
      </c>
      <c r="J337" s="335">
        <v>2000</v>
      </c>
      <c r="K337" s="335"/>
      <c r="L337" s="335"/>
      <c r="M337" s="335">
        <v>2000</v>
      </c>
      <c r="N337" s="335">
        <v>2000</v>
      </c>
      <c r="O337" s="335"/>
      <c r="P337" s="335"/>
      <c r="Q337" s="335"/>
      <c r="R337" s="335"/>
      <c r="S337" s="327"/>
      <c r="T337" s="327"/>
      <c r="U337" s="168"/>
      <c r="V337" s="168"/>
      <c r="W337" s="168"/>
      <c r="X337" s="168"/>
    </row>
    <row r="338" spans="1:24">
      <c r="A338" s="303">
        <v>34</v>
      </c>
      <c r="B338" s="302" t="s">
        <v>1515</v>
      </c>
      <c r="C338" s="370"/>
      <c r="D338" s="370"/>
      <c r="E338" s="335"/>
      <c r="F338" s="335"/>
      <c r="G338" s="335"/>
      <c r="H338" s="335"/>
      <c r="I338" s="335">
        <v>6500</v>
      </c>
      <c r="J338" s="335">
        <v>6500</v>
      </c>
      <c r="K338" s="335"/>
      <c r="L338" s="335"/>
      <c r="M338" s="335">
        <v>6500</v>
      </c>
      <c r="N338" s="335">
        <v>6500</v>
      </c>
      <c r="O338" s="335"/>
      <c r="P338" s="335"/>
      <c r="Q338" s="335"/>
      <c r="R338" s="335"/>
      <c r="S338" s="327"/>
      <c r="T338" s="327"/>
      <c r="U338" s="168"/>
      <c r="V338" s="168"/>
      <c r="W338" s="168"/>
      <c r="X338" s="168"/>
    </row>
    <row r="339" spans="1:24">
      <c r="A339" s="303">
        <v>35</v>
      </c>
      <c r="B339" s="328" t="s">
        <v>1516</v>
      </c>
      <c r="C339" s="370"/>
      <c r="D339" s="370"/>
      <c r="E339" s="335"/>
      <c r="F339" s="335"/>
      <c r="G339" s="335"/>
      <c r="H339" s="335"/>
      <c r="I339" s="335">
        <v>2000</v>
      </c>
      <c r="J339" s="335">
        <v>2000</v>
      </c>
      <c r="K339" s="335"/>
      <c r="L339" s="335"/>
      <c r="M339" s="335">
        <v>2000</v>
      </c>
      <c r="N339" s="335">
        <v>2000</v>
      </c>
      <c r="O339" s="335"/>
      <c r="P339" s="335"/>
      <c r="Q339" s="335"/>
      <c r="R339" s="335"/>
      <c r="S339" s="327"/>
      <c r="T339" s="327"/>
      <c r="U339" s="168"/>
      <c r="V339" s="168"/>
      <c r="W339" s="168"/>
      <c r="X339" s="168"/>
    </row>
    <row r="340" spans="1:24">
      <c r="A340" s="303">
        <v>36</v>
      </c>
      <c r="B340" s="328" t="s">
        <v>1517</v>
      </c>
      <c r="C340" s="370"/>
      <c r="D340" s="370"/>
      <c r="E340" s="335"/>
      <c r="F340" s="335"/>
      <c r="G340" s="335"/>
      <c r="H340" s="335"/>
      <c r="I340" s="335">
        <v>500</v>
      </c>
      <c r="J340" s="335">
        <v>500</v>
      </c>
      <c r="K340" s="335"/>
      <c r="L340" s="335"/>
      <c r="M340" s="335">
        <v>500</v>
      </c>
      <c r="N340" s="335">
        <v>500</v>
      </c>
      <c r="O340" s="335"/>
      <c r="P340" s="335"/>
      <c r="Q340" s="335"/>
      <c r="R340" s="335"/>
      <c r="S340" s="327"/>
      <c r="T340" s="327"/>
      <c r="U340" s="168"/>
      <c r="V340" s="168"/>
      <c r="W340" s="168"/>
      <c r="X340" s="168"/>
    </row>
    <row r="341" spans="1:24">
      <c r="A341" s="303">
        <v>37</v>
      </c>
      <c r="B341" s="328" t="s">
        <v>1518</v>
      </c>
      <c r="C341" s="370"/>
      <c r="D341" s="370"/>
      <c r="E341" s="335"/>
      <c r="F341" s="335"/>
      <c r="G341" s="335"/>
      <c r="H341" s="335"/>
      <c r="I341" s="335">
        <v>2000</v>
      </c>
      <c r="J341" s="335">
        <v>2000</v>
      </c>
      <c r="K341" s="335"/>
      <c r="L341" s="335"/>
      <c r="M341" s="335">
        <v>2000</v>
      </c>
      <c r="N341" s="335">
        <v>2000</v>
      </c>
      <c r="O341" s="335"/>
      <c r="P341" s="335"/>
      <c r="Q341" s="335"/>
      <c r="R341" s="335"/>
      <c r="S341" s="327"/>
      <c r="T341" s="327"/>
      <c r="U341" s="168"/>
      <c r="V341" s="168"/>
      <c r="W341" s="168"/>
      <c r="X341" s="168"/>
    </row>
    <row r="342" spans="1:24" ht="31.5">
      <c r="A342" s="573">
        <v>38</v>
      </c>
      <c r="B342" s="574" t="s">
        <v>1519</v>
      </c>
      <c r="C342" s="317"/>
      <c r="D342" s="317"/>
      <c r="E342" s="550"/>
      <c r="F342" s="550"/>
      <c r="G342" s="550"/>
      <c r="H342" s="550"/>
      <c r="I342" s="550">
        <v>41000</v>
      </c>
      <c r="J342" s="550">
        <v>41000</v>
      </c>
      <c r="K342" s="550"/>
      <c r="L342" s="550"/>
      <c r="M342" s="550">
        <v>41000</v>
      </c>
      <c r="N342" s="550">
        <v>41000</v>
      </c>
      <c r="O342" s="550"/>
      <c r="P342" s="550"/>
      <c r="Q342" s="550"/>
      <c r="R342" s="550"/>
      <c r="S342" s="550"/>
      <c r="T342" s="550"/>
      <c r="U342" s="168"/>
      <c r="V342" s="168"/>
      <c r="W342" s="168"/>
      <c r="X342" s="168"/>
    </row>
    <row r="343" spans="1:24" ht="31.5">
      <c r="A343" s="573">
        <v>39</v>
      </c>
      <c r="B343" s="574" t="s">
        <v>1520</v>
      </c>
      <c r="C343" s="317"/>
      <c r="D343" s="317"/>
      <c r="E343" s="550"/>
      <c r="F343" s="550"/>
      <c r="G343" s="550"/>
      <c r="H343" s="550"/>
      <c r="I343" s="550">
        <v>44500</v>
      </c>
      <c r="J343" s="550">
        <v>44500</v>
      </c>
      <c r="K343" s="550"/>
      <c r="L343" s="550"/>
      <c r="M343" s="550">
        <v>44500</v>
      </c>
      <c r="N343" s="550">
        <v>44500</v>
      </c>
      <c r="O343" s="550"/>
      <c r="P343" s="550"/>
      <c r="Q343" s="550"/>
      <c r="R343" s="550"/>
      <c r="S343" s="550"/>
      <c r="T343" s="550"/>
      <c r="U343" s="168"/>
      <c r="V343" s="168"/>
      <c r="W343" s="168"/>
      <c r="X343" s="168"/>
    </row>
    <row r="344" spans="1:24">
      <c r="A344" s="327"/>
      <c r="B344" s="302"/>
      <c r="C344" s="370"/>
      <c r="D344" s="370"/>
      <c r="E344" s="335"/>
      <c r="F344" s="335"/>
      <c r="G344" s="335"/>
      <c r="H344" s="335"/>
      <c r="I344" s="335"/>
      <c r="J344" s="335"/>
      <c r="K344" s="335"/>
      <c r="L344" s="335"/>
      <c r="M344" s="335"/>
      <c r="N344" s="335"/>
      <c r="O344" s="335"/>
      <c r="P344" s="335"/>
      <c r="Q344" s="335"/>
      <c r="R344" s="335"/>
      <c r="S344" s="327"/>
      <c r="T344" s="327"/>
      <c r="U344" s="168"/>
      <c r="V344" s="168"/>
      <c r="W344" s="168"/>
      <c r="X344" s="168"/>
    </row>
    <row r="345" spans="1:24">
      <c r="A345" s="538" t="s">
        <v>631</v>
      </c>
      <c r="B345" s="539" t="s">
        <v>580</v>
      </c>
      <c r="C345" s="317"/>
      <c r="D345" s="317"/>
      <c r="E345" s="541"/>
      <c r="F345" s="541"/>
      <c r="G345" s="541">
        <f t="shared" ref="G345:R345" si="29">G346</f>
        <v>0</v>
      </c>
      <c r="H345" s="541">
        <f t="shared" si="29"/>
        <v>0</v>
      </c>
      <c r="I345" s="541">
        <f t="shared" si="29"/>
        <v>269100</v>
      </c>
      <c r="J345" s="541">
        <f t="shared" si="29"/>
        <v>269100</v>
      </c>
      <c r="K345" s="541">
        <f t="shared" si="29"/>
        <v>0</v>
      </c>
      <c r="L345" s="541">
        <f t="shared" si="29"/>
        <v>0</v>
      </c>
      <c r="M345" s="541">
        <f t="shared" si="29"/>
        <v>269100</v>
      </c>
      <c r="N345" s="541">
        <f t="shared" si="29"/>
        <v>269100</v>
      </c>
      <c r="O345" s="541">
        <f t="shared" si="29"/>
        <v>0</v>
      </c>
      <c r="P345" s="541">
        <f t="shared" si="29"/>
        <v>0</v>
      </c>
      <c r="Q345" s="541">
        <f t="shared" si="29"/>
        <v>52000</v>
      </c>
      <c r="R345" s="541">
        <f t="shared" si="29"/>
        <v>52000</v>
      </c>
      <c r="S345" s="550"/>
      <c r="T345" s="550"/>
      <c r="U345" s="168"/>
      <c r="V345" s="168"/>
      <c r="W345" s="168"/>
      <c r="X345" s="168"/>
    </row>
    <row r="346" spans="1:24" ht="31.5">
      <c r="A346" s="559"/>
      <c r="B346" s="560" t="s">
        <v>1250</v>
      </c>
      <c r="C346" s="559"/>
      <c r="D346" s="559"/>
      <c r="E346" s="541"/>
      <c r="F346" s="541"/>
      <c r="G346" s="541">
        <f t="shared" ref="G346:R346" si="30">SUM(G348:G360)</f>
        <v>0</v>
      </c>
      <c r="H346" s="541">
        <f t="shared" si="30"/>
        <v>0</v>
      </c>
      <c r="I346" s="541">
        <f t="shared" si="30"/>
        <v>269100</v>
      </c>
      <c r="J346" s="541">
        <f t="shared" si="30"/>
        <v>269100</v>
      </c>
      <c r="K346" s="541">
        <f t="shared" si="30"/>
        <v>0</v>
      </c>
      <c r="L346" s="541">
        <f t="shared" si="30"/>
        <v>0</v>
      </c>
      <c r="M346" s="541">
        <f t="shared" si="30"/>
        <v>269100</v>
      </c>
      <c r="N346" s="541">
        <f t="shared" si="30"/>
        <v>269100</v>
      </c>
      <c r="O346" s="541">
        <f t="shared" si="30"/>
        <v>0</v>
      </c>
      <c r="P346" s="541">
        <f t="shared" si="30"/>
        <v>0</v>
      </c>
      <c r="Q346" s="541">
        <f t="shared" si="30"/>
        <v>52000</v>
      </c>
      <c r="R346" s="541">
        <f t="shared" si="30"/>
        <v>52000</v>
      </c>
      <c r="S346" s="559"/>
      <c r="T346" s="559"/>
      <c r="U346" s="168"/>
      <c r="V346" s="168"/>
      <c r="W346" s="168"/>
      <c r="X346" s="168"/>
    </row>
    <row r="347" spans="1:24" ht="31.5">
      <c r="A347" s="544"/>
      <c r="B347" s="545" t="s">
        <v>1126</v>
      </c>
      <c r="C347" s="546"/>
      <c r="D347" s="547"/>
      <c r="E347" s="548"/>
      <c r="F347" s="548"/>
      <c r="G347" s="548"/>
      <c r="H347" s="548"/>
      <c r="I347" s="548"/>
      <c r="J347" s="548"/>
      <c r="K347" s="548"/>
      <c r="L347" s="548"/>
      <c r="M347" s="548"/>
      <c r="N347" s="548"/>
      <c r="O347" s="548"/>
      <c r="P347" s="548"/>
      <c r="Q347" s="548"/>
      <c r="R347" s="548"/>
      <c r="S347" s="547"/>
      <c r="T347" s="547"/>
      <c r="U347" s="168"/>
      <c r="V347" s="168"/>
      <c r="W347" s="168"/>
      <c r="X347" s="168"/>
    </row>
    <row r="348" spans="1:24" ht="47.25">
      <c r="A348" s="242" t="s">
        <v>46</v>
      </c>
      <c r="B348" s="368" t="s">
        <v>1521</v>
      </c>
      <c r="C348" s="317"/>
      <c r="D348" s="317"/>
      <c r="E348" s="550"/>
      <c r="F348" s="550"/>
      <c r="G348" s="550"/>
      <c r="H348" s="550"/>
      <c r="I348" s="550">
        <v>33800</v>
      </c>
      <c r="J348" s="550">
        <v>33800</v>
      </c>
      <c r="K348" s="550"/>
      <c r="L348" s="550"/>
      <c r="M348" s="550">
        <v>33800</v>
      </c>
      <c r="N348" s="550">
        <v>33800</v>
      </c>
      <c r="O348" s="550"/>
      <c r="P348" s="550"/>
      <c r="Q348" s="550">
        <v>16900</v>
      </c>
      <c r="R348" s="550">
        <v>16900</v>
      </c>
      <c r="S348" s="550"/>
      <c r="T348" s="550"/>
      <c r="U348" s="168"/>
      <c r="V348" s="168"/>
      <c r="W348" s="168"/>
      <c r="X348" s="168"/>
    </row>
    <row r="349" spans="1:24" ht="47.25">
      <c r="A349" s="242" t="s">
        <v>48</v>
      </c>
      <c r="B349" s="368" t="s">
        <v>1522</v>
      </c>
      <c r="C349" s="317"/>
      <c r="D349" s="317"/>
      <c r="E349" s="550"/>
      <c r="F349" s="550"/>
      <c r="G349" s="550"/>
      <c r="H349" s="550"/>
      <c r="I349" s="550">
        <v>30200</v>
      </c>
      <c r="J349" s="550">
        <v>30200</v>
      </c>
      <c r="K349" s="550"/>
      <c r="L349" s="550"/>
      <c r="M349" s="550">
        <v>30200</v>
      </c>
      <c r="N349" s="550">
        <v>30200</v>
      </c>
      <c r="O349" s="550"/>
      <c r="P349" s="550"/>
      <c r="Q349" s="550">
        <v>15100</v>
      </c>
      <c r="R349" s="550">
        <v>15100</v>
      </c>
      <c r="S349" s="550"/>
      <c r="T349" s="550"/>
      <c r="U349" s="168"/>
      <c r="V349" s="168"/>
      <c r="W349" s="168"/>
      <c r="X349" s="168"/>
    </row>
    <row r="350" spans="1:24" ht="47.25">
      <c r="A350" s="242" t="s">
        <v>50</v>
      </c>
      <c r="B350" s="368" t="s">
        <v>1523</v>
      </c>
      <c r="C350" s="317"/>
      <c r="D350" s="317"/>
      <c r="E350" s="550"/>
      <c r="F350" s="550"/>
      <c r="G350" s="550"/>
      <c r="H350" s="550"/>
      <c r="I350" s="550">
        <v>40000</v>
      </c>
      <c r="J350" s="550">
        <v>40000</v>
      </c>
      <c r="K350" s="550"/>
      <c r="L350" s="550"/>
      <c r="M350" s="550">
        <v>40000</v>
      </c>
      <c r="N350" s="550">
        <v>40000</v>
      </c>
      <c r="O350" s="550"/>
      <c r="P350" s="550"/>
      <c r="Q350" s="550">
        <v>20000</v>
      </c>
      <c r="R350" s="550">
        <v>20000</v>
      </c>
      <c r="S350" s="550"/>
      <c r="T350" s="550"/>
      <c r="U350" s="168"/>
      <c r="V350" s="168"/>
      <c r="W350" s="168"/>
      <c r="X350" s="168"/>
    </row>
    <row r="351" spans="1:24" ht="31.5">
      <c r="A351" s="284"/>
      <c r="B351" s="289" t="s">
        <v>467</v>
      </c>
      <c r="C351" s="317"/>
      <c r="D351" s="317"/>
      <c r="E351" s="550"/>
      <c r="F351" s="550"/>
      <c r="G351" s="550"/>
      <c r="H351" s="550"/>
      <c r="I351" s="550"/>
      <c r="J351" s="550"/>
      <c r="K351" s="550"/>
      <c r="L351" s="550"/>
      <c r="M351" s="550"/>
      <c r="N351" s="550"/>
      <c r="O351" s="550"/>
      <c r="P351" s="550"/>
      <c r="Q351" s="550"/>
      <c r="R351" s="550"/>
      <c r="S351" s="550"/>
      <c r="T351" s="550"/>
      <c r="U351" s="168"/>
      <c r="V351" s="168"/>
      <c r="W351" s="168"/>
      <c r="X351" s="168"/>
    </row>
    <row r="352" spans="1:24" ht="47.25">
      <c r="A352" s="242" t="s">
        <v>46</v>
      </c>
      <c r="B352" s="368" t="s">
        <v>1524</v>
      </c>
      <c r="C352" s="317"/>
      <c r="D352" s="317"/>
      <c r="E352" s="550"/>
      <c r="F352" s="550"/>
      <c r="G352" s="550"/>
      <c r="H352" s="550"/>
      <c r="I352" s="550">
        <v>19200</v>
      </c>
      <c r="J352" s="550">
        <v>19200</v>
      </c>
      <c r="K352" s="550"/>
      <c r="L352" s="550"/>
      <c r="M352" s="550">
        <v>19200</v>
      </c>
      <c r="N352" s="550">
        <v>19200</v>
      </c>
      <c r="O352" s="550"/>
      <c r="P352" s="550"/>
      <c r="Q352" s="550"/>
      <c r="R352" s="550"/>
      <c r="S352" s="550"/>
      <c r="T352" s="550"/>
      <c r="U352" s="168"/>
      <c r="V352" s="168"/>
      <c r="W352" s="168"/>
      <c r="X352" s="168"/>
    </row>
    <row r="353" spans="1:24" ht="47.25">
      <c r="A353" s="242" t="s">
        <v>48</v>
      </c>
      <c r="B353" s="368" t="s">
        <v>1525</v>
      </c>
      <c r="C353" s="317"/>
      <c r="D353" s="317"/>
      <c r="E353" s="550"/>
      <c r="F353" s="550"/>
      <c r="G353" s="550"/>
      <c r="H353" s="550"/>
      <c r="I353" s="550">
        <v>23900</v>
      </c>
      <c r="J353" s="550">
        <v>23900</v>
      </c>
      <c r="K353" s="550"/>
      <c r="L353" s="550"/>
      <c r="M353" s="550">
        <v>23900</v>
      </c>
      <c r="N353" s="550">
        <v>23900</v>
      </c>
      <c r="O353" s="550"/>
      <c r="P353" s="550"/>
      <c r="Q353" s="550"/>
      <c r="R353" s="550"/>
      <c r="S353" s="550"/>
      <c r="T353" s="550"/>
      <c r="U353" s="168"/>
      <c r="V353" s="168"/>
      <c r="W353" s="168"/>
      <c r="X353" s="168"/>
    </row>
    <row r="354" spans="1:24" ht="47.25">
      <c r="A354" s="242" t="s">
        <v>50</v>
      </c>
      <c r="B354" s="368" t="s">
        <v>1526</v>
      </c>
      <c r="C354" s="317"/>
      <c r="D354" s="317"/>
      <c r="E354" s="550"/>
      <c r="F354" s="550"/>
      <c r="G354" s="550"/>
      <c r="H354" s="550"/>
      <c r="I354" s="550">
        <v>16000</v>
      </c>
      <c r="J354" s="550">
        <v>16000</v>
      </c>
      <c r="K354" s="550"/>
      <c r="L354" s="550"/>
      <c r="M354" s="550">
        <v>16000</v>
      </c>
      <c r="N354" s="550">
        <v>16000</v>
      </c>
      <c r="O354" s="550"/>
      <c r="P354" s="550"/>
      <c r="Q354" s="550"/>
      <c r="R354" s="550"/>
      <c r="S354" s="550"/>
      <c r="T354" s="550"/>
      <c r="U354" s="168"/>
      <c r="V354" s="168"/>
      <c r="W354" s="168"/>
      <c r="X354" s="168"/>
    </row>
    <row r="355" spans="1:24" ht="47.25">
      <c r="A355" s="242" t="s">
        <v>52</v>
      </c>
      <c r="B355" s="368" t="s">
        <v>1527</v>
      </c>
      <c r="C355" s="317"/>
      <c r="D355" s="317"/>
      <c r="E355" s="550"/>
      <c r="F355" s="550"/>
      <c r="G355" s="550"/>
      <c r="H355" s="550"/>
      <c r="I355" s="550">
        <v>32000</v>
      </c>
      <c r="J355" s="550">
        <v>32000</v>
      </c>
      <c r="K355" s="550"/>
      <c r="L355" s="550"/>
      <c r="M355" s="550">
        <v>32000</v>
      </c>
      <c r="N355" s="550">
        <v>32000</v>
      </c>
      <c r="O355" s="550"/>
      <c r="P355" s="550"/>
      <c r="Q355" s="550"/>
      <c r="R355" s="550"/>
      <c r="S355" s="550"/>
      <c r="T355" s="550"/>
      <c r="U355" s="168"/>
      <c r="V355" s="168"/>
      <c r="W355" s="168"/>
      <c r="X355" s="168"/>
    </row>
    <row r="356" spans="1:24" ht="47.25">
      <c r="A356" s="242" t="s">
        <v>54</v>
      </c>
      <c r="B356" s="368" t="s">
        <v>1528</v>
      </c>
      <c r="C356" s="317"/>
      <c r="D356" s="317"/>
      <c r="E356" s="550"/>
      <c r="F356" s="550"/>
      <c r="G356" s="550"/>
      <c r="H356" s="550"/>
      <c r="I356" s="550">
        <v>18600</v>
      </c>
      <c r="J356" s="550">
        <v>18600</v>
      </c>
      <c r="K356" s="550"/>
      <c r="L356" s="550"/>
      <c r="M356" s="550">
        <v>18600</v>
      </c>
      <c r="N356" s="550">
        <v>18600</v>
      </c>
      <c r="O356" s="550"/>
      <c r="P356" s="550"/>
      <c r="Q356" s="550"/>
      <c r="R356" s="550"/>
      <c r="S356" s="550"/>
      <c r="T356" s="550"/>
      <c r="U356" s="168"/>
      <c r="V356" s="168"/>
      <c r="W356" s="168"/>
      <c r="X356" s="168"/>
    </row>
    <row r="357" spans="1:24" ht="47.25">
      <c r="A357" s="242" t="s">
        <v>56</v>
      </c>
      <c r="B357" s="368" t="s">
        <v>1529</v>
      </c>
      <c r="C357" s="317"/>
      <c r="D357" s="317"/>
      <c r="E357" s="550"/>
      <c r="F357" s="550"/>
      <c r="G357" s="550"/>
      <c r="H357" s="550"/>
      <c r="I357" s="550">
        <v>17600</v>
      </c>
      <c r="J357" s="550">
        <v>17600</v>
      </c>
      <c r="K357" s="550"/>
      <c r="L357" s="550"/>
      <c r="M357" s="550">
        <v>17600</v>
      </c>
      <c r="N357" s="550">
        <v>17600</v>
      </c>
      <c r="O357" s="550"/>
      <c r="P357" s="550"/>
      <c r="Q357" s="550"/>
      <c r="R357" s="550"/>
      <c r="S357" s="550"/>
      <c r="T357" s="550"/>
      <c r="U357" s="168"/>
      <c r="V357" s="168"/>
      <c r="W357" s="168"/>
      <c r="X357" s="168"/>
    </row>
    <row r="358" spans="1:24" ht="47.25">
      <c r="A358" s="242" t="s">
        <v>29</v>
      </c>
      <c r="B358" s="368" t="s">
        <v>1530</v>
      </c>
      <c r="C358" s="317"/>
      <c r="D358" s="317"/>
      <c r="E358" s="550"/>
      <c r="F358" s="550"/>
      <c r="G358" s="550"/>
      <c r="H358" s="550"/>
      <c r="I358" s="550">
        <v>14000</v>
      </c>
      <c r="J358" s="550">
        <v>14000</v>
      </c>
      <c r="K358" s="550"/>
      <c r="L358" s="550"/>
      <c r="M358" s="550">
        <v>14000</v>
      </c>
      <c r="N358" s="550">
        <v>14000</v>
      </c>
      <c r="O358" s="550"/>
      <c r="P358" s="550"/>
      <c r="Q358" s="550"/>
      <c r="R358" s="550"/>
      <c r="S358" s="550"/>
      <c r="T358" s="550"/>
      <c r="U358" s="168"/>
      <c r="V358" s="168"/>
      <c r="W358" s="168"/>
      <c r="X358" s="168"/>
    </row>
    <row r="359" spans="1:24" ht="47.25">
      <c r="A359" s="242" t="s">
        <v>59</v>
      </c>
      <c r="B359" s="368" t="s">
        <v>1531</v>
      </c>
      <c r="C359" s="317"/>
      <c r="D359" s="317"/>
      <c r="E359" s="550"/>
      <c r="F359" s="550"/>
      <c r="G359" s="550"/>
      <c r="H359" s="550"/>
      <c r="I359" s="550">
        <v>10000</v>
      </c>
      <c r="J359" s="550">
        <v>10000</v>
      </c>
      <c r="K359" s="550"/>
      <c r="L359" s="550"/>
      <c r="M359" s="550">
        <v>10000</v>
      </c>
      <c r="N359" s="550">
        <v>10000</v>
      </c>
      <c r="O359" s="550"/>
      <c r="P359" s="550"/>
      <c r="Q359" s="550"/>
      <c r="R359" s="550"/>
      <c r="S359" s="550"/>
      <c r="T359" s="550"/>
      <c r="U359" s="168"/>
      <c r="V359" s="168"/>
      <c r="W359" s="168"/>
      <c r="X359" s="168"/>
    </row>
    <row r="360" spans="1:24" ht="47.25">
      <c r="A360" s="242" t="s">
        <v>61</v>
      </c>
      <c r="B360" s="368" t="s">
        <v>1532</v>
      </c>
      <c r="C360" s="317"/>
      <c r="D360" s="317"/>
      <c r="E360" s="550"/>
      <c r="F360" s="550"/>
      <c r="G360" s="550"/>
      <c r="H360" s="550"/>
      <c r="I360" s="550">
        <v>13800</v>
      </c>
      <c r="J360" s="550">
        <v>13800</v>
      </c>
      <c r="K360" s="550"/>
      <c r="L360" s="550"/>
      <c r="M360" s="550">
        <v>13800</v>
      </c>
      <c r="N360" s="550">
        <v>13800</v>
      </c>
      <c r="O360" s="550"/>
      <c r="P360" s="550"/>
      <c r="Q360" s="550"/>
      <c r="R360" s="550"/>
      <c r="S360" s="550"/>
      <c r="T360" s="550"/>
      <c r="U360" s="168"/>
      <c r="V360" s="168"/>
      <c r="W360" s="168"/>
      <c r="X360" s="168"/>
    </row>
    <row r="361" spans="1:24">
      <c r="A361" s="327"/>
      <c r="B361" s="302"/>
      <c r="C361" s="370"/>
      <c r="D361" s="370"/>
      <c r="E361" s="335"/>
      <c r="F361" s="335"/>
      <c r="G361" s="335"/>
      <c r="H361" s="335"/>
      <c r="I361" s="335"/>
      <c r="J361" s="335"/>
      <c r="K361" s="335"/>
      <c r="L361" s="335"/>
      <c r="M361" s="335"/>
      <c r="N361" s="335"/>
      <c r="O361" s="335"/>
      <c r="P361" s="335"/>
      <c r="Q361" s="335"/>
      <c r="R361" s="335"/>
      <c r="S361" s="327"/>
      <c r="T361" s="327"/>
      <c r="U361" s="168"/>
      <c r="V361" s="168"/>
      <c r="W361" s="168"/>
      <c r="X361" s="168"/>
    </row>
    <row r="362" spans="1:24">
      <c r="A362" s="538" t="s">
        <v>643</v>
      </c>
      <c r="B362" s="539" t="s">
        <v>1533</v>
      </c>
      <c r="C362" s="317"/>
      <c r="D362" s="317"/>
      <c r="E362" s="541"/>
      <c r="F362" s="541"/>
      <c r="G362" s="541">
        <f t="shared" ref="G362:R362" si="31">G363</f>
        <v>0</v>
      </c>
      <c r="H362" s="541">
        <f t="shared" si="31"/>
        <v>0</v>
      </c>
      <c r="I362" s="541">
        <f t="shared" si="31"/>
        <v>277250</v>
      </c>
      <c r="J362" s="541">
        <f t="shared" si="31"/>
        <v>277250</v>
      </c>
      <c r="K362" s="541">
        <f t="shared" si="31"/>
        <v>0</v>
      </c>
      <c r="L362" s="541">
        <f t="shared" si="31"/>
        <v>0</v>
      </c>
      <c r="M362" s="541">
        <f t="shared" si="31"/>
        <v>277250</v>
      </c>
      <c r="N362" s="541">
        <f t="shared" si="31"/>
        <v>277250</v>
      </c>
      <c r="O362" s="541">
        <f t="shared" si="31"/>
        <v>0</v>
      </c>
      <c r="P362" s="541">
        <f t="shared" si="31"/>
        <v>0</v>
      </c>
      <c r="Q362" s="541">
        <f t="shared" si="31"/>
        <v>0</v>
      </c>
      <c r="R362" s="541">
        <f t="shared" si="31"/>
        <v>0</v>
      </c>
      <c r="S362" s="550"/>
      <c r="T362" s="550"/>
      <c r="U362" s="168"/>
      <c r="V362" s="168"/>
      <c r="W362" s="168"/>
      <c r="X362" s="168"/>
    </row>
    <row r="363" spans="1:24" ht="31.5">
      <c r="A363" s="559"/>
      <c r="B363" s="560" t="s">
        <v>1250</v>
      </c>
      <c r="C363" s="559"/>
      <c r="D363" s="559"/>
      <c r="E363" s="541"/>
      <c r="F363" s="541"/>
      <c r="G363" s="541">
        <f t="shared" ref="G363:R363" si="32">SUM(G365:G386)</f>
        <v>0</v>
      </c>
      <c r="H363" s="541">
        <f t="shared" si="32"/>
        <v>0</v>
      </c>
      <c r="I363" s="541">
        <f t="shared" si="32"/>
        <v>277250</v>
      </c>
      <c r="J363" s="541">
        <f t="shared" si="32"/>
        <v>277250</v>
      </c>
      <c r="K363" s="541">
        <f t="shared" si="32"/>
        <v>0</v>
      </c>
      <c r="L363" s="541">
        <f t="shared" si="32"/>
        <v>0</v>
      </c>
      <c r="M363" s="541">
        <f t="shared" si="32"/>
        <v>277250</v>
      </c>
      <c r="N363" s="541">
        <f t="shared" si="32"/>
        <v>277250</v>
      </c>
      <c r="O363" s="541">
        <f t="shared" si="32"/>
        <v>0</v>
      </c>
      <c r="P363" s="541">
        <f t="shared" si="32"/>
        <v>0</v>
      </c>
      <c r="Q363" s="541">
        <f t="shared" si="32"/>
        <v>0</v>
      </c>
      <c r="R363" s="541">
        <f t="shared" si="32"/>
        <v>0</v>
      </c>
      <c r="S363" s="559"/>
      <c r="T363" s="559"/>
      <c r="U363" s="168"/>
      <c r="V363" s="168"/>
      <c r="W363" s="168"/>
      <c r="X363" s="168"/>
    </row>
    <row r="364" spans="1:24" ht="31.5">
      <c r="A364" s="544"/>
      <c r="B364" s="545" t="s">
        <v>1126</v>
      </c>
      <c r="C364" s="546"/>
      <c r="D364" s="547"/>
      <c r="E364" s="548"/>
      <c r="F364" s="548"/>
      <c r="G364" s="548"/>
      <c r="H364" s="548"/>
      <c r="I364" s="548"/>
      <c r="J364" s="548"/>
      <c r="K364" s="548"/>
      <c r="L364" s="548"/>
      <c r="M364" s="548"/>
      <c r="N364" s="548"/>
      <c r="O364" s="548"/>
      <c r="P364" s="548"/>
      <c r="Q364" s="548"/>
      <c r="R364" s="548"/>
      <c r="S364" s="547"/>
      <c r="T364" s="547"/>
      <c r="U364" s="168"/>
      <c r="V364" s="168"/>
      <c r="W364" s="168"/>
      <c r="X364" s="168"/>
    </row>
    <row r="365" spans="1:24">
      <c r="A365" s="573">
        <v>1</v>
      </c>
      <c r="B365" s="574" t="s">
        <v>1534</v>
      </c>
      <c r="C365" s="317"/>
      <c r="D365" s="317"/>
      <c r="E365" s="550"/>
      <c r="F365" s="550"/>
      <c r="G365" s="550"/>
      <c r="H365" s="550"/>
      <c r="I365" s="550">
        <v>15400</v>
      </c>
      <c r="J365" s="550">
        <v>15400</v>
      </c>
      <c r="K365" s="550"/>
      <c r="L365" s="550"/>
      <c r="M365" s="550">
        <v>15400</v>
      </c>
      <c r="N365" s="550">
        <v>15400</v>
      </c>
      <c r="O365" s="550"/>
      <c r="P365" s="550"/>
      <c r="Q365" s="550"/>
      <c r="R365" s="550"/>
      <c r="S365" s="550"/>
      <c r="T365" s="550"/>
      <c r="U365" s="168"/>
      <c r="V365" s="168"/>
      <c r="W365" s="168"/>
      <c r="X365" s="168"/>
    </row>
    <row r="366" spans="1:24">
      <c r="A366" s="573">
        <v>2</v>
      </c>
      <c r="B366" s="574" t="s">
        <v>1535</v>
      </c>
      <c r="C366" s="317"/>
      <c r="D366" s="317"/>
      <c r="E366" s="550"/>
      <c r="F366" s="550"/>
      <c r="G366" s="550"/>
      <c r="H366" s="550"/>
      <c r="I366" s="550">
        <v>14750</v>
      </c>
      <c r="J366" s="550">
        <v>14750</v>
      </c>
      <c r="K366" s="550"/>
      <c r="L366" s="550"/>
      <c r="M366" s="550">
        <v>14750</v>
      </c>
      <c r="N366" s="550">
        <v>14750</v>
      </c>
      <c r="O366" s="550"/>
      <c r="P366" s="550"/>
      <c r="Q366" s="550"/>
      <c r="R366" s="550"/>
      <c r="S366" s="550"/>
      <c r="T366" s="550"/>
      <c r="U366" s="168"/>
      <c r="V366" s="168"/>
      <c r="W366" s="168"/>
      <c r="X366" s="168"/>
    </row>
    <row r="367" spans="1:24">
      <c r="A367" s="573">
        <v>3</v>
      </c>
      <c r="B367" s="575" t="s">
        <v>1536</v>
      </c>
      <c r="C367" s="317"/>
      <c r="D367" s="317"/>
      <c r="E367" s="550"/>
      <c r="F367" s="550"/>
      <c r="G367" s="550"/>
      <c r="H367" s="550"/>
      <c r="I367" s="550">
        <v>7600</v>
      </c>
      <c r="J367" s="550">
        <v>7600</v>
      </c>
      <c r="K367" s="550"/>
      <c r="L367" s="550"/>
      <c r="M367" s="550">
        <v>7600</v>
      </c>
      <c r="N367" s="550">
        <v>7600</v>
      </c>
      <c r="O367" s="550"/>
      <c r="P367" s="550"/>
      <c r="Q367" s="550"/>
      <c r="R367" s="550"/>
      <c r="S367" s="550"/>
      <c r="T367" s="550"/>
      <c r="U367" s="168"/>
      <c r="V367" s="168"/>
      <c r="W367" s="168"/>
      <c r="X367" s="168"/>
    </row>
    <row r="368" spans="1:24">
      <c r="A368" s="573">
        <v>4</v>
      </c>
      <c r="B368" s="575" t="s">
        <v>1537</v>
      </c>
      <c r="C368" s="317"/>
      <c r="D368" s="317"/>
      <c r="E368" s="550"/>
      <c r="F368" s="550"/>
      <c r="G368" s="550"/>
      <c r="H368" s="550"/>
      <c r="I368" s="550">
        <v>7600</v>
      </c>
      <c r="J368" s="550">
        <v>7600</v>
      </c>
      <c r="K368" s="550"/>
      <c r="L368" s="550"/>
      <c r="M368" s="550">
        <v>7600</v>
      </c>
      <c r="N368" s="550">
        <v>7600</v>
      </c>
      <c r="O368" s="550"/>
      <c r="P368" s="550"/>
      <c r="Q368" s="550"/>
      <c r="R368" s="550"/>
      <c r="S368" s="550"/>
      <c r="T368" s="550"/>
      <c r="U368" s="168"/>
      <c r="V368" s="168"/>
      <c r="W368" s="168"/>
      <c r="X368" s="168"/>
    </row>
    <row r="369" spans="1:24">
      <c r="A369" s="573">
        <v>5</v>
      </c>
      <c r="B369" s="575" t="s">
        <v>1538</v>
      </c>
      <c r="C369" s="317"/>
      <c r="D369" s="317"/>
      <c r="E369" s="550"/>
      <c r="F369" s="550"/>
      <c r="G369" s="550"/>
      <c r="H369" s="550"/>
      <c r="I369" s="550">
        <v>7600</v>
      </c>
      <c r="J369" s="550">
        <v>7600</v>
      </c>
      <c r="K369" s="550"/>
      <c r="L369" s="550"/>
      <c r="M369" s="550">
        <v>7600</v>
      </c>
      <c r="N369" s="550">
        <v>7600</v>
      </c>
      <c r="O369" s="550"/>
      <c r="P369" s="550"/>
      <c r="Q369" s="550"/>
      <c r="R369" s="550"/>
      <c r="S369" s="550"/>
      <c r="T369" s="550"/>
      <c r="U369" s="168"/>
      <c r="V369" s="168"/>
      <c r="W369" s="168"/>
      <c r="X369" s="168"/>
    </row>
    <row r="370" spans="1:24">
      <c r="A370" s="573">
        <v>6</v>
      </c>
      <c r="B370" s="575" t="s">
        <v>1539</v>
      </c>
      <c r="C370" s="317"/>
      <c r="D370" s="317"/>
      <c r="E370" s="550"/>
      <c r="F370" s="550"/>
      <c r="G370" s="550"/>
      <c r="H370" s="550"/>
      <c r="I370" s="550">
        <v>9450</v>
      </c>
      <c r="J370" s="550">
        <v>9450</v>
      </c>
      <c r="K370" s="550"/>
      <c r="L370" s="550"/>
      <c r="M370" s="550">
        <v>9450</v>
      </c>
      <c r="N370" s="550">
        <v>9450</v>
      </c>
      <c r="O370" s="550"/>
      <c r="P370" s="550"/>
      <c r="Q370" s="550"/>
      <c r="R370" s="550"/>
      <c r="S370" s="550"/>
      <c r="T370" s="550"/>
      <c r="U370" s="168"/>
      <c r="V370" s="168"/>
      <c r="W370" s="168"/>
      <c r="X370" s="168"/>
    </row>
    <row r="371" spans="1:24">
      <c r="A371" s="573">
        <v>7</v>
      </c>
      <c r="B371" s="575" t="s">
        <v>1540</v>
      </c>
      <c r="C371" s="317"/>
      <c r="D371" s="317"/>
      <c r="E371" s="550"/>
      <c r="F371" s="550"/>
      <c r="G371" s="550"/>
      <c r="H371" s="550"/>
      <c r="I371" s="550">
        <v>45000</v>
      </c>
      <c r="J371" s="550">
        <v>45000</v>
      </c>
      <c r="K371" s="550"/>
      <c r="L371" s="550"/>
      <c r="M371" s="550">
        <v>45000</v>
      </c>
      <c r="N371" s="550">
        <v>45000</v>
      </c>
      <c r="O371" s="550"/>
      <c r="P371" s="550"/>
      <c r="Q371" s="550"/>
      <c r="R371" s="550"/>
      <c r="S371" s="550"/>
      <c r="T371" s="550"/>
      <c r="U371" s="168"/>
      <c r="V371" s="168"/>
      <c r="W371" s="168"/>
      <c r="X371" s="168"/>
    </row>
    <row r="372" spans="1:24">
      <c r="A372" s="576">
        <v>8</v>
      </c>
      <c r="B372" s="577" t="s">
        <v>1541</v>
      </c>
      <c r="C372" s="317"/>
      <c r="D372" s="317"/>
      <c r="E372" s="550"/>
      <c r="F372" s="550"/>
      <c r="G372" s="550"/>
      <c r="H372" s="550"/>
      <c r="I372" s="550">
        <v>10200</v>
      </c>
      <c r="J372" s="550">
        <v>10200</v>
      </c>
      <c r="K372" s="550"/>
      <c r="L372" s="550"/>
      <c r="M372" s="550">
        <v>10200</v>
      </c>
      <c r="N372" s="550">
        <v>10200</v>
      </c>
      <c r="O372" s="550"/>
      <c r="P372" s="550"/>
      <c r="Q372" s="550"/>
      <c r="R372" s="550"/>
      <c r="S372" s="550"/>
      <c r="T372" s="550"/>
      <c r="U372" s="168"/>
      <c r="V372" s="168"/>
      <c r="W372" s="168"/>
      <c r="X372" s="168"/>
    </row>
    <row r="373" spans="1:24">
      <c r="A373" s="370">
        <v>9</v>
      </c>
      <c r="B373" s="578" t="s">
        <v>1542</v>
      </c>
      <c r="C373" s="317"/>
      <c r="D373" s="317"/>
      <c r="E373" s="550"/>
      <c r="F373" s="550"/>
      <c r="G373" s="550"/>
      <c r="H373" s="550"/>
      <c r="I373" s="550">
        <v>7600</v>
      </c>
      <c r="J373" s="550">
        <v>7600</v>
      </c>
      <c r="K373" s="550"/>
      <c r="L373" s="550"/>
      <c r="M373" s="550">
        <v>7600</v>
      </c>
      <c r="N373" s="550">
        <v>7600</v>
      </c>
      <c r="O373" s="550"/>
      <c r="P373" s="550"/>
      <c r="Q373" s="550"/>
      <c r="R373" s="550"/>
      <c r="S373" s="550"/>
      <c r="T373" s="550"/>
      <c r="U373" s="168"/>
      <c r="V373" s="168"/>
      <c r="W373" s="168"/>
      <c r="X373" s="168"/>
    </row>
    <row r="374" spans="1:24">
      <c r="A374" s="370">
        <v>10</v>
      </c>
      <c r="B374" s="578" t="s">
        <v>1543</v>
      </c>
      <c r="C374" s="317"/>
      <c r="D374" s="317"/>
      <c r="E374" s="550"/>
      <c r="F374" s="550"/>
      <c r="G374" s="550"/>
      <c r="H374" s="550"/>
      <c r="I374" s="550">
        <v>7700</v>
      </c>
      <c r="J374" s="550">
        <v>7700</v>
      </c>
      <c r="K374" s="550"/>
      <c r="L374" s="550"/>
      <c r="M374" s="550">
        <v>7700</v>
      </c>
      <c r="N374" s="550">
        <v>7700</v>
      </c>
      <c r="O374" s="550"/>
      <c r="P374" s="550"/>
      <c r="Q374" s="550"/>
      <c r="R374" s="550"/>
      <c r="S374" s="550"/>
      <c r="T374" s="550"/>
      <c r="U374" s="168"/>
      <c r="V374" s="168"/>
      <c r="W374" s="168"/>
      <c r="X374" s="168"/>
    </row>
    <row r="375" spans="1:24">
      <c r="A375" s="370">
        <v>11</v>
      </c>
      <c r="B375" s="578" t="s">
        <v>1544</v>
      </c>
      <c r="C375" s="317"/>
      <c r="D375" s="317"/>
      <c r="E375" s="550"/>
      <c r="F375" s="550"/>
      <c r="G375" s="550"/>
      <c r="H375" s="550"/>
      <c r="I375" s="550">
        <v>8900</v>
      </c>
      <c r="J375" s="550">
        <v>8900</v>
      </c>
      <c r="K375" s="550"/>
      <c r="L375" s="550"/>
      <c r="M375" s="550">
        <v>8900</v>
      </c>
      <c r="N375" s="550">
        <v>8900</v>
      </c>
      <c r="O375" s="550"/>
      <c r="P375" s="550"/>
      <c r="Q375" s="550"/>
      <c r="R375" s="550"/>
      <c r="S375" s="550"/>
      <c r="T375" s="550"/>
      <c r="U375" s="168"/>
      <c r="V375" s="168"/>
      <c r="W375" s="168"/>
      <c r="X375" s="168"/>
    </row>
    <row r="376" spans="1:24">
      <c r="A376" s="370">
        <v>12</v>
      </c>
      <c r="B376" s="578" t="s">
        <v>1545</v>
      </c>
      <c r="C376" s="317"/>
      <c r="D376" s="317"/>
      <c r="E376" s="550"/>
      <c r="F376" s="550"/>
      <c r="G376" s="550"/>
      <c r="H376" s="550"/>
      <c r="I376" s="550">
        <v>8900</v>
      </c>
      <c r="J376" s="550">
        <v>8900</v>
      </c>
      <c r="K376" s="550"/>
      <c r="L376" s="550"/>
      <c r="M376" s="550">
        <v>8900</v>
      </c>
      <c r="N376" s="550">
        <v>8900</v>
      </c>
      <c r="O376" s="550"/>
      <c r="P376" s="550"/>
      <c r="Q376" s="550"/>
      <c r="R376" s="550"/>
      <c r="S376" s="550"/>
      <c r="T376" s="550"/>
      <c r="U376" s="168"/>
      <c r="V376" s="168"/>
      <c r="W376" s="168"/>
      <c r="X376" s="168"/>
    </row>
    <row r="377" spans="1:24">
      <c r="A377" s="370">
        <v>13</v>
      </c>
      <c r="B377" s="578" t="s">
        <v>1546</v>
      </c>
      <c r="C377" s="317"/>
      <c r="D377" s="317"/>
      <c r="E377" s="550"/>
      <c r="F377" s="550"/>
      <c r="G377" s="550"/>
      <c r="H377" s="550"/>
      <c r="I377" s="550">
        <v>14500</v>
      </c>
      <c r="J377" s="550">
        <v>14500</v>
      </c>
      <c r="K377" s="550"/>
      <c r="L377" s="550"/>
      <c r="M377" s="550">
        <v>14500</v>
      </c>
      <c r="N377" s="550">
        <v>14500</v>
      </c>
      <c r="O377" s="550"/>
      <c r="P377" s="550"/>
      <c r="Q377" s="550"/>
      <c r="R377" s="550"/>
      <c r="S377" s="550"/>
      <c r="T377" s="550"/>
      <c r="U377" s="168"/>
      <c r="V377" s="168"/>
      <c r="W377" s="168"/>
      <c r="X377" s="168"/>
    </row>
    <row r="378" spans="1:24" ht="31.5">
      <c r="A378" s="370">
        <v>14</v>
      </c>
      <c r="B378" s="578" t="s">
        <v>1547</v>
      </c>
      <c r="C378" s="317"/>
      <c r="D378" s="317"/>
      <c r="E378" s="550"/>
      <c r="F378" s="550"/>
      <c r="G378" s="550"/>
      <c r="H378" s="550"/>
      <c r="I378" s="550">
        <v>10200</v>
      </c>
      <c r="J378" s="550">
        <v>10200</v>
      </c>
      <c r="K378" s="550"/>
      <c r="L378" s="550"/>
      <c r="M378" s="550">
        <v>10200</v>
      </c>
      <c r="N378" s="550">
        <v>10200</v>
      </c>
      <c r="O378" s="550"/>
      <c r="P378" s="550"/>
      <c r="Q378" s="550"/>
      <c r="R378" s="550"/>
      <c r="S378" s="550"/>
      <c r="T378" s="550"/>
      <c r="U378" s="168"/>
      <c r="V378" s="168"/>
      <c r="W378" s="168"/>
      <c r="X378" s="168"/>
    </row>
    <row r="379" spans="1:24">
      <c r="A379" s="370">
        <v>15</v>
      </c>
      <c r="B379" s="578" t="s">
        <v>1548</v>
      </c>
      <c r="C379" s="317"/>
      <c r="D379" s="317"/>
      <c r="E379" s="550"/>
      <c r="F379" s="550"/>
      <c r="G379" s="550"/>
      <c r="H379" s="550"/>
      <c r="I379" s="550">
        <v>16700</v>
      </c>
      <c r="J379" s="550">
        <v>16700</v>
      </c>
      <c r="K379" s="550"/>
      <c r="L379" s="550"/>
      <c r="M379" s="550">
        <v>16700</v>
      </c>
      <c r="N379" s="550">
        <v>16700</v>
      </c>
      <c r="O379" s="550"/>
      <c r="P379" s="550"/>
      <c r="Q379" s="550"/>
      <c r="R379" s="550"/>
      <c r="S379" s="550"/>
      <c r="T379" s="550"/>
      <c r="U379" s="168"/>
      <c r="V379" s="168"/>
      <c r="W379" s="168"/>
      <c r="X379" s="168"/>
    </row>
    <row r="380" spans="1:24" ht="31.5">
      <c r="A380" s="573">
        <v>16</v>
      </c>
      <c r="B380" s="574" t="s">
        <v>1549</v>
      </c>
      <c r="C380" s="317"/>
      <c r="D380" s="317"/>
      <c r="E380" s="550"/>
      <c r="F380" s="550"/>
      <c r="G380" s="550"/>
      <c r="H380" s="550"/>
      <c r="I380" s="550">
        <v>14750</v>
      </c>
      <c r="J380" s="550">
        <v>14750</v>
      </c>
      <c r="K380" s="550"/>
      <c r="L380" s="550"/>
      <c r="M380" s="550">
        <v>14750</v>
      </c>
      <c r="N380" s="550">
        <v>14750</v>
      </c>
      <c r="O380" s="550"/>
      <c r="P380" s="550"/>
      <c r="Q380" s="550"/>
      <c r="R380" s="550"/>
      <c r="S380" s="550"/>
      <c r="T380" s="550"/>
      <c r="U380" s="168"/>
      <c r="V380" s="168"/>
      <c r="W380" s="168"/>
      <c r="X380" s="168"/>
    </row>
    <row r="381" spans="1:24" ht="31.5">
      <c r="A381" s="370">
        <v>17</v>
      </c>
      <c r="B381" s="578" t="s">
        <v>1550</v>
      </c>
      <c r="C381" s="317"/>
      <c r="D381" s="317"/>
      <c r="E381" s="550"/>
      <c r="F381" s="550"/>
      <c r="G381" s="550"/>
      <c r="H381" s="550"/>
      <c r="I381" s="550">
        <v>8000</v>
      </c>
      <c r="J381" s="550">
        <v>8000</v>
      </c>
      <c r="K381" s="550"/>
      <c r="L381" s="550"/>
      <c r="M381" s="550">
        <v>8000</v>
      </c>
      <c r="N381" s="550">
        <v>8000</v>
      </c>
      <c r="O381" s="550"/>
      <c r="P381" s="550"/>
      <c r="Q381" s="550"/>
      <c r="R381" s="550"/>
      <c r="S381" s="550"/>
      <c r="T381" s="550"/>
      <c r="U381" s="168"/>
      <c r="V381" s="168"/>
      <c r="W381" s="168"/>
      <c r="X381" s="168"/>
    </row>
    <row r="382" spans="1:24">
      <c r="A382" s="370">
        <v>18</v>
      </c>
      <c r="B382" s="578" t="s">
        <v>1551</v>
      </c>
      <c r="C382" s="317"/>
      <c r="D382" s="317"/>
      <c r="E382" s="550"/>
      <c r="F382" s="550"/>
      <c r="G382" s="550"/>
      <c r="H382" s="550"/>
      <c r="I382" s="550">
        <v>8000</v>
      </c>
      <c r="J382" s="550">
        <v>8000</v>
      </c>
      <c r="K382" s="550"/>
      <c r="L382" s="550"/>
      <c r="M382" s="550">
        <v>8000</v>
      </c>
      <c r="N382" s="550">
        <v>8000</v>
      </c>
      <c r="O382" s="550"/>
      <c r="P382" s="550"/>
      <c r="Q382" s="550"/>
      <c r="R382" s="550"/>
      <c r="S382" s="550"/>
      <c r="T382" s="550"/>
      <c r="U382" s="168"/>
      <c r="V382" s="168"/>
      <c r="W382" s="168"/>
      <c r="X382" s="168"/>
    </row>
    <row r="383" spans="1:24" ht="31.5">
      <c r="A383" s="370">
        <v>19</v>
      </c>
      <c r="B383" s="578" t="s">
        <v>1552</v>
      </c>
      <c r="C383" s="317"/>
      <c r="D383" s="317"/>
      <c r="E383" s="550"/>
      <c r="F383" s="550"/>
      <c r="G383" s="550"/>
      <c r="H383" s="550"/>
      <c r="I383" s="550">
        <v>8000</v>
      </c>
      <c r="J383" s="550">
        <v>8000</v>
      </c>
      <c r="K383" s="550"/>
      <c r="L383" s="550"/>
      <c r="M383" s="550">
        <v>8000</v>
      </c>
      <c r="N383" s="550">
        <v>8000</v>
      </c>
      <c r="O383" s="550"/>
      <c r="P383" s="550"/>
      <c r="Q383" s="550"/>
      <c r="R383" s="550"/>
      <c r="S383" s="550"/>
      <c r="T383" s="550"/>
      <c r="U383" s="168"/>
      <c r="V383" s="168"/>
      <c r="W383" s="168"/>
      <c r="X383" s="168"/>
    </row>
    <row r="384" spans="1:24">
      <c r="A384" s="370">
        <v>20</v>
      </c>
      <c r="B384" s="578" t="s">
        <v>1553</v>
      </c>
      <c r="C384" s="317"/>
      <c r="D384" s="317"/>
      <c r="E384" s="550"/>
      <c r="F384" s="550"/>
      <c r="G384" s="550"/>
      <c r="H384" s="550"/>
      <c r="I384" s="550">
        <v>14700</v>
      </c>
      <c r="J384" s="550">
        <v>14700</v>
      </c>
      <c r="K384" s="550"/>
      <c r="L384" s="550"/>
      <c r="M384" s="550">
        <v>14700</v>
      </c>
      <c r="N384" s="550">
        <v>14700</v>
      </c>
      <c r="O384" s="550"/>
      <c r="P384" s="550"/>
      <c r="Q384" s="550"/>
      <c r="R384" s="550"/>
      <c r="S384" s="550"/>
      <c r="T384" s="550"/>
      <c r="U384" s="168"/>
      <c r="V384" s="168"/>
      <c r="W384" s="168"/>
      <c r="X384" s="168"/>
    </row>
    <row r="385" spans="1:24">
      <c r="A385" s="370">
        <v>21</v>
      </c>
      <c r="B385" s="578" t="s">
        <v>1554</v>
      </c>
      <c r="C385" s="317"/>
      <c r="D385" s="317"/>
      <c r="E385" s="550"/>
      <c r="F385" s="550"/>
      <c r="G385" s="550"/>
      <c r="H385" s="550"/>
      <c r="I385" s="550">
        <v>15000</v>
      </c>
      <c r="J385" s="550">
        <v>15000</v>
      </c>
      <c r="K385" s="550"/>
      <c r="L385" s="550"/>
      <c r="M385" s="550">
        <v>15000</v>
      </c>
      <c r="N385" s="550">
        <v>15000</v>
      </c>
      <c r="O385" s="550"/>
      <c r="P385" s="550"/>
      <c r="Q385" s="550"/>
      <c r="R385" s="550"/>
      <c r="S385" s="550"/>
      <c r="T385" s="550"/>
      <c r="U385" s="168"/>
      <c r="V385" s="168"/>
      <c r="W385" s="168"/>
      <c r="X385" s="168"/>
    </row>
    <row r="386" spans="1:24">
      <c r="A386" s="370">
        <v>22</v>
      </c>
      <c r="B386" s="578" t="s">
        <v>1555</v>
      </c>
      <c r="C386" s="317"/>
      <c r="D386" s="317"/>
      <c r="E386" s="550"/>
      <c r="F386" s="550"/>
      <c r="G386" s="550"/>
      <c r="H386" s="550"/>
      <c r="I386" s="550">
        <v>16700</v>
      </c>
      <c r="J386" s="550">
        <v>16700</v>
      </c>
      <c r="K386" s="550"/>
      <c r="L386" s="550"/>
      <c r="M386" s="550">
        <v>16700</v>
      </c>
      <c r="N386" s="550">
        <v>16700</v>
      </c>
      <c r="O386" s="550"/>
      <c r="P386" s="550"/>
      <c r="Q386" s="550"/>
      <c r="R386" s="550"/>
      <c r="S386" s="550"/>
      <c r="T386" s="550"/>
      <c r="U386" s="168"/>
      <c r="V386" s="168"/>
      <c r="W386" s="168"/>
      <c r="X386" s="168"/>
    </row>
    <row r="387" spans="1:24">
      <c r="A387" s="169"/>
      <c r="B387" s="291"/>
      <c r="C387" s="317"/>
      <c r="D387" s="317"/>
      <c r="E387" s="579"/>
      <c r="F387" s="579"/>
      <c r="G387" s="579"/>
      <c r="H387" s="579"/>
      <c r="I387" s="579"/>
      <c r="J387" s="579"/>
      <c r="K387" s="579"/>
      <c r="L387" s="579"/>
      <c r="M387" s="579"/>
      <c r="N387" s="579"/>
      <c r="O387" s="579"/>
      <c r="P387" s="579"/>
      <c r="Q387" s="163"/>
      <c r="R387" s="163"/>
      <c r="S387" s="163"/>
      <c r="T387" s="163"/>
      <c r="U387" s="168"/>
      <c r="V387" s="168"/>
      <c r="W387" s="168"/>
      <c r="X387" s="168"/>
    </row>
    <row r="388" spans="1:24" s="288" customFormat="1" ht="36" customHeight="1">
      <c r="A388" s="169" t="s">
        <v>283</v>
      </c>
      <c r="B388" s="291" t="s">
        <v>1134</v>
      </c>
      <c r="C388" s="328"/>
      <c r="D388" s="328"/>
      <c r="E388" s="580">
        <f>E389+E391</f>
        <v>7071948</v>
      </c>
      <c r="F388" s="580">
        <f>F389+F391</f>
        <v>2396948</v>
      </c>
      <c r="G388" s="580">
        <f>G389+G391</f>
        <v>6846000</v>
      </c>
      <c r="H388" s="580">
        <f>H389+H391</f>
        <v>2171000</v>
      </c>
      <c r="I388" s="580">
        <f>I389+I391</f>
        <v>1151948</v>
      </c>
      <c r="J388" s="580">
        <f t="shared" ref="J388:T388" si="33">J389+J391</f>
        <v>1151948</v>
      </c>
      <c r="K388" s="580">
        <f t="shared" si="33"/>
        <v>0</v>
      </c>
      <c r="L388" s="580">
        <f t="shared" si="33"/>
        <v>0</v>
      </c>
      <c r="M388" s="580">
        <f t="shared" si="33"/>
        <v>1151948</v>
      </c>
      <c r="N388" s="580">
        <f t="shared" si="33"/>
        <v>1151948</v>
      </c>
      <c r="O388" s="580">
        <f t="shared" si="33"/>
        <v>0</v>
      </c>
      <c r="P388" s="580">
        <f t="shared" si="33"/>
        <v>0</v>
      </c>
      <c r="Q388" s="580">
        <f t="shared" si="33"/>
        <v>425948</v>
      </c>
      <c r="R388" s="580">
        <f t="shared" si="33"/>
        <v>425948</v>
      </c>
      <c r="S388" s="580">
        <f t="shared" si="33"/>
        <v>0</v>
      </c>
      <c r="T388" s="580">
        <f t="shared" si="33"/>
        <v>0</v>
      </c>
      <c r="U388" s="287"/>
      <c r="V388" s="287"/>
      <c r="W388" s="287"/>
      <c r="X388" s="287"/>
    </row>
    <row r="389" spans="1:24" s="288" customFormat="1" ht="60" customHeight="1">
      <c r="A389" s="169" t="s">
        <v>96</v>
      </c>
      <c r="B389" s="581" t="s">
        <v>1135</v>
      </c>
      <c r="C389" s="328"/>
      <c r="D389" s="328"/>
      <c r="E389" s="582">
        <f t="shared" ref="E389:T389" si="34">E390</f>
        <v>7071948</v>
      </c>
      <c r="F389" s="582">
        <f t="shared" si="34"/>
        <v>2396948</v>
      </c>
      <c r="G389" s="582">
        <f t="shared" si="34"/>
        <v>6846000</v>
      </c>
      <c r="H389" s="582">
        <f t="shared" si="34"/>
        <v>2171000</v>
      </c>
      <c r="I389" s="582">
        <f>I390</f>
        <v>225948</v>
      </c>
      <c r="J389" s="582">
        <f t="shared" si="34"/>
        <v>225948</v>
      </c>
      <c r="K389" s="582">
        <f t="shared" si="34"/>
        <v>0</v>
      </c>
      <c r="L389" s="582">
        <f t="shared" si="34"/>
        <v>0</v>
      </c>
      <c r="M389" s="582">
        <f t="shared" si="34"/>
        <v>225948</v>
      </c>
      <c r="N389" s="582">
        <f>N390</f>
        <v>225948</v>
      </c>
      <c r="O389" s="582">
        <f t="shared" si="34"/>
        <v>0</v>
      </c>
      <c r="P389" s="582">
        <f t="shared" si="34"/>
        <v>0</v>
      </c>
      <c r="Q389" s="582">
        <f t="shared" si="34"/>
        <v>225948</v>
      </c>
      <c r="R389" s="582">
        <f>R390</f>
        <v>225948</v>
      </c>
      <c r="S389" s="582">
        <f>S390</f>
        <v>0</v>
      </c>
      <c r="T389" s="582">
        <f t="shared" si="34"/>
        <v>0</v>
      </c>
      <c r="U389" s="287"/>
      <c r="V389" s="287"/>
      <c r="W389" s="287"/>
      <c r="X389" s="287"/>
    </row>
    <row r="390" spans="1:24" s="288" customFormat="1" ht="45" customHeight="1">
      <c r="A390" s="583">
        <v>1</v>
      </c>
      <c r="B390" s="584" t="s">
        <v>1136</v>
      </c>
      <c r="C390" s="585"/>
      <c r="D390" s="585"/>
      <c r="E390" s="318">
        <v>7071948</v>
      </c>
      <c r="F390" s="318">
        <v>2396948</v>
      </c>
      <c r="G390" s="318">
        <f>6646000+200000</f>
        <v>6846000</v>
      </c>
      <c r="H390" s="318">
        <v>2171000</v>
      </c>
      <c r="I390" s="318">
        <f>E390-G390</f>
        <v>225948</v>
      </c>
      <c r="J390" s="318">
        <v>225948</v>
      </c>
      <c r="K390" s="318"/>
      <c r="L390" s="318"/>
      <c r="M390" s="318">
        <v>225948</v>
      </c>
      <c r="N390" s="318">
        <v>225948</v>
      </c>
      <c r="O390" s="318"/>
      <c r="P390" s="318"/>
      <c r="Q390" s="318">
        <v>225948</v>
      </c>
      <c r="R390" s="318">
        <v>225948</v>
      </c>
      <c r="S390" s="287"/>
      <c r="T390" s="287"/>
      <c r="U390" s="287"/>
      <c r="V390" s="287"/>
      <c r="W390" s="287"/>
      <c r="X390" s="287"/>
    </row>
    <row r="391" spans="1:24" s="282" customFormat="1" ht="50.25" customHeight="1">
      <c r="A391" s="586" t="s">
        <v>101</v>
      </c>
      <c r="B391" s="581" t="s">
        <v>1133</v>
      </c>
      <c r="C391" s="585"/>
      <c r="D391" s="585"/>
      <c r="E391" s="318"/>
      <c r="F391" s="318"/>
      <c r="G391" s="318"/>
      <c r="H391" s="318"/>
      <c r="I391" s="587">
        <f t="shared" ref="I391:T391" si="35">I392</f>
        <v>926000</v>
      </c>
      <c r="J391" s="587">
        <f t="shared" si="35"/>
        <v>926000</v>
      </c>
      <c r="K391" s="587">
        <f t="shared" si="35"/>
        <v>0</v>
      </c>
      <c r="L391" s="587">
        <f t="shared" si="35"/>
        <v>0</v>
      </c>
      <c r="M391" s="587">
        <f t="shared" si="35"/>
        <v>926000</v>
      </c>
      <c r="N391" s="587">
        <f t="shared" si="35"/>
        <v>926000</v>
      </c>
      <c r="O391" s="587">
        <f t="shared" si="35"/>
        <v>0</v>
      </c>
      <c r="P391" s="587">
        <f t="shared" si="35"/>
        <v>0</v>
      </c>
      <c r="Q391" s="587">
        <f t="shared" si="35"/>
        <v>200000</v>
      </c>
      <c r="R391" s="587">
        <f t="shared" si="35"/>
        <v>200000</v>
      </c>
      <c r="S391" s="587">
        <f t="shared" si="35"/>
        <v>0</v>
      </c>
      <c r="T391" s="587">
        <f t="shared" si="35"/>
        <v>0</v>
      </c>
      <c r="U391" s="163"/>
      <c r="V391" s="163"/>
      <c r="W391" s="163"/>
      <c r="X391" s="163"/>
    </row>
    <row r="392" spans="1:24" s="282" customFormat="1" ht="42.75" customHeight="1">
      <c r="A392" s="583">
        <v>1</v>
      </c>
      <c r="B392" s="584" t="s">
        <v>1137</v>
      </c>
      <c r="C392" s="585"/>
      <c r="D392" s="585"/>
      <c r="E392" s="318"/>
      <c r="F392" s="318"/>
      <c r="G392" s="318"/>
      <c r="H392" s="318"/>
      <c r="I392" s="318">
        <v>926000</v>
      </c>
      <c r="J392" s="318">
        <v>926000</v>
      </c>
      <c r="K392" s="318"/>
      <c r="L392" s="318"/>
      <c r="M392" s="318">
        <v>926000</v>
      </c>
      <c r="N392" s="318">
        <v>926000</v>
      </c>
      <c r="O392" s="318"/>
      <c r="P392" s="318"/>
      <c r="Q392" s="318">
        <v>200000</v>
      </c>
      <c r="R392" s="318">
        <v>200000</v>
      </c>
      <c r="S392" s="163"/>
      <c r="T392" s="163"/>
      <c r="U392" s="163"/>
      <c r="V392" s="163"/>
      <c r="W392" s="163"/>
      <c r="X392" s="163"/>
    </row>
    <row r="393" spans="1:24">
      <c r="A393" s="165"/>
      <c r="B393" s="173"/>
      <c r="C393" s="173"/>
      <c r="D393" s="167"/>
      <c r="E393" s="168"/>
      <c r="F393" s="168"/>
      <c r="G393" s="287"/>
      <c r="H393" s="287"/>
      <c r="I393" s="287"/>
      <c r="J393" s="287"/>
      <c r="K393" s="287"/>
      <c r="L393" s="287"/>
      <c r="M393" s="287"/>
      <c r="N393" s="287"/>
      <c r="O393" s="287"/>
      <c r="P393" s="287"/>
      <c r="Q393" s="287"/>
      <c r="R393" s="287"/>
      <c r="S393" s="287"/>
      <c r="T393" s="287"/>
      <c r="U393" s="168"/>
      <c r="V393" s="168"/>
      <c r="W393" s="168"/>
      <c r="X393" s="168"/>
    </row>
    <row r="394" spans="1:24">
      <c r="A394" s="160"/>
      <c r="B394" s="160"/>
      <c r="C394" s="160"/>
      <c r="D394" s="160"/>
      <c r="E394" s="160"/>
      <c r="F394" s="160"/>
      <c r="G394" s="424"/>
      <c r="H394" s="424"/>
      <c r="I394" s="424"/>
      <c r="J394" s="424"/>
      <c r="K394" s="424"/>
      <c r="L394" s="424"/>
      <c r="M394" s="424"/>
      <c r="N394" s="424"/>
      <c r="O394" s="424"/>
      <c r="P394" s="424"/>
      <c r="Q394" s="424"/>
      <c r="R394" s="424"/>
      <c r="S394" s="424"/>
      <c r="T394" s="424"/>
      <c r="U394" s="424"/>
      <c r="V394" s="160"/>
      <c r="W394" s="160"/>
      <c r="X394" s="160"/>
    </row>
    <row r="395" spans="1:24">
      <c r="A395" s="160"/>
      <c r="B395" s="279" t="s">
        <v>135</v>
      </c>
      <c r="C395" s="160"/>
      <c r="D395" s="160"/>
      <c r="E395" s="160"/>
      <c r="F395" s="160"/>
      <c r="G395" s="424"/>
      <c r="H395" s="424"/>
      <c r="I395" s="424"/>
      <c r="J395" s="424"/>
      <c r="K395" s="424"/>
      <c r="L395" s="424"/>
      <c r="M395" s="424"/>
      <c r="N395" s="424"/>
      <c r="O395" s="424"/>
      <c r="P395" s="424"/>
      <c r="Q395" s="424"/>
      <c r="R395" s="424"/>
      <c r="S395" s="424"/>
      <c r="T395" s="424"/>
      <c r="U395" s="424"/>
      <c r="V395" s="160"/>
      <c r="W395" s="160"/>
      <c r="X395" s="160"/>
    </row>
    <row r="396" spans="1:24">
      <c r="A396" s="160"/>
      <c r="B396" s="294" t="s">
        <v>358</v>
      </c>
      <c r="C396" s="160"/>
      <c r="D396" s="160"/>
      <c r="E396" s="160"/>
      <c r="F396" s="160"/>
      <c r="G396" s="424"/>
      <c r="H396" s="424"/>
      <c r="I396" s="424"/>
      <c r="J396" s="424"/>
      <c r="K396" s="424"/>
      <c r="L396" s="424"/>
      <c r="M396" s="424"/>
      <c r="N396" s="424"/>
      <c r="O396" s="424"/>
      <c r="P396" s="424"/>
      <c r="Q396" s="424"/>
      <c r="R396" s="424"/>
      <c r="S396" s="424"/>
      <c r="T396" s="424"/>
      <c r="U396" s="424"/>
      <c r="V396" s="160"/>
      <c r="W396" s="160"/>
      <c r="X396" s="160"/>
    </row>
    <row r="397" spans="1:24">
      <c r="A397" s="160"/>
      <c r="B397" s="324" t="s">
        <v>362</v>
      </c>
      <c r="C397" s="160"/>
      <c r="D397" s="160"/>
      <c r="E397" s="160"/>
      <c r="F397" s="160"/>
      <c r="G397" s="424"/>
      <c r="H397" s="424"/>
      <c r="I397" s="424"/>
      <c r="J397" s="424"/>
      <c r="K397" s="424"/>
      <c r="L397" s="424"/>
      <c r="M397" s="424"/>
      <c r="N397" s="424"/>
      <c r="O397" s="424"/>
      <c r="P397" s="424"/>
      <c r="Q397" s="424"/>
      <c r="R397" s="424"/>
      <c r="S397" s="424"/>
      <c r="T397" s="424"/>
      <c r="U397" s="424"/>
      <c r="V397" s="160"/>
      <c r="W397" s="160"/>
      <c r="X397" s="160"/>
    </row>
    <row r="398" spans="1:24">
      <c r="A398" s="160"/>
      <c r="B398" s="294" t="s">
        <v>391</v>
      </c>
      <c r="C398" s="160"/>
      <c r="D398" s="160"/>
      <c r="E398" s="160"/>
      <c r="F398" s="160"/>
      <c r="G398" s="424"/>
      <c r="H398" s="424"/>
      <c r="I398" s="424"/>
      <c r="J398" s="424"/>
      <c r="K398" s="424"/>
      <c r="L398" s="424"/>
      <c r="M398" s="424"/>
      <c r="N398" s="424"/>
      <c r="O398" s="424"/>
      <c r="P398" s="424"/>
      <c r="Q398" s="424"/>
      <c r="R398" s="424"/>
      <c r="S398" s="424"/>
      <c r="T398" s="424"/>
      <c r="U398" s="424"/>
      <c r="V398" s="160"/>
      <c r="W398" s="160"/>
      <c r="X398" s="160"/>
    </row>
    <row r="399" spans="1:24">
      <c r="A399" s="160"/>
      <c r="B399" s="160"/>
      <c r="C399" s="160"/>
      <c r="D399" s="160"/>
      <c r="E399" s="160"/>
      <c r="F399" s="160"/>
      <c r="G399" s="424"/>
      <c r="H399" s="424"/>
      <c r="I399" s="424"/>
      <c r="J399" s="424"/>
      <c r="K399" s="424"/>
      <c r="L399" s="424"/>
      <c r="M399" s="424"/>
      <c r="N399" s="424"/>
      <c r="O399" s="424"/>
      <c r="P399" s="424"/>
      <c r="Q399" s="424"/>
      <c r="R399" s="424"/>
      <c r="S399" s="424"/>
      <c r="T399" s="424"/>
      <c r="U399" s="424"/>
      <c r="V399" s="160"/>
      <c r="W399" s="160"/>
      <c r="X399" s="160"/>
    </row>
    <row r="400" spans="1:24">
      <c r="A400" s="160"/>
      <c r="B400" s="160"/>
      <c r="C400" s="160"/>
      <c r="D400" s="160"/>
      <c r="E400" s="160"/>
      <c r="F400" s="160"/>
      <c r="G400" s="424"/>
      <c r="H400" s="424"/>
      <c r="I400" s="424"/>
      <c r="J400" s="424"/>
      <c r="K400" s="424"/>
      <c r="L400" s="424"/>
      <c r="M400" s="424"/>
      <c r="N400" s="424"/>
      <c r="O400" s="424"/>
      <c r="P400" s="424"/>
      <c r="Q400" s="424"/>
      <c r="R400" s="424"/>
      <c r="S400" s="424"/>
      <c r="T400" s="424"/>
      <c r="U400" s="424"/>
      <c r="V400" s="160"/>
      <c r="W400" s="160"/>
      <c r="X400" s="160"/>
    </row>
    <row r="401" spans="7:21" s="160" customFormat="1">
      <c r="G401" s="424"/>
      <c r="H401" s="424"/>
      <c r="I401" s="424"/>
      <c r="J401" s="424"/>
      <c r="K401" s="424"/>
      <c r="L401" s="424"/>
      <c r="M401" s="424"/>
      <c r="N401" s="424"/>
      <c r="O401" s="424"/>
      <c r="P401" s="424"/>
      <c r="Q401" s="424"/>
      <c r="R401" s="424"/>
      <c r="S401" s="424"/>
      <c r="T401" s="424"/>
      <c r="U401" s="424"/>
    </row>
    <row r="402" spans="7:21" s="160" customFormat="1">
      <c r="G402" s="424"/>
      <c r="H402" s="424"/>
      <c r="I402" s="424"/>
      <c r="J402" s="424"/>
      <c r="K402" s="424"/>
      <c r="L402" s="424"/>
      <c r="M402" s="424"/>
      <c r="N402" s="424"/>
      <c r="O402" s="424"/>
      <c r="P402" s="424"/>
      <c r="Q402" s="424"/>
      <c r="R402" s="424"/>
      <c r="S402" s="424"/>
      <c r="T402" s="424"/>
      <c r="U402" s="424"/>
    </row>
    <row r="403" spans="7:21" s="160" customFormat="1">
      <c r="G403" s="424"/>
      <c r="H403" s="424"/>
      <c r="I403" s="424"/>
      <c r="J403" s="424"/>
      <c r="K403" s="424"/>
      <c r="L403" s="424"/>
      <c r="M403" s="424"/>
      <c r="N403" s="424"/>
      <c r="O403" s="424"/>
      <c r="P403" s="424"/>
      <c r="Q403" s="424"/>
      <c r="R403" s="424"/>
      <c r="S403" s="424"/>
      <c r="T403" s="424"/>
      <c r="U403" s="424"/>
    </row>
    <row r="404" spans="7:21" s="160" customFormat="1">
      <c r="G404" s="424"/>
      <c r="H404" s="424"/>
      <c r="I404" s="424"/>
      <c r="J404" s="424"/>
      <c r="K404" s="424"/>
      <c r="L404" s="424"/>
      <c r="M404" s="424"/>
      <c r="N404" s="424"/>
      <c r="O404" s="424"/>
      <c r="P404" s="424"/>
      <c r="Q404" s="424"/>
      <c r="R404" s="424"/>
      <c r="S404" s="424"/>
      <c r="T404" s="424"/>
      <c r="U404" s="424"/>
    </row>
    <row r="405" spans="7:21" s="160" customFormat="1">
      <c r="G405" s="424"/>
      <c r="H405" s="424"/>
      <c r="I405" s="424"/>
      <c r="J405" s="424"/>
      <c r="K405" s="424"/>
      <c r="L405" s="424"/>
      <c r="M405" s="424"/>
      <c r="N405" s="424"/>
      <c r="O405" s="424"/>
      <c r="P405" s="424"/>
      <c r="Q405" s="424"/>
      <c r="R405" s="424"/>
      <c r="S405" s="424"/>
      <c r="T405" s="424"/>
      <c r="U405" s="424"/>
    </row>
    <row r="406" spans="7:21" s="160" customFormat="1">
      <c r="G406" s="424"/>
      <c r="H406" s="424"/>
      <c r="I406" s="424"/>
      <c r="J406" s="424"/>
      <c r="K406" s="424"/>
      <c r="L406" s="424"/>
      <c r="M406" s="424"/>
      <c r="N406" s="424"/>
      <c r="O406" s="424"/>
      <c r="P406" s="424"/>
      <c r="Q406" s="424"/>
      <c r="R406" s="424"/>
      <c r="S406" s="424"/>
      <c r="T406" s="424"/>
      <c r="U406" s="424"/>
    </row>
    <row r="407" spans="7:21" s="160" customFormat="1">
      <c r="G407" s="424"/>
      <c r="H407" s="424"/>
      <c r="I407" s="424"/>
      <c r="J407" s="424"/>
      <c r="K407" s="424"/>
      <c r="L407" s="424"/>
      <c r="M407" s="424"/>
      <c r="N407" s="424"/>
      <c r="O407" s="424"/>
      <c r="P407" s="424"/>
      <c r="Q407" s="424"/>
      <c r="R407" s="424"/>
      <c r="S407" s="424"/>
      <c r="T407" s="424"/>
      <c r="U407" s="424"/>
    </row>
    <row r="408" spans="7:21" s="160" customFormat="1"/>
    <row r="409" spans="7:21" s="160" customFormat="1"/>
    <row r="410" spans="7:21" s="160" customFormat="1"/>
    <row r="411" spans="7:21" s="160" customFormat="1"/>
    <row r="412" spans="7:21" s="160" customFormat="1"/>
    <row r="413" spans="7:21" s="160" customFormat="1"/>
    <row r="414" spans="7:21" s="160" customFormat="1"/>
    <row r="415" spans="7:21" s="160" customFormat="1"/>
    <row r="416" spans="7:21" s="160" customFormat="1"/>
    <row r="417" spans="1:24">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row>
    <row r="418" spans="1:24">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row>
    <row r="419" spans="1:24">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row>
    <row r="420" spans="1:24">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row>
    <row r="421" spans="1:24">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row>
    <row r="422" spans="1:24">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row>
    <row r="423" spans="1:24">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row>
    <row r="424" spans="1:24">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row>
    <row r="425" spans="1:24">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row>
    <row r="426" spans="1:24">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row>
    <row r="427" spans="1:24">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row>
    <row r="428" spans="1:24">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row>
    <row r="429" spans="1:24">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row>
    <row r="430" spans="1:24">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row>
    <row r="431" spans="1:24">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row>
    <row r="432" spans="1:24">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row>
    <row r="433" spans="1:24">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row>
    <row r="434" spans="1:24">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row>
    <row r="435" spans="1:24">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row>
    <row r="436" spans="1:24">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row>
    <row r="437" spans="1:24">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row>
    <row r="438" spans="1:24">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row>
    <row r="439" spans="1:24">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row>
    <row r="440" spans="1:24">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row>
    <row r="441" spans="1:24">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row>
    <row r="442" spans="1:24">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row>
    <row r="443" spans="1:24">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row>
    <row r="444" spans="1:24">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row>
    <row r="445" spans="1:24">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row>
    <row r="446" spans="1:24">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row>
    <row r="447" spans="1:24">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row>
    <row r="448" spans="1:24">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row>
    <row r="449" spans="1:24">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row>
    <row r="450" spans="1:24">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row>
    <row r="451" spans="1:24">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row>
    <row r="452" spans="1:24">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row>
    <row r="453" spans="1:24">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row>
    <row r="454" spans="1:24">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row>
    <row r="455" spans="1:24">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row>
    <row r="456" spans="1:24">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row>
    <row r="457" spans="1:24">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row>
    <row r="458" spans="1:24">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row>
    <row r="459" spans="1:24">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row>
    <row r="460" spans="1:24">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row>
    <row r="461" spans="1:24">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row>
    <row r="462" spans="1:24">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row>
    <row r="463" spans="1:24">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row>
    <row r="464" spans="1:24">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row>
    <row r="465" spans="1:24">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row>
    <row r="466" spans="1:24">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row>
    <row r="467" spans="1:24">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row>
    <row r="468" spans="1:24">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row>
    <row r="469" spans="1:24">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row>
    <row r="470" spans="1:24">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row>
    <row r="471" spans="1:24">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row>
    <row r="472" spans="1:24">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row>
    <row r="473" spans="1:24">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row>
    <row r="474" spans="1:24">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row>
    <row r="475" spans="1:24">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row>
    <row r="476" spans="1:24">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row>
    <row r="477" spans="1:24">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row>
    <row r="478" spans="1:24">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row>
    <row r="479" spans="1:24">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row>
    <row r="480" spans="1:24">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row>
    <row r="481" spans="1:24">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row>
    <row r="482" spans="1:24">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row>
    <row r="483" spans="1:24">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row>
    <row r="484" spans="1:24">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row>
    <row r="485" spans="1:24">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row>
    <row r="486" spans="1:24">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row>
    <row r="487" spans="1:24">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row>
    <row r="488" spans="1:24">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row>
    <row r="489" spans="1:24">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row>
    <row r="490" spans="1:24">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row>
    <row r="491" spans="1:24">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row>
    <row r="492" spans="1:24">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row>
    <row r="493" spans="1:24">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row>
    <row r="494" spans="1:24">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row>
    <row r="495" spans="1:24">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row>
    <row r="496" spans="1:24">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row>
    <row r="497" spans="1:24">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row>
    <row r="498" spans="1:24">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row>
    <row r="499" spans="1:24">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row>
    <row r="500" spans="1:24">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row>
    <row r="501" spans="1:24">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row>
    <row r="502" spans="1:24">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row>
    <row r="503" spans="1:24">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row>
    <row r="504" spans="1:24">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row>
    <row r="505" spans="1:24">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row>
    <row r="506" spans="1:24">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row>
    <row r="507" spans="1:24">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row>
    <row r="508" spans="1:24">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row>
    <row r="509" spans="1:24">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row>
    <row r="510" spans="1:24">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row>
    <row r="511" spans="1:24">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row>
    <row r="512" spans="1:24">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row>
    <row r="513" spans="1:24">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row>
    <row r="514" spans="1:24">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row>
    <row r="515" spans="1:24">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row>
    <row r="516" spans="1:24">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row>
    <row r="517" spans="1:24">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row>
    <row r="518" spans="1:24">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row>
    <row r="519" spans="1:24">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row>
    <row r="520" spans="1:24">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row>
    <row r="521" spans="1:24">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row>
    <row r="522" spans="1:24">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row>
    <row r="523" spans="1:24">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row>
    <row r="524" spans="1:24">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row>
    <row r="525" spans="1:24">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row>
    <row r="526" spans="1:24">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row>
    <row r="527" spans="1:24">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row>
    <row r="528" spans="1:24">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row>
    <row r="529" spans="1:24">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row>
    <row r="530" spans="1:24">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row>
    <row r="531" spans="1:24">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row>
    <row r="532" spans="1:24">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row>
    <row r="533" spans="1:24">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row>
    <row r="534" spans="1:24">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row>
    <row r="535" spans="1:24">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row>
    <row r="536" spans="1:24">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row>
    <row r="537" spans="1:24">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row>
    <row r="538" spans="1:24">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row>
    <row r="539" spans="1:24">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row>
    <row r="540" spans="1:24">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row>
    <row r="541" spans="1:24">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row>
    <row r="542" spans="1:24">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row>
    <row r="543" spans="1:24">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row>
    <row r="544" spans="1:24">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row>
    <row r="545" spans="1:24">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row>
    <row r="546" spans="1:24">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row>
    <row r="547" spans="1:24">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row>
    <row r="548" spans="1:24">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row>
    <row r="549" spans="1:24">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row>
    <row r="550" spans="1:24">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row>
    <row r="551" spans="1:24">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row>
    <row r="552" spans="1:24">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row>
    <row r="553" spans="1:24">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row>
    <row r="554" spans="1:24">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row>
    <row r="555" spans="1:24">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row>
    <row r="556" spans="1:24">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row>
    <row r="557" spans="1:24">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row>
    <row r="558" spans="1:24">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row>
    <row r="559" spans="1:24">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row>
    <row r="560" spans="1:24">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row>
    <row r="561" spans="1:24">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row>
    <row r="562" spans="1:24">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row>
    <row r="563" spans="1:24">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row>
    <row r="564" spans="1:24">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row>
    <row r="565" spans="1:24">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row>
    <row r="566" spans="1:24">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row>
    <row r="567" spans="1:24">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row>
    <row r="568" spans="1:24">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row>
    <row r="569" spans="1:24">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row>
    <row r="570" spans="1:24">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row>
    <row r="571" spans="1:24">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row>
    <row r="572" spans="1:24">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row>
    <row r="573" spans="1:24">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row>
    <row r="574" spans="1:24">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row>
    <row r="575" spans="1:24">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row>
    <row r="576" spans="1:24">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row>
    <row r="577" spans="1:24">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row>
    <row r="578" spans="1:24">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row>
    <row r="579" spans="1:24">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row>
    <row r="580" spans="1:24">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row>
    <row r="581" spans="1:24">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row>
    <row r="582" spans="1:24">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row>
    <row r="583" spans="1:24">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row>
    <row r="584" spans="1:24">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row>
    <row r="585" spans="1:24">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row>
    <row r="586" spans="1:24">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row>
    <row r="587" spans="1:24">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row>
    <row r="588" spans="1:24">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row>
    <row r="589" spans="1:24">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row>
    <row r="590" spans="1:24">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row>
    <row r="591" spans="1:24">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row>
    <row r="592" spans="1:24">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row>
    <row r="593" spans="1:24">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row>
    <row r="594" spans="1:24">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row>
    <row r="595" spans="1:24">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row>
    <row r="596" spans="1:24">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row>
    <row r="597" spans="1:24">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row>
    <row r="598" spans="1:24">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row>
    <row r="599" spans="1:24">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row>
    <row r="600" spans="1:24">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row>
    <row r="601" spans="1:24">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row>
    <row r="602" spans="1:24">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row>
    <row r="603" spans="1:24">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row>
    <row r="604" spans="1:24">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row>
    <row r="605" spans="1:24">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row>
    <row r="606" spans="1:24">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row>
    <row r="607" spans="1:24">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row>
    <row r="608" spans="1:24">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row>
    <row r="609" spans="1:24">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row>
    <row r="610" spans="1:24">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row>
    <row r="611" spans="1:24">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row>
    <row r="612" spans="1:24">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row>
    <row r="613" spans="1:24">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row>
    <row r="614" spans="1:24">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row>
    <row r="615" spans="1:24">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row>
    <row r="616" spans="1:24">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row>
    <row r="617" spans="1:24">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row>
    <row r="618" spans="1:24">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row>
    <row r="619" spans="1:24">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row>
    <row r="620" spans="1:24">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row>
    <row r="621" spans="1:24">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row>
    <row r="622" spans="1:24">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row>
    <row r="623" spans="1:24">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row>
    <row r="624" spans="1:24">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row>
    <row r="625" spans="1:24">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row>
    <row r="626" spans="1:24">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row>
    <row r="627" spans="1:24">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row>
    <row r="628" spans="1:24">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row>
    <row r="629" spans="1:24">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row>
    <row r="630" spans="1:24">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row>
    <row r="631" spans="1:24">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row>
    <row r="632" spans="1:24">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row>
    <row r="633" spans="1:24">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row>
    <row r="634" spans="1:24">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row>
    <row r="635" spans="1:24">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row>
    <row r="636" spans="1:24">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row>
    <row r="637" spans="1:24">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row>
    <row r="638" spans="1:24">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row>
    <row r="639" spans="1:24">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row>
    <row r="640" spans="1:24">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row>
    <row r="641" spans="1:24">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row>
    <row r="642" spans="1:24">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row>
    <row r="643" spans="1:24">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row>
    <row r="644" spans="1:24">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row>
    <row r="645" spans="1:24">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row>
    <row r="646" spans="1:24">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row>
    <row r="647" spans="1:24">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row>
    <row r="648" spans="1:24">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row>
    <row r="649" spans="1:24">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row>
    <row r="650" spans="1:24">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row>
    <row r="651" spans="1:24">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row>
    <row r="652" spans="1:24">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row>
    <row r="653" spans="1:24">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row>
    <row r="654" spans="1:24">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row>
    <row r="655" spans="1:24">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row>
    <row r="656" spans="1:24">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row>
    <row r="657" spans="1:24">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row>
    <row r="658" spans="1:24">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row>
    <row r="659" spans="1:24">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row>
    <row r="660" spans="1:24">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row>
    <row r="661" spans="1:24">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row>
    <row r="662" spans="1:24">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row>
    <row r="663" spans="1:24">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row>
    <row r="664" spans="1:24">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row>
    <row r="665" spans="1:24">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row>
    <row r="666" spans="1:24">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row>
    <row r="667" spans="1:24">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row>
    <row r="668" spans="1:24">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row>
    <row r="669" spans="1:24">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row>
    <row r="670" spans="1:24">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row>
    <row r="671" spans="1:24">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row>
    <row r="672" spans="1:24">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row>
    <row r="673" spans="1:24">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row>
    <row r="674" spans="1:24">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row>
    <row r="675" spans="1:24">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row>
    <row r="676" spans="1:24">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row>
    <row r="677" spans="1:24">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row>
    <row r="678" spans="1:24">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row>
    <row r="679" spans="1:24">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row>
    <row r="680" spans="1:24">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row>
    <row r="681" spans="1:24">
      <c r="G681" s="160"/>
      <c r="H681" s="160"/>
      <c r="I681" s="160"/>
      <c r="J681" s="160"/>
      <c r="K681" s="160"/>
      <c r="L681" s="160"/>
      <c r="M681" s="160"/>
      <c r="N681" s="160"/>
      <c r="O681" s="160"/>
      <c r="P681" s="160"/>
      <c r="Q681" s="160"/>
      <c r="R681" s="160"/>
      <c r="S681" s="160"/>
      <c r="T681" s="160"/>
    </row>
    <row r="682" spans="1:24">
      <c r="G682" s="160"/>
      <c r="H682" s="160"/>
      <c r="I682" s="160"/>
      <c r="J682" s="160"/>
      <c r="K682" s="160"/>
      <c r="L682" s="160"/>
      <c r="M682" s="160"/>
      <c r="N682" s="160"/>
      <c r="O682" s="160"/>
      <c r="P682" s="160"/>
      <c r="Q682" s="160"/>
      <c r="R682" s="160"/>
      <c r="S682" s="160"/>
      <c r="T682" s="160"/>
    </row>
    <row r="683" spans="1:24">
      <c r="G683" s="160"/>
      <c r="H683" s="160"/>
      <c r="I683" s="160"/>
      <c r="J683" s="160"/>
      <c r="K683" s="160"/>
      <c r="L683" s="160"/>
      <c r="M683" s="160"/>
      <c r="N683" s="160"/>
      <c r="O683" s="160"/>
      <c r="P683" s="160"/>
      <c r="Q683" s="160"/>
      <c r="R683" s="160"/>
      <c r="S683" s="160"/>
      <c r="T683" s="160"/>
    </row>
    <row r="684" spans="1:24">
      <c r="G684" s="160"/>
      <c r="H684" s="160"/>
      <c r="I684" s="160"/>
      <c r="J684" s="160"/>
      <c r="K684" s="160"/>
      <c r="L684" s="160"/>
      <c r="M684" s="160"/>
      <c r="N684" s="160"/>
      <c r="O684" s="160"/>
      <c r="P684" s="160"/>
      <c r="Q684" s="160"/>
      <c r="R684" s="160"/>
      <c r="S684" s="160"/>
      <c r="T684" s="160"/>
    </row>
    <row r="685" spans="1:24">
      <c r="G685" s="160"/>
      <c r="H685" s="160"/>
      <c r="I685" s="160"/>
      <c r="J685" s="160"/>
      <c r="K685" s="160"/>
      <c r="L685" s="160"/>
      <c r="M685" s="160"/>
      <c r="N685" s="160"/>
      <c r="O685" s="160"/>
      <c r="P685" s="160"/>
      <c r="Q685" s="160"/>
      <c r="R685" s="160"/>
      <c r="S685" s="160"/>
      <c r="T685" s="160"/>
    </row>
    <row r="686" spans="1:24">
      <c r="G686" s="160"/>
      <c r="H686" s="160"/>
      <c r="I686" s="160"/>
      <c r="J686" s="160"/>
      <c r="K686" s="160"/>
      <c r="L686" s="160"/>
      <c r="M686" s="160"/>
      <c r="N686" s="160"/>
      <c r="O686" s="160"/>
      <c r="P686" s="160"/>
      <c r="Q686" s="160"/>
      <c r="R686" s="160"/>
      <c r="S686" s="160"/>
      <c r="T686" s="160"/>
    </row>
    <row r="687" spans="1:24">
      <c r="G687" s="160"/>
      <c r="H687" s="160"/>
      <c r="I687" s="160"/>
      <c r="J687" s="160"/>
      <c r="K687" s="160"/>
      <c r="L687" s="160"/>
      <c r="M687" s="160"/>
      <c r="N687" s="160"/>
      <c r="O687" s="160"/>
      <c r="P687" s="160"/>
      <c r="Q687" s="160"/>
      <c r="R687" s="160"/>
      <c r="S687" s="160"/>
      <c r="T687" s="160"/>
    </row>
    <row r="688" spans="1:24">
      <c r="G688" s="160"/>
      <c r="H688" s="160"/>
      <c r="I688" s="160"/>
      <c r="J688" s="160"/>
      <c r="K688" s="160"/>
      <c r="L688" s="160"/>
      <c r="M688" s="160"/>
      <c r="N688" s="160"/>
      <c r="O688" s="160"/>
      <c r="P688" s="160"/>
      <c r="Q688" s="160"/>
      <c r="R688" s="160"/>
      <c r="S688" s="160"/>
      <c r="T688" s="160"/>
    </row>
    <row r="689" spans="7:20">
      <c r="G689" s="160"/>
      <c r="H689" s="160"/>
      <c r="I689" s="160"/>
      <c r="J689" s="160"/>
      <c r="K689" s="160"/>
      <c r="L689" s="160"/>
      <c r="M689" s="160"/>
      <c r="N689" s="160"/>
      <c r="O689" s="160"/>
      <c r="P689" s="160"/>
      <c r="Q689" s="160"/>
      <c r="R689" s="160"/>
      <c r="S689" s="160"/>
      <c r="T689" s="160"/>
    </row>
    <row r="690" spans="7:20">
      <c r="G690" s="160"/>
      <c r="H690" s="160"/>
      <c r="I690" s="160"/>
      <c r="J690" s="160"/>
      <c r="K690" s="160"/>
      <c r="L690" s="160"/>
      <c r="M690" s="160"/>
      <c r="N690" s="160"/>
      <c r="O690" s="160"/>
      <c r="P690" s="160"/>
      <c r="Q690" s="160"/>
      <c r="R690" s="160"/>
      <c r="S690" s="160"/>
      <c r="T690" s="160"/>
    </row>
    <row r="691" spans="7:20">
      <c r="G691" s="160"/>
      <c r="H691" s="160"/>
      <c r="I691" s="160"/>
      <c r="J691" s="160"/>
      <c r="K691" s="160"/>
      <c r="L691" s="160"/>
      <c r="M691" s="160"/>
      <c r="N691" s="160"/>
      <c r="O691" s="160"/>
      <c r="P691" s="160"/>
      <c r="Q691" s="160"/>
      <c r="R691" s="160"/>
      <c r="S691" s="160"/>
      <c r="T691" s="160"/>
    </row>
    <row r="692" spans="7:20">
      <c r="G692" s="160"/>
      <c r="H692" s="160"/>
      <c r="I692" s="160"/>
      <c r="J692" s="160"/>
      <c r="K692" s="160"/>
      <c r="L692" s="160"/>
      <c r="M692" s="160"/>
      <c r="N692" s="160"/>
      <c r="O692" s="160"/>
      <c r="P692" s="160"/>
      <c r="Q692" s="160"/>
      <c r="R692" s="160"/>
      <c r="S692" s="160"/>
      <c r="T692" s="160"/>
    </row>
    <row r="693" spans="7:20">
      <c r="G693" s="160"/>
      <c r="H693" s="160"/>
      <c r="I693" s="160"/>
      <c r="J693" s="160"/>
      <c r="K693" s="160"/>
      <c r="L693" s="160"/>
      <c r="M693" s="160"/>
      <c r="N693" s="160"/>
      <c r="O693" s="160"/>
      <c r="P693" s="160"/>
      <c r="Q693" s="160"/>
      <c r="R693" s="160"/>
      <c r="S693" s="160"/>
      <c r="T693" s="160"/>
    </row>
    <row r="694" spans="7:20">
      <c r="G694" s="160"/>
      <c r="H694" s="160"/>
      <c r="I694" s="160"/>
      <c r="J694" s="160"/>
      <c r="K694" s="160"/>
      <c r="L694" s="160"/>
      <c r="M694" s="160"/>
      <c r="N694" s="160"/>
      <c r="O694" s="160"/>
      <c r="P694" s="160"/>
      <c r="Q694" s="160"/>
      <c r="R694" s="160"/>
      <c r="S694" s="160"/>
      <c r="T694" s="160"/>
    </row>
    <row r="695" spans="7:20">
      <c r="G695" s="160"/>
      <c r="H695" s="160"/>
      <c r="I695" s="160"/>
      <c r="J695" s="160"/>
      <c r="K695" s="160"/>
      <c r="L695" s="160"/>
      <c r="M695" s="160"/>
      <c r="N695" s="160"/>
      <c r="O695" s="160"/>
      <c r="P695" s="160"/>
      <c r="Q695" s="160"/>
      <c r="R695" s="160"/>
      <c r="S695" s="160"/>
      <c r="T695" s="160"/>
    </row>
    <row r="696" spans="7:20">
      <c r="G696" s="160"/>
      <c r="H696" s="160"/>
      <c r="I696" s="160"/>
      <c r="J696" s="160"/>
      <c r="K696" s="160"/>
      <c r="L696" s="160"/>
      <c r="M696" s="160"/>
      <c r="N696" s="160"/>
      <c r="O696" s="160"/>
      <c r="P696" s="160"/>
      <c r="Q696" s="160"/>
      <c r="R696" s="160"/>
      <c r="S696" s="160"/>
      <c r="T696" s="160"/>
    </row>
    <row r="697" spans="7:20">
      <c r="G697" s="160"/>
      <c r="H697" s="160"/>
      <c r="I697" s="160"/>
      <c r="J697" s="160"/>
      <c r="K697" s="160"/>
      <c r="L697" s="160"/>
      <c r="M697" s="160"/>
      <c r="N697" s="160"/>
      <c r="O697" s="160"/>
      <c r="P697" s="160"/>
      <c r="Q697" s="160"/>
      <c r="R697" s="160"/>
      <c r="S697" s="160"/>
      <c r="T697" s="160"/>
    </row>
    <row r="698" spans="7:20">
      <c r="G698" s="160"/>
      <c r="H698" s="160"/>
      <c r="I698" s="160"/>
      <c r="J698" s="160"/>
      <c r="K698" s="160"/>
      <c r="L698" s="160"/>
      <c r="M698" s="160"/>
      <c r="N698" s="160"/>
      <c r="O698" s="160"/>
      <c r="P698" s="160"/>
      <c r="Q698" s="160"/>
      <c r="R698" s="160"/>
      <c r="S698" s="160"/>
      <c r="T698" s="160"/>
    </row>
    <row r="699" spans="7:20">
      <c r="G699" s="160"/>
      <c r="H699" s="160"/>
      <c r="I699" s="160"/>
      <c r="J699" s="160"/>
      <c r="K699" s="160"/>
      <c r="L699" s="160"/>
      <c r="M699" s="160"/>
      <c r="N699" s="160"/>
      <c r="O699" s="160"/>
      <c r="P699" s="160"/>
      <c r="Q699" s="160"/>
      <c r="R699" s="160"/>
      <c r="S699" s="160"/>
      <c r="T699" s="160"/>
    </row>
    <row r="700" spans="7:20">
      <c r="G700" s="160"/>
      <c r="H700" s="160"/>
      <c r="I700" s="160"/>
      <c r="J700" s="160"/>
      <c r="K700" s="160"/>
      <c r="L700" s="160"/>
      <c r="M700" s="160"/>
      <c r="N700" s="160"/>
      <c r="O700" s="160"/>
      <c r="P700" s="160"/>
      <c r="Q700" s="160"/>
      <c r="R700" s="160"/>
      <c r="S700" s="160"/>
      <c r="T700" s="160"/>
    </row>
    <row r="701" spans="7:20">
      <c r="G701" s="160"/>
      <c r="H701" s="160"/>
      <c r="I701" s="160"/>
      <c r="J701" s="160"/>
      <c r="K701" s="160"/>
      <c r="L701" s="160"/>
      <c r="M701" s="160"/>
      <c r="N701" s="160"/>
      <c r="O701" s="160"/>
      <c r="P701" s="160"/>
      <c r="Q701" s="160"/>
      <c r="R701" s="160"/>
      <c r="S701" s="160"/>
      <c r="T701" s="160"/>
    </row>
    <row r="702" spans="7:20">
      <c r="G702" s="160"/>
      <c r="H702" s="160"/>
      <c r="I702" s="160"/>
      <c r="J702" s="160"/>
      <c r="K702" s="160"/>
      <c r="L702" s="160"/>
      <c r="M702" s="160"/>
      <c r="N702" s="160"/>
      <c r="O702" s="160"/>
      <c r="P702" s="160"/>
      <c r="Q702" s="160"/>
      <c r="R702" s="160"/>
      <c r="S702" s="160"/>
      <c r="T702" s="160"/>
    </row>
    <row r="703" spans="7:20">
      <c r="G703" s="160"/>
      <c r="H703" s="160"/>
      <c r="I703" s="160"/>
      <c r="J703" s="160"/>
      <c r="K703" s="160"/>
      <c r="L703" s="160"/>
      <c r="M703" s="160"/>
      <c r="N703" s="160"/>
      <c r="O703" s="160"/>
      <c r="P703" s="160"/>
      <c r="Q703" s="160"/>
      <c r="R703" s="160"/>
      <c r="S703" s="160"/>
      <c r="T703" s="160"/>
    </row>
    <row r="704" spans="7:20">
      <c r="G704" s="160"/>
      <c r="H704" s="160"/>
      <c r="I704" s="160"/>
      <c r="J704" s="160"/>
      <c r="K704" s="160"/>
      <c r="L704" s="160"/>
      <c r="M704" s="160"/>
      <c r="N704" s="160"/>
      <c r="O704" s="160"/>
      <c r="P704" s="160"/>
      <c r="Q704" s="160"/>
      <c r="R704" s="160"/>
      <c r="S704" s="160"/>
      <c r="T704" s="160"/>
    </row>
    <row r="705" spans="7:20">
      <c r="G705" s="160"/>
      <c r="H705" s="160"/>
      <c r="I705" s="160"/>
      <c r="J705" s="160"/>
      <c r="K705" s="160"/>
      <c r="L705" s="160"/>
      <c r="M705" s="160"/>
      <c r="N705" s="160"/>
      <c r="O705" s="160"/>
      <c r="P705" s="160"/>
      <c r="Q705" s="160"/>
      <c r="R705" s="160"/>
      <c r="S705" s="160"/>
      <c r="T705" s="160"/>
    </row>
    <row r="706" spans="7:20">
      <c r="G706" s="160"/>
      <c r="H706" s="160"/>
      <c r="I706" s="160"/>
      <c r="J706" s="160"/>
      <c r="K706" s="160"/>
      <c r="L706" s="160"/>
      <c r="M706" s="160"/>
      <c r="N706" s="160"/>
      <c r="O706" s="160"/>
      <c r="P706" s="160"/>
      <c r="Q706" s="160"/>
      <c r="R706" s="160"/>
      <c r="S706" s="160"/>
      <c r="T706" s="160"/>
    </row>
    <row r="707" spans="7:20">
      <c r="G707" s="160"/>
      <c r="H707" s="160"/>
      <c r="I707" s="160"/>
      <c r="J707" s="160"/>
      <c r="K707" s="160"/>
      <c r="L707" s="160"/>
      <c r="M707" s="160"/>
      <c r="N707" s="160"/>
      <c r="O707" s="160"/>
      <c r="P707" s="160"/>
      <c r="Q707" s="160"/>
      <c r="R707" s="160"/>
      <c r="S707" s="160"/>
      <c r="T707" s="160"/>
    </row>
    <row r="708" spans="7:20">
      <c r="G708" s="160"/>
      <c r="H708" s="160"/>
      <c r="I708" s="160"/>
      <c r="J708" s="160"/>
      <c r="K708" s="160"/>
      <c r="L708" s="160"/>
      <c r="M708" s="160"/>
      <c r="N708" s="160"/>
      <c r="O708" s="160"/>
      <c r="P708" s="160"/>
      <c r="Q708" s="160"/>
      <c r="R708" s="160"/>
      <c r="S708" s="160"/>
      <c r="T708" s="160"/>
    </row>
    <row r="709" spans="7:20">
      <c r="G709" s="160"/>
      <c r="H709" s="160"/>
      <c r="I709" s="160"/>
      <c r="J709" s="160"/>
      <c r="K709" s="160"/>
      <c r="L709" s="160"/>
      <c r="M709" s="160"/>
      <c r="N709" s="160"/>
      <c r="O709" s="160"/>
      <c r="P709" s="160"/>
      <c r="Q709" s="160"/>
      <c r="R709" s="160"/>
      <c r="S709" s="160"/>
      <c r="T709" s="160"/>
    </row>
    <row r="710" spans="7:20">
      <c r="G710" s="160"/>
      <c r="H710" s="160"/>
      <c r="I710" s="160"/>
      <c r="J710" s="160"/>
      <c r="K710" s="160"/>
      <c r="L710" s="160"/>
      <c r="M710" s="160"/>
      <c r="N710" s="160"/>
      <c r="O710" s="160"/>
      <c r="P710" s="160"/>
      <c r="Q710" s="160"/>
      <c r="R710" s="160"/>
      <c r="S710" s="160"/>
      <c r="T710" s="160"/>
    </row>
    <row r="711" spans="7:20">
      <c r="G711" s="160"/>
      <c r="H711" s="160"/>
      <c r="I711" s="160"/>
      <c r="J711" s="160"/>
      <c r="K711" s="160"/>
      <c r="L711" s="160"/>
      <c r="M711" s="160"/>
      <c r="N711" s="160"/>
      <c r="O711" s="160"/>
      <c r="P711" s="160"/>
      <c r="Q711" s="160"/>
      <c r="R711" s="160"/>
      <c r="S711" s="160"/>
      <c r="T711" s="160"/>
    </row>
    <row r="712" spans="7:20">
      <c r="G712" s="160"/>
      <c r="H712" s="160"/>
      <c r="I712" s="160"/>
      <c r="J712" s="160"/>
      <c r="K712" s="160"/>
      <c r="L712" s="160"/>
      <c r="M712" s="160"/>
      <c r="N712" s="160"/>
      <c r="O712" s="160"/>
      <c r="P712" s="160"/>
      <c r="Q712" s="160"/>
      <c r="R712" s="160"/>
      <c r="S712" s="160"/>
      <c r="T712" s="160"/>
    </row>
    <row r="713" spans="7:20">
      <c r="G713" s="160"/>
      <c r="H713" s="160"/>
      <c r="I713" s="160"/>
      <c r="J713" s="160"/>
      <c r="K713" s="160"/>
      <c r="L713" s="160"/>
      <c r="M713" s="160"/>
      <c r="N713" s="160"/>
      <c r="O713" s="160"/>
      <c r="P713" s="160"/>
      <c r="Q713" s="160"/>
      <c r="R713" s="160"/>
      <c r="S713" s="160"/>
      <c r="T713" s="160"/>
    </row>
    <row r="714" spans="7:20">
      <c r="G714" s="160"/>
      <c r="H714" s="160"/>
      <c r="I714" s="160"/>
      <c r="J714" s="160"/>
      <c r="K714" s="160"/>
      <c r="L714" s="160"/>
      <c r="M714" s="160"/>
      <c r="N714" s="160"/>
      <c r="O714" s="160"/>
      <c r="P714" s="160"/>
      <c r="Q714" s="160"/>
      <c r="R714" s="160"/>
      <c r="S714" s="160"/>
      <c r="T714" s="160"/>
    </row>
    <row r="715" spans="7:20">
      <c r="G715" s="160"/>
      <c r="H715" s="160"/>
      <c r="I715" s="160"/>
      <c r="J715" s="160"/>
      <c r="K715" s="160"/>
      <c r="L715" s="160"/>
      <c r="M715" s="160"/>
      <c r="N715" s="160"/>
      <c r="O715" s="160"/>
      <c r="P715" s="160"/>
      <c r="Q715" s="160"/>
      <c r="R715" s="160"/>
      <c r="S715" s="160"/>
      <c r="T715" s="160"/>
    </row>
    <row r="716" spans="7:20">
      <c r="G716" s="160"/>
      <c r="H716" s="160"/>
      <c r="I716" s="160"/>
      <c r="J716" s="160"/>
      <c r="K716" s="160"/>
      <c r="L716" s="160"/>
      <c r="M716" s="160"/>
      <c r="N716" s="160"/>
      <c r="O716" s="160"/>
      <c r="P716" s="160"/>
      <c r="Q716" s="160"/>
      <c r="R716" s="160"/>
      <c r="S716" s="160"/>
      <c r="T716" s="160"/>
    </row>
    <row r="717" spans="7:20">
      <c r="G717" s="160"/>
      <c r="H717" s="160"/>
      <c r="I717" s="160"/>
      <c r="J717" s="160"/>
      <c r="K717" s="160"/>
      <c r="L717" s="160"/>
      <c r="M717" s="160"/>
      <c r="N717" s="160"/>
      <c r="O717" s="160"/>
      <c r="P717" s="160"/>
      <c r="Q717" s="160"/>
      <c r="R717" s="160"/>
      <c r="S717" s="160"/>
      <c r="T717" s="160"/>
    </row>
    <row r="718" spans="7:20">
      <c r="G718" s="160"/>
      <c r="H718" s="160"/>
      <c r="I718" s="160"/>
      <c r="J718" s="160"/>
      <c r="K718" s="160"/>
      <c r="L718" s="160"/>
      <c r="M718" s="160"/>
      <c r="N718" s="160"/>
      <c r="O718" s="160"/>
      <c r="P718" s="160"/>
      <c r="Q718" s="160"/>
      <c r="R718" s="160"/>
      <c r="S718" s="160"/>
      <c r="T718" s="160"/>
    </row>
    <row r="719" spans="7:20">
      <c r="G719" s="160"/>
      <c r="H719" s="160"/>
      <c r="I719" s="160"/>
      <c r="J719" s="160"/>
      <c r="K719" s="160"/>
      <c r="L719" s="160"/>
      <c r="M719" s="160"/>
      <c r="N719" s="160"/>
      <c r="O719" s="160"/>
      <c r="P719" s="160"/>
      <c r="Q719" s="160"/>
      <c r="R719" s="160"/>
      <c r="S719" s="160"/>
      <c r="T719" s="160"/>
    </row>
    <row r="720" spans="7:20">
      <c r="G720" s="160"/>
      <c r="H720" s="160"/>
      <c r="I720" s="160"/>
      <c r="J720" s="160"/>
      <c r="K720" s="160"/>
      <c r="L720" s="160"/>
      <c r="M720" s="160"/>
      <c r="N720" s="160"/>
      <c r="O720" s="160"/>
      <c r="P720" s="160"/>
      <c r="Q720" s="160"/>
      <c r="R720" s="160"/>
      <c r="S720" s="160"/>
      <c r="T720" s="160"/>
    </row>
    <row r="721" spans="7:20">
      <c r="G721" s="160"/>
      <c r="H721" s="160"/>
      <c r="I721" s="160"/>
      <c r="J721" s="160"/>
      <c r="K721" s="160"/>
      <c r="L721" s="160"/>
      <c r="M721" s="160"/>
      <c r="N721" s="160"/>
      <c r="O721" s="160"/>
      <c r="P721" s="160"/>
      <c r="Q721" s="160"/>
      <c r="R721" s="160"/>
      <c r="S721" s="160"/>
      <c r="T721" s="160"/>
    </row>
    <row r="722" spans="7:20">
      <c r="G722" s="160"/>
      <c r="H722" s="160"/>
      <c r="I722" s="160"/>
      <c r="J722" s="160"/>
      <c r="K722" s="160"/>
      <c r="L722" s="160"/>
      <c r="M722" s="160"/>
      <c r="N722" s="160"/>
      <c r="O722" s="160"/>
      <c r="P722" s="160"/>
      <c r="Q722" s="160"/>
      <c r="R722" s="160"/>
      <c r="S722" s="160"/>
      <c r="T722" s="160"/>
    </row>
    <row r="723" spans="7:20">
      <c r="G723" s="160"/>
      <c r="H723" s="160"/>
      <c r="I723" s="160"/>
      <c r="J723" s="160"/>
      <c r="K723" s="160"/>
      <c r="L723" s="160"/>
      <c r="M723" s="160"/>
      <c r="N723" s="160"/>
      <c r="O723" s="160"/>
      <c r="P723" s="160"/>
      <c r="Q723" s="160"/>
      <c r="R723" s="160"/>
      <c r="S723" s="160"/>
      <c r="T723" s="160"/>
    </row>
    <row r="724" spans="7:20">
      <c r="G724" s="160"/>
      <c r="H724" s="160"/>
      <c r="I724" s="160"/>
      <c r="J724" s="160"/>
      <c r="K724" s="160"/>
      <c r="L724" s="160"/>
      <c r="M724" s="160"/>
      <c r="N724" s="160"/>
      <c r="O724" s="160"/>
      <c r="P724" s="160"/>
      <c r="Q724" s="160"/>
      <c r="R724" s="160"/>
      <c r="S724" s="160"/>
      <c r="T724" s="160"/>
    </row>
    <row r="725" spans="7:20">
      <c r="G725" s="160"/>
      <c r="H725" s="160"/>
      <c r="I725" s="160"/>
      <c r="J725" s="160"/>
      <c r="K725" s="160"/>
      <c r="L725" s="160"/>
      <c r="M725" s="160"/>
      <c r="N725" s="160"/>
      <c r="O725" s="160"/>
      <c r="P725" s="160"/>
      <c r="Q725" s="160"/>
      <c r="R725" s="160"/>
      <c r="S725" s="160"/>
      <c r="T725" s="160"/>
    </row>
    <row r="726" spans="7:20">
      <c r="G726" s="160"/>
      <c r="H726" s="160"/>
      <c r="I726" s="160"/>
      <c r="J726" s="160"/>
      <c r="K726" s="160"/>
      <c r="L726" s="160"/>
      <c r="M726" s="160"/>
      <c r="N726" s="160"/>
      <c r="O726" s="160"/>
      <c r="P726" s="160"/>
      <c r="Q726" s="160"/>
      <c r="R726" s="160"/>
      <c r="S726" s="160"/>
      <c r="T726" s="160"/>
    </row>
    <row r="727" spans="7:20">
      <c r="G727" s="160"/>
      <c r="H727" s="160"/>
      <c r="I727" s="160"/>
      <c r="J727" s="160"/>
      <c r="K727" s="160"/>
      <c r="L727" s="160"/>
      <c r="M727" s="160"/>
      <c r="N727" s="160"/>
      <c r="O727" s="160"/>
      <c r="P727" s="160"/>
      <c r="Q727" s="160"/>
      <c r="R727" s="160"/>
      <c r="S727" s="160"/>
      <c r="T727" s="160"/>
    </row>
    <row r="728" spans="7:20">
      <c r="G728" s="160"/>
      <c r="H728" s="160"/>
      <c r="I728" s="160"/>
      <c r="J728" s="160"/>
      <c r="K728" s="160"/>
      <c r="L728" s="160"/>
      <c r="M728" s="160"/>
      <c r="N728" s="160"/>
      <c r="O728" s="160"/>
      <c r="P728" s="160"/>
      <c r="Q728" s="160"/>
      <c r="R728" s="160"/>
      <c r="S728" s="160"/>
      <c r="T728" s="160"/>
    </row>
    <row r="729" spans="7:20">
      <c r="G729" s="160"/>
      <c r="H729" s="160"/>
      <c r="I729" s="160"/>
      <c r="J729" s="160"/>
      <c r="K729" s="160"/>
      <c r="L729" s="160"/>
      <c r="M729" s="160"/>
      <c r="N729" s="160"/>
      <c r="O729" s="160"/>
      <c r="P729" s="160"/>
      <c r="Q729" s="160"/>
      <c r="R729" s="160"/>
      <c r="S729" s="160"/>
      <c r="T729" s="160"/>
    </row>
    <row r="730" spans="7:20">
      <c r="G730" s="160"/>
      <c r="H730" s="160"/>
      <c r="I730" s="160"/>
      <c r="J730" s="160"/>
      <c r="K730" s="160"/>
      <c r="L730" s="160"/>
      <c r="M730" s="160"/>
      <c r="N730" s="160"/>
      <c r="O730" s="160"/>
      <c r="P730" s="160"/>
      <c r="Q730" s="160"/>
      <c r="R730" s="160"/>
      <c r="S730" s="160"/>
      <c r="T730" s="160"/>
    </row>
    <row r="731" spans="7:20">
      <c r="G731" s="160"/>
      <c r="H731" s="160"/>
      <c r="I731" s="160"/>
      <c r="J731" s="160"/>
      <c r="K731" s="160"/>
      <c r="L731" s="160"/>
      <c r="M731" s="160"/>
      <c r="N731" s="160"/>
      <c r="O731" s="160"/>
      <c r="P731" s="160"/>
      <c r="Q731" s="160"/>
      <c r="R731" s="160"/>
      <c r="S731" s="160"/>
      <c r="T731" s="160"/>
    </row>
    <row r="732" spans="7:20">
      <c r="G732" s="160"/>
      <c r="H732" s="160"/>
      <c r="I732" s="160"/>
      <c r="J732" s="160"/>
      <c r="K732" s="160"/>
      <c r="L732" s="160"/>
      <c r="M732" s="160"/>
      <c r="N732" s="160"/>
      <c r="O732" s="160"/>
      <c r="P732" s="160"/>
      <c r="Q732" s="160"/>
      <c r="R732" s="160"/>
      <c r="S732" s="160"/>
      <c r="T732" s="160"/>
    </row>
    <row r="733" spans="7:20">
      <c r="G733" s="160"/>
      <c r="H733" s="160"/>
      <c r="I733" s="160"/>
      <c r="J733" s="160"/>
      <c r="K733" s="160"/>
      <c r="L733" s="160"/>
      <c r="M733" s="160"/>
      <c r="N733" s="160"/>
      <c r="O733" s="160"/>
      <c r="P733" s="160"/>
      <c r="Q733" s="160"/>
      <c r="R733" s="160"/>
      <c r="S733" s="160"/>
      <c r="T733" s="160"/>
    </row>
    <row r="734" spans="7:20">
      <c r="G734" s="160"/>
      <c r="H734" s="160"/>
      <c r="I734" s="160"/>
      <c r="J734" s="160"/>
      <c r="K734" s="160"/>
      <c r="L734" s="160"/>
      <c r="M734" s="160"/>
      <c r="N734" s="160"/>
      <c r="O734" s="160"/>
      <c r="P734" s="160"/>
      <c r="Q734" s="160"/>
      <c r="R734" s="160"/>
      <c r="S734" s="160"/>
      <c r="T734" s="160"/>
    </row>
    <row r="735" spans="7:20">
      <c r="G735" s="160"/>
      <c r="H735" s="160"/>
      <c r="I735" s="160"/>
      <c r="J735" s="160"/>
      <c r="K735" s="160"/>
      <c r="L735" s="160"/>
      <c r="M735" s="160"/>
      <c r="N735" s="160"/>
      <c r="O735" s="160"/>
      <c r="P735" s="160"/>
      <c r="Q735" s="160"/>
      <c r="R735" s="160"/>
      <c r="S735" s="160"/>
      <c r="T735" s="160"/>
    </row>
    <row r="736" spans="7:20">
      <c r="G736" s="160"/>
      <c r="H736" s="160"/>
      <c r="I736" s="160"/>
      <c r="J736" s="160"/>
      <c r="K736" s="160"/>
      <c r="L736" s="160"/>
      <c r="M736" s="160"/>
      <c r="N736" s="160"/>
      <c r="O736" s="160"/>
      <c r="P736" s="160"/>
      <c r="Q736" s="160"/>
      <c r="R736" s="160"/>
      <c r="S736" s="160"/>
      <c r="T736" s="160"/>
    </row>
    <row r="737" spans="7:20">
      <c r="G737" s="160"/>
      <c r="H737" s="160"/>
      <c r="I737" s="160"/>
      <c r="J737" s="160"/>
      <c r="K737" s="160"/>
      <c r="L737" s="160"/>
      <c r="M737" s="160"/>
      <c r="N737" s="160"/>
      <c r="O737" s="160"/>
      <c r="P737" s="160"/>
      <c r="Q737" s="160"/>
      <c r="R737" s="160"/>
      <c r="S737" s="160"/>
      <c r="T737" s="160"/>
    </row>
    <row r="738" spans="7:20">
      <c r="G738" s="160"/>
      <c r="H738" s="160"/>
      <c r="I738" s="160"/>
      <c r="J738" s="160"/>
      <c r="K738" s="160"/>
      <c r="L738" s="160"/>
      <c r="M738" s="160"/>
      <c r="N738" s="160"/>
      <c r="O738" s="160"/>
      <c r="P738" s="160"/>
      <c r="Q738" s="160"/>
      <c r="R738" s="160"/>
      <c r="S738" s="160"/>
      <c r="T738" s="160"/>
    </row>
    <row r="739" spans="7:20">
      <c r="G739" s="160"/>
      <c r="H739" s="160"/>
      <c r="I739" s="160"/>
      <c r="J739" s="160"/>
      <c r="K739" s="160"/>
      <c r="L739" s="160"/>
      <c r="M739" s="160"/>
      <c r="N739" s="160"/>
      <c r="O739" s="160"/>
      <c r="P739" s="160"/>
      <c r="Q739" s="160"/>
      <c r="R739" s="160"/>
      <c r="S739" s="160"/>
      <c r="T739" s="160"/>
    </row>
  </sheetData>
  <mergeCells count="40">
    <mergeCell ref="A1:I1"/>
    <mergeCell ref="A2:I2"/>
    <mergeCell ref="A3:U3"/>
    <mergeCell ref="A5:U5"/>
    <mergeCell ref="A7:U7"/>
    <mergeCell ref="A4:U4"/>
    <mergeCell ref="A6:U6"/>
    <mergeCell ref="H10:H14"/>
    <mergeCell ref="G10:G14"/>
    <mergeCell ref="C8:C14"/>
    <mergeCell ref="D8:F9"/>
    <mergeCell ref="G8:H9"/>
    <mergeCell ref="D10:D14"/>
    <mergeCell ref="E10:F10"/>
    <mergeCell ref="F11:F14"/>
    <mergeCell ref="A8:A14"/>
    <mergeCell ref="B8:B14"/>
    <mergeCell ref="T12:T14"/>
    <mergeCell ref="U8:U14"/>
    <mergeCell ref="E11:E14"/>
    <mergeCell ref="N10:P10"/>
    <mergeCell ref="I9:L9"/>
    <mergeCell ref="J11:J14"/>
    <mergeCell ref="I10:I14"/>
    <mergeCell ref="K12:K14"/>
    <mergeCell ref="L12:L14"/>
    <mergeCell ref="K11:L11"/>
    <mergeCell ref="O11:P11"/>
    <mergeCell ref="R11:R14"/>
    <mergeCell ref="O12:O14"/>
    <mergeCell ref="P12:P14"/>
    <mergeCell ref="N11:N14"/>
    <mergeCell ref="J10:L10"/>
    <mergeCell ref="M10:M14"/>
    <mergeCell ref="M8:P9"/>
    <mergeCell ref="Q8:T9"/>
    <mergeCell ref="S12:S14"/>
    <mergeCell ref="S11:T11"/>
    <mergeCell ref="Q10:Q14"/>
    <mergeCell ref="R10:T10"/>
  </mergeCells>
  <pageMargins left="0" right="0" top="0" bottom="0" header="0.31496062992126" footer="0.31496062992126"/>
  <pageSetup paperSize="9"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32"/>
  <sheetViews>
    <sheetView zoomScale="97" zoomScaleNormal="85" zoomScaleSheetLayoutView="90" workbookViewId="0">
      <selection activeCell="B36" sqref="B36"/>
    </sheetView>
  </sheetViews>
  <sheetFormatPr defaultColWidth="9.140625" defaultRowHeight="18.75"/>
  <cols>
    <col min="1" max="1" width="5.7109375" style="9" customWidth="1"/>
    <col min="2" max="2" width="45.140625" style="15" customWidth="1"/>
    <col min="3" max="17" width="10" style="15" customWidth="1"/>
    <col min="18" max="18" width="9.7109375" style="15" customWidth="1"/>
    <col min="19" max="16384" width="9.140625" style="15"/>
  </cols>
  <sheetData>
    <row r="1" spans="1:18" s="2" customFormat="1" ht="25.5" customHeight="1">
      <c r="A1" s="916" t="s">
        <v>436</v>
      </c>
      <c r="B1" s="916"/>
      <c r="C1" s="916"/>
      <c r="D1" s="916"/>
      <c r="E1" s="916"/>
      <c r="F1" s="916"/>
      <c r="G1" s="916"/>
      <c r="H1" s="916"/>
      <c r="I1" s="916"/>
      <c r="K1" s="3" t="s">
        <v>0</v>
      </c>
      <c r="L1" s="4"/>
      <c r="M1" s="4"/>
      <c r="N1" s="4"/>
      <c r="O1" s="4"/>
      <c r="P1" s="4"/>
      <c r="Q1" s="4"/>
      <c r="R1" s="4"/>
    </row>
    <row r="2" spans="1:18" s="2" customFormat="1" ht="25.5" customHeight="1">
      <c r="A2" s="928" t="s">
        <v>447</v>
      </c>
      <c r="B2" s="928"/>
      <c r="C2" s="928"/>
      <c r="D2" s="928"/>
      <c r="E2" s="928"/>
      <c r="F2" s="928"/>
      <c r="G2" s="928"/>
      <c r="H2" s="928"/>
      <c r="I2" s="928"/>
      <c r="K2" s="6" t="s">
        <v>2</v>
      </c>
      <c r="L2" s="7"/>
      <c r="M2" s="7"/>
      <c r="N2" s="7"/>
      <c r="O2" s="7"/>
      <c r="P2" s="7"/>
      <c r="Q2" s="7"/>
      <c r="R2" s="7"/>
    </row>
    <row r="3" spans="1:18" s="2" customFormat="1" ht="23.45" customHeight="1">
      <c r="A3" s="978" t="s">
        <v>3</v>
      </c>
      <c r="B3" s="978"/>
      <c r="C3" s="978"/>
      <c r="D3" s="978"/>
      <c r="E3" s="978"/>
      <c r="F3" s="978"/>
      <c r="G3" s="978"/>
      <c r="H3" s="978"/>
      <c r="I3" s="978"/>
      <c r="J3" s="978"/>
      <c r="K3" s="978"/>
      <c r="L3" s="978"/>
      <c r="M3" s="978"/>
      <c r="N3" s="978"/>
      <c r="O3" s="978"/>
      <c r="P3" s="978"/>
      <c r="Q3" s="978"/>
      <c r="R3" s="978"/>
    </row>
    <row r="4" spans="1:18" s="8" customFormat="1" ht="28.9" customHeight="1">
      <c r="A4" s="979" t="s">
        <v>413</v>
      </c>
      <c r="B4" s="979"/>
      <c r="C4" s="979"/>
      <c r="D4" s="979"/>
      <c r="E4" s="979"/>
      <c r="F4" s="979"/>
      <c r="G4" s="979"/>
      <c r="H4" s="979"/>
      <c r="I4" s="979"/>
      <c r="J4" s="979"/>
      <c r="K4" s="979"/>
      <c r="L4" s="979"/>
      <c r="M4" s="979"/>
      <c r="N4" s="979"/>
      <c r="O4" s="979"/>
      <c r="P4" s="979"/>
      <c r="Q4" s="979"/>
      <c r="R4" s="979"/>
    </row>
    <row r="5" spans="1:18" s="2" customFormat="1" ht="27.4" customHeight="1">
      <c r="A5" s="980" t="s">
        <v>4</v>
      </c>
      <c r="B5" s="980"/>
      <c r="C5" s="980"/>
      <c r="D5" s="980"/>
      <c r="E5" s="980"/>
      <c r="F5" s="980"/>
      <c r="G5" s="980"/>
      <c r="H5" s="980"/>
      <c r="I5" s="980"/>
      <c r="J5" s="980"/>
      <c r="K5" s="980"/>
      <c r="L5" s="980"/>
      <c r="M5" s="980"/>
      <c r="N5" s="980"/>
      <c r="O5" s="980"/>
      <c r="P5" s="980"/>
      <c r="Q5" s="980"/>
      <c r="R5" s="980"/>
    </row>
    <row r="6" spans="1:18" s="2" customFormat="1" ht="33" customHeight="1">
      <c r="A6" s="923" t="s">
        <v>5</v>
      </c>
      <c r="B6" s="923" t="s">
        <v>6</v>
      </c>
      <c r="C6" s="981" t="s">
        <v>387</v>
      </c>
      <c r="D6" s="981"/>
      <c r="E6" s="981"/>
      <c r="F6" s="981"/>
      <c r="G6" s="981"/>
      <c r="H6" s="981"/>
      <c r="I6" s="981"/>
      <c r="J6" s="923" t="s">
        <v>388</v>
      </c>
      <c r="K6" s="923"/>
      <c r="L6" s="923"/>
      <c r="M6" s="923"/>
      <c r="N6" s="923"/>
      <c r="O6" s="923"/>
      <c r="P6" s="923"/>
      <c r="Q6" s="923"/>
      <c r="R6" s="923" t="s">
        <v>9</v>
      </c>
    </row>
    <row r="7" spans="1:18" s="9" customFormat="1" ht="55.5" customHeight="1">
      <c r="A7" s="923"/>
      <c r="B7" s="923"/>
      <c r="C7" s="923" t="s">
        <v>10</v>
      </c>
      <c r="D7" s="923" t="s">
        <v>360</v>
      </c>
      <c r="E7" s="923"/>
      <c r="F7" s="923"/>
      <c r="G7" s="923" t="s">
        <v>361</v>
      </c>
      <c r="H7" s="923"/>
      <c r="I7" s="923"/>
      <c r="J7" s="913" t="s">
        <v>405</v>
      </c>
      <c r="K7" s="913"/>
      <c r="L7" s="913"/>
      <c r="M7" s="913"/>
      <c r="N7" s="913" t="s">
        <v>406</v>
      </c>
      <c r="O7" s="913"/>
      <c r="P7" s="913"/>
      <c r="Q7" s="913"/>
      <c r="R7" s="923"/>
    </row>
    <row r="8" spans="1:18" s="9" customFormat="1" ht="30" customHeight="1">
      <c r="A8" s="923"/>
      <c r="B8" s="923"/>
      <c r="C8" s="923"/>
      <c r="D8" s="982" t="s">
        <v>12</v>
      </c>
      <c r="E8" s="984" t="s">
        <v>13</v>
      </c>
      <c r="F8" s="985"/>
      <c r="G8" s="982" t="s">
        <v>12</v>
      </c>
      <c r="H8" s="984" t="s">
        <v>13</v>
      </c>
      <c r="I8" s="985"/>
      <c r="J8" s="982" t="s">
        <v>10</v>
      </c>
      <c r="K8" s="982" t="s">
        <v>14</v>
      </c>
      <c r="L8" s="984" t="s">
        <v>13</v>
      </c>
      <c r="M8" s="985"/>
      <c r="N8" s="982" t="s">
        <v>10</v>
      </c>
      <c r="O8" s="982" t="s">
        <v>14</v>
      </c>
      <c r="P8" s="984" t="s">
        <v>13</v>
      </c>
      <c r="Q8" s="985"/>
      <c r="R8" s="923"/>
    </row>
    <row r="9" spans="1:18" s="9" customFormat="1" ht="45" customHeight="1">
      <c r="A9" s="923"/>
      <c r="B9" s="923"/>
      <c r="C9" s="923"/>
      <c r="D9" s="983"/>
      <c r="E9" s="11" t="s">
        <v>15</v>
      </c>
      <c r="F9" s="11" t="s">
        <v>16</v>
      </c>
      <c r="G9" s="983"/>
      <c r="H9" s="11" t="s">
        <v>15</v>
      </c>
      <c r="I9" s="11" t="s">
        <v>16</v>
      </c>
      <c r="J9" s="983"/>
      <c r="K9" s="983"/>
      <c r="L9" s="11" t="s">
        <v>15</v>
      </c>
      <c r="M9" s="11" t="s">
        <v>16</v>
      </c>
      <c r="N9" s="983"/>
      <c r="O9" s="983"/>
      <c r="P9" s="11" t="s">
        <v>15</v>
      </c>
      <c r="Q9" s="11" t="s">
        <v>16</v>
      </c>
      <c r="R9" s="923"/>
    </row>
    <row r="10" spans="1:18" s="12" customFormat="1" ht="24.75" customHeight="1">
      <c r="A10" s="11">
        <v>1</v>
      </c>
      <c r="B10" s="11">
        <v>2</v>
      </c>
      <c r="C10" s="11">
        <v>3</v>
      </c>
      <c r="D10" s="11">
        <v>4</v>
      </c>
      <c r="E10" s="11">
        <v>5</v>
      </c>
      <c r="F10" s="11">
        <v>6</v>
      </c>
      <c r="G10" s="11">
        <v>7</v>
      </c>
      <c r="H10" s="11">
        <v>8</v>
      </c>
      <c r="I10" s="11">
        <v>9</v>
      </c>
      <c r="J10" s="11">
        <v>10</v>
      </c>
      <c r="K10" s="11">
        <v>11</v>
      </c>
      <c r="L10" s="11">
        <v>12</v>
      </c>
      <c r="M10" s="11">
        <v>13</v>
      </c>
      <c r="N10" s="11">
        <v>14</v>
      </c>
      <c r="O10" s="11">
        <v>15</v>
      </c>
      <c r="P10" s="11">
        <v>16</v>
      </c>
      <c r="Q10" s="11">
        <v>17</v>
      </c>
      <c r="R10" s="11">
        <v>18</v>
      </c>
    </row>
    <row r="11" spans="1:18" ht="30" customHeight="1">
      <c r="A11" s="11"/>
      <c r="B11" s="13" t="s">
        <v>17</v>
      </c>
      <c r="C11" s="13"/>
      <c r="D11" s="13"/>
      <c r="E11" s="13"/>
      <c r="F11" s="13"/>
      <c r="G11" s="13"/>
      <c r="H11" s="13"/>
      <c r="I11" s="13"/>
      <c r="J11" s="13"/>
      <c r="K11" s="13"/>
      <c r="L11" s="13"/>
      <c r="M11" s="13"/>
      <c r="N11" s="13"/>
      <c r="O11" s="13"/>
      <c r="P11" s="13"/>
      <c r="Q11" s="13"/>
      <c r="R11" s="14"/>
    </row>
    <row r="12" spans="1:18" s="18" customFormat="1" ht="30" customHeight="1">
      <c r="A12" s="13">
        <v>1</v>
      </c>
      <c r="B12" s="16" t="s">
        <v>18</v>
      </c>
      <c r="C12" s="16"/>
      <c r="D12" s="13"/>
      <c r="E12" s="13"/>
      <c r="F12" s="13"/>
      <c r="G12" s="13"/>
      <c r="H12" s="13"/>
      <c r="I12" s="13"/>
      <c r="J12" s="13"/>
      <c r="K12" s="13"/>
      <c r="L12" s="13"/>
      <c r="M12" s="13"/>
      <c r="N12" s="13"/>
      <c r="O12" s="13"/>
      <c r="P12" s="13"/>
      <c r="Q12" s="13"/>
      <c r="R12" s="17"/>
    </row>
    <row r="13" spans="1:18" s="18" customFormat="1" ht="30" customHeight="1">
      <c r="A13" s="13"/>
      <c r="B13" s="19" t="s">
        <v>13</v>
      </c>
      <c r="C13" s="19"/>
      <c r="D13" s="13"/>
      <c r="E13" s="13"/>
      <c r="F13" s="13"/>
      <c r="G13" s="13"/>
      <c r="H13" s="13"/>
      <c r="I13" s="13"/>
      <c r="J13" s="13"/>
      <c r="K13" s="13"/>
      <c r="L13" s="13"/>
      <c r="M13" s="13"/>
      <c r="N13" s="13"/>
      <c r="O13" s="13"/>
      <c r="P13" s="13"/>
      <c r="Q13" s="13"/>
      <c r="R13" s="17"/>
    </row>
    <row r="14" spans="1:18" s="18" customFormat="1" ht="36" customHeight="1">
      <c r="A14" s="11" t="s">
        <v>19</v>
      </c>
      <c r="B14" s="20" t="s">
        <v>20</v>
      </c>
      <c r="C14" s="20"/>
      <c r="D14" s="21"/>
      <c r="E14" s="21"/>
      <c r="F14" s="21"/>
      <c r="G14" s="21"/>
      <c r="H14" s="21"/>
      <c r="I14" s="21"/>
      <c r="J14" s="21"/>
      <c r="K14" s="21"/>
      <c r="L14" s="21"/>
      <c r="M14" s="21"/>
      <c r="N14" s="21"/>
      <c r="O14" s="21"/>
      <c r="P14" s="21"/>
      <c r="Q14" s="21"/>
      <c r="R14" s="17"/>
    </row>
    <row r="15" spans="1:18" s="18" customFormat="1" ht="30" customHeight="1">
      <c r="A15" s="13"/>
      <c r="B15" s="22" t="s">
        <v>21</v>
      </c>
      <c r="C15" s="22"/>
      <c r="D15" s="21"/>
      <c r="E15" s="21"/>
      <c r="F15" s="21"/>
      <c r="G15" s="21"/>
      <c r="H15" s="21"/>
      <c r="I15" s="21"/>
      <c r="J15" s="21"/>
      <c r="K15" s="21"/>
      <c r="L15" s="21"/>
      <c r="M15" s="21"/>
      <c r="N15" s="21"/>
      <c r="O15" s="21"/>
      <c r="P15" s="21"/>
      <c r="Q15" s="21"/>
      <c r="R15" s="17"/>
    </row>
    <row r="16" spans="1:18" s="18" customFormat="1" ht="30" customHeight="1">
      <c r="A16" s="13"/>
      <c r="B16" s="23" t="s">
        <v>22</v>
      </c>
      <c r="C16" s="22"/>
      <c r="D16" s="21"/>
      <c r="E16" s="21"/>
      <c r="F16" s="21"/>
      <c r="G16" s="21"/>
      <c r="H16" s="21"/>
      <c r="I16" s="21"/>
      <c r="J16" s="21"/>
      <c r="K16" s="21"/>
      <c r="L16" s="21"/>
      <c r="M16" s="21"/>
      <c r="N16" s="21"/>
      <c r="O16" s="21"/>
      <c r="P16" s="21"/>
      <c r="Q16" s="21"/>
      <c r="R16" s="17"/>
    </row>
    <row r="17" spans="1:18" s="18" customFormat="1" ht="30" customHeight="1">
      <c r="A17" s="13"/>
      <c r="B17" s="22" t="s">
        <v>21</v>
      </c>
      <c r="C17" s="22"/>
      <c r="D17" s="21"/>
      <c r="E17" s="21"/>
      <c r="F17" s="21"/>
      <c r="G17" s="21"/>
      <c r="H17" s="21"/>
      <c r="I17" s="21"/>
      <c r="J17" s="21"/>
      <c r="K17" s="21"/>
      <c r="L17" s="21"/>
      <c r="M17" s="21"/>
      <c r="N17" s="21"/>
      <c r="O17" s="21"/>
      <c r="P17" s="21"/>
      <c r="Q17" s="21"/>
      <c r="R17" s="17"/>
    </row>
    <row r="18" spans="1:18" s="18" customFormat="1" ht="30" customHeight="1">
      <c r="A18" s="13"/>
      <c r="B18" s="23" t="s">
        <v>411</v>
      </c>
      <c r="C18" s="22"/>
      <c r="D18" s="21"/>
      <c r="E18" s="21"/>
      <c r="F18" s="21"/>
      <c r="G18" s="21"/>
      <c r="H18" s="21"/>
      <c r="I18" s="21"/>
      <c r="J18" s="21"/>
      <c r="K18" s="21"/>
      <c r="L18" s="21"/>
      <c r="M18" s="21"/>
      <c r="N18" s="21"/>
      <c r="O18" s="21"/>
      <c r="P18" s="21"/>
      <c r="Q18" s="21"/>
      <c r="R18" s="17"/>
    </row>
    <row r="19" spans="1:18" s="18" customFormat="1" ht="30" customHeight="1">
      <c r="A19" s="13"/>
      <c r="B19" s="23" t="s">
        <v>414</v>
      </c>
      <c r="C19" s="22"/>
      <c r="D19" s="21"/>
      <c r="E19" s="21"/>
      <c r="F19" s="21"/>
      <c r="G19" s="21"/>
      <c r="H19" s="21"/>
      <c r="I19" s="21"/>
      <c r="J19" s="21"/>
      <c r="K19" s="21"/>
      <c r="L19" s="21"/>
      <c r="M19" s="21"/>
      <c r="N19" s="21"/>
      <c r="O19" s="21"/>
      <c r="P19" s="21"/>
      <c r="Q19" s="21"/>
      <c r="R19" s="17"/>
    </row>
    <row r="20" spans="1:18" s="18" customFormat="1" ht="30" customHeight="1">
      <c r="A20" s="13"/>
      <c r="B20" s="23" t="s">
        <v>23</v>
      </c>
      <c r="C20" s="22"/>
      <c r="D20" s="21"/>
      <c r="E20" s="21"/>
      <c r="F20" s="21"/>
      <c r="G20" s="21"/>
      <c r="H20" s="21"/>
      <c r="I20" s="21"/>
      <c r="J20" s="21"/>
      <c r="K20" s="21"/>
      <c r="L20" s="21"/>
      <c r="M20" s="21"/>
      <c r="N20" s="21"/>
      <c r="O20" s="21"/>
      <c r="P20" s="21"/>
      <c r="Q20" s="21"/>
      <c r="R20" s="17"/>
    </row>
    <row r="21" spans="1:18" s="18" customFormat="1" ht="30" customHeight="1">
      <c r="A21" s="13"/>
      <c r="B21" s="23" t="s">
        <v>379</v>
      </c>
      <c r="C21" s="22"/>
      <c r="D21" s="21"/>
      <c r="E21" s="21"/>
      <c r="F21" s="21"/>
      <c r="G21" s="21"/>
      <c r="H21" s="21"/>
      <c r="I21" s="21"/>
      <c r="J21" s="21"/>
      <c r="K21" s="21"/>
      <c r="L21" s="21"/>
      <c r="M21" s="21"/>
      <c r="N21" s="21"/>
      <c r="O21" s="21"/>
      <c r="P21" s="21"/>
      <c r="Q21" s="21"/>
      <c r="R21" s="17"/>
    </row>
    <row r="22" spans="1:18" s="18" customFormat="1" ht="30" customHeight="1">
      <c r="A22" s="11" t="s">
        <v>24</v>
      </c>
      <c r="B22" s="20" t="s">
        <v>25</v>
      </c>
      <c r="C22" s="20"/>
      <c r="D22" s="21"/>
      <c r="E22" s="21"/>
      <c r="F22" s="21"/>
      <c r="G22" s="21"/>
      <c r="H22" s="21"/>
      <c r="I22" s="21"/>
      <c r="J22" s="21"/>
      <c r="K22" s="21"/>
      <c r="L22" s="21"/>
      <c r="M22" s="21"/>
      <c r="N22" s="21"/>
      <c r="O22" s="21"/>
      <c r="P22" s="21"/>
      <c r="Q22" s="21"/>
      <c r="R22" s="17"/>
    </row>
    <row r="23" spans="1:18" s="268" customFormat="1" ht="30" customHeight="1">
      <c r="A23" s="265"/>
      <c r="B23" s="22" t="s">
        <v>392</v>
      </c>
      <c r="C23" s="22"/>
      <c r="D23" s="266"/>
      <c r="E23" s="266"/>
      <c r="F23" s="266"/>
      <c r="G23" s="266"/>
      <c r="H23" s="266"/>
      <c r="I23" s="266"/>
      <c r="J23" s="266"/>
      <c r="K23" s="266"/>
      <c r="L23" s="266"/>
      <c r="M23" s="266"/>
      <c r="N23" s="266"/>
      <c r="O23" s="266"/>
      <c r="P23" s="266"/>
      <c r="Q23" s="266"/>
      <c r="R23" s="267"/>
    </row>
    <row r="24" spans="1:18" s="18" customFormat="1" ht="30" customHeight="1">
      <c r="A24" s="13">
        <v>2</v>
      </c>
      <c r="B24" s="21" t="s">
        <v>359</v>
      </c>
      <c r="C24" s="20"/>
      <c r="D24" s="21"/>
      <c r="E24" s="21"/>
      <c r="F24" s="21"/>
      <c r="G24" s="21"/>
      <c r="H24" s="21"/>
      <c r="I24" s="21"/>
      <c r="J24" s="21"/>
      <c r="K24" s="21"/>
      <c r="L24" s="21"/>
      <c r="M24" s="21"/>
      <c r="N24" s="21"/>
      <c r="O24" s="21"/>
      <c r="P24" s="21"/>
      <c r="Q24" s="21"/>
      <c r="R24" s="17"/>
    </row>
    <row r="25" spans="1:18" s="18" customFormat="1" ht="30" customHeight="1">
      <c r="A25" s="13"/>
      <c r="B25" s="20" t="s">
        <v>314</v>
      </c>
      <c r="C25" s="20"/>
      <c r="D25" s="21"/>
      <c r="E25" s="21"/>
      <c r="F25" s="21"/>
      <c r="G25" s="21"/>
      <c r="H25" s="21"/>
      <c r="I25" s="21"/>
      <c r="J25" s="21"/>
      <c r="K25" s="21"/>
      <c r="L25" s="21"/>
      <c r="M25" s="21"/>
      <c r="N25" s="21"/>
      <c r="O25" s="21"/>
      <c r="P25" s="21"/>
      <c r="Q25" s="21"/>
      <c r="R25" s="17"/>
    </row>
    <row r="26" spans="1:18" s="26" customFormat="1" ht="0.75" customHeight="1">
      <c r="A26" s="25"/>
    </row>
    <row r="27" spans="1:18" ht="8.4499999999999993" customHeight="1">
      <c r="B27" s="26"/>
      <c r="C27" s="26"/>
      <c r="D27" s="26"/>
      <c r="E27" s="26"/>
      <c r="F27" s="26"/>
      <c r="G27" s="26"/>
      <c r="H27" s="26"/>
      <c r="I27" s="26"/>
      <c r="J27" s="26"/>
      <c r="K27" s="26"/>
      <c r="L27" s="26"/>
      <c r="M27" s="26"/>
      <c r="N27" s="26"/>
      <c r="O27" s="26"/>
      <c r="P27" s="26"/>
      <c r="Q27" s="26"/>
      <c r="R27" s="26"/>
    </row>
    <row r="28" spans="1:18">
      <c r="B28" s="986" t="s">
        <v>357</v>
      </c>
      <c r="C28" s="986"/>
      <c r="D28" s="986"/>
      <c r="E28" s="986"/>
      <c r="F28" s="986"/>
      <c r="G28" s="986"/>
      <c r="H28" s="986"/>
      <c r="I28" s="986"/>
      <c r="J28" s="986"/>
      <c r="K28" s="986"/>
      <c r="L28" s="986"/>
      <c r="M28" s="986"/>
      <c r="N28" s="986"/>
      <c r="O28" s="986"/>
      <c r="P28" s="986"/>
      <c r="Q28" s="986"/>
      <c r="R28" s="986"/>
    </row>
    <row r="29" spans="1:18">
      <c r="B29" s="987" t="s">
        <v>375</v>
      </c>
      <c r="C29" s="986"/>
      <c r="D29" s="986"/>
      <c r="E29" s="986"/>
      <c r="F29" s="986"/>
      <c r="G29" s="986"/>
      <c r="H29" s="986"/>
      <c r="I29" s="986"/>
      <c r="J29" s="986"/>
      <c r="K29" s="986"/>
      <c r="L29" s="986"/>
      <c r="M29" s="986"/>
      <c r="N29" s="986"/>
      <c r="O29" s="986"/>
      <c r="P29" s="986"/>
      <c r="Q29" s="986"/>
      <c r="R29" s="986"/>
    </row>
    <row r="30" spans="1:18">
      <c r="B30" s="986" t="s">
        <v>376</v>
      </c>
      <c r="C30" s="986"/>
      <c r="D30" s="986"/>
      <c r="E30" s="986"/>
      <c r="F30" s="986"/>
      <c r="G30" s="986"/>
      <c r="H30" s="986"/>
      <c r="I30" s="986"/>
      <c r="J30" s="986"/>
      <c r="K30" s="986"/>
      <c r="L30" s="986"/>
      <c r="M30" s="986"/>
      <c r="N30" s="986"/>
      <c r="O30" s="986"/>
      <c r="P30" s="986"/>
      <c r="Q30" s="986"/>
      <c r="R30" s="986"/>
    </row>
    <row r="31" spans="1:18">
      <c r="B31" s="986" t="s">
        <v>377</v>
      </c>
      <c r="C31" s="986"/>
      <c r="D31" s="986"/>
      <c r="E31" s="986"/>
      <c r="F31" s="986"/>
      <c r="G31" s="986"/>
      <c r="H31" s="986"/>
      <c r="I31" s="986"/>
      <c r="J31" s="986"/>
      <c r="K31" s="986"/>
      <c r="L31" s="986"/>
      <c r="M31" s="986"/>
      <c r="N31" s="986"/>
      <c r="O31" s="986"/>
      <c r="P31" s="986"/>
      <c r="Q31" s="986"/>
      <c r="R31" s="986"/>
    </row>
    <row r="32" spans="1:18" hidden="1">
      <c r="B32" s="252" t="s">
        <v>378</v>
      </c>
      <c r="C32" s="253"/>
      <c r="D32" s="253"/>
      <c r="E32" s="253"/>
      <c r="F32" s="253"/>
      <c r="G32" s="253"/>
      <c r="H32" s="253"/>
      <c r="I32" s="253"/>
      <c r="J32" s="253"/>
      <c r="K32" s="253"/>
      <c r="L32" s="253"/>
      <c r="M32" s="253"/>
      <c r="N32" s="253"/>
      <c r="O32" s="253"/>
      <c r="P32" s="253"/>
      <c r="Q32" s="253"/>
      <c r="R32" s="253"/>
    </row>
  </sheetData>
  <mergeCells count="29">
    <mergeCell ref="B28:R28"/>
    <mergeCell ref="B29:R29"/>
    <mergeCell ref="B30:R30"/>
    <mergeCell ref="H8:I8"/>
    <mergeCell ref="B31:R31"/>
    <mergeCell ref="J8:J9"/>
    <mergeCell ref="K8:K9"/>
    <mergeCell ref="L8:M8"/>
    <mergeCell ref="N8:N9"/>
    <mergeCell ref="C7:C9"/>
    <mergeCell ref="A6:A9"/>
    <mergeCell ref="B6:B9"/>
    <mergeCell ref="C6:I6"/>
    <mergeCell ref="J6:Q6"/>
    <mergeCell ref="R6:R9"/>
    <mergeCell ref="D7:F7"/>
    <mergeCell ref="G7:I7"/>
    <mergeCell ref="J7:M7"/>
    <mergeCell ref="N7:Q7"/>
    <mergeCell ref="D8:D9"/>
    <mergeCell ref="E8:F8"/>
    <mergeCell ref="G8:G9"/>
    <mergeCell ref="O8:O9"/>
    <mergeCell ref="P8:Q8"/>
    <mergeCell ref="A1:I1"/>
    <mergeCell ref="A2:I2"/>
    <mergeCell ref="A3:R3"/>
    <mergeCell ref="A4:R4"/>
    <mergeCell ref="A5:R5"/>
  </mergeCells>
  <printOptions horizontalCentered="1"/>
  <pageMargins left="0.23622047244094491" right="0.23622047244094491" top="0.87" bottom="0.89" header="0.31496062992125984" footer="0.31496062992125984"/>
  <pageSetup paperSize="9" scale="65" fitToWidth="0" fitToHeight="0" pageOrder="overThenDown" orientation="landscape" r:id="rId1"/>
  <headerFooter>
    <oddFooter>&amp;R&amp;14&amp;P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394"/>
  <sheetViews>
    <sheetView zoomScaleSheetLayoutView="70" workbookViewId="0">
      <selection activeCell="B53" sqref="B53"/>
    </sheetView>
  </sheetViews>
  <sheetFormatPr defaultColWidth="9.140625" defaultRowHeight="18.75"/>
  <cols>
    <col min="1" max="1" width="6.28515625" style="81" customWidth="1"/>
    <col min="2" max="2" width="29.140625" style="82" customWidth="1"/>
    <col min="3" max="3" width="10.28515625" style="82" customWidth="1"/>
    <col min="4" max="4" width="12.42578125" style="83" customWidth="1"/>
    <col min="5" max="5" width="12" style="84" customWidth="1"/>
    <col min="6" max="6" width="11" style="84" customWidth="1"/>
    <col min="7" max="7" width="9.42578125" style="84" customWidth="1"/>
    <col min="8" max="8" width="7.85546875" style="84" customWidth="1"/>
    <col min="9" max="9" width="13.28515625" style="84" customWidth="1"/>
    <col min="10" max="10" width="10.5703125" style="84" customWidth="1"/>
    <col min="11" max="11" width="9.28515625" style="84" customWidth="1"/>
    <col min="12" max="12" width="8.28515625" style="84" customWidth="1"/>
    <col min="13" max="13" width="13.28515625" style="84" customWidth="1"/>
    <col min="14" max="14" width="11.42578125" style="84" customWidth="1"/>
    <col min="15" max="15" width="10" style="84" customWidth="1"/>
    <col min="16" max="16" width="9.42578125" style="84" hidden="1" customWidth="1"/>
    <col min="17" max="17" width="10.42578125" style="84" hidden="1" customWidth="1"/>
    <col min="18" max="18" width="9.7109375" style="84" hidden="1" customWidth="1"/>
    <col min="19" max="16384" width="9.140625" style="61"/>
  </cols>
  <sheetData>
    <row r="1" spans="1:18" s="42" customFormat="1" ht="32.25" customHeight="1">
      <c r="A1" s="991" t="s">
        <v>437</v>
      </c>
      <c r="B1" s="991"/>
      <c r="C1" s="991"/>
      <c r="D1" s="991"/>
      <c r="E1" s="991"/>
      <c r="F1" s="991"/>
      <c r="G1" s="991"/>
      <c r="H1" s="3"/>
      <c r="I1" s="3" t="s">
        <v>0</v>
      </c>
      <c r="J1" s="4"/>
      <c r="K1" s="4"/>
      <c r="L1" s="4"/>
      <c r="M1" s="4"/>
      <c r="N1" s="4"/>
      <c r="O1" s="271"/>
      <c r="P1" s="43"/>
      <c r="Q1" s="43"/>
      <c r="R1" s="43"/>
    </row>
    <row r="2" spans="1:18" s="42" customFormat="1" ht="37.5" customHeight="1">
      <c r="A2" s="928" t="s">
        <v>447</v>
      </c>
      <c r="B2" s="928"/>
      <c r="C2" s="928"/>
      <c r="D2" s="928"/>
      <c r="E2" s="928"/>
      <c r="F2" s="928"/>
      <c r="G2" s="928"/>
      <c r="H2" s="6"/>
      <c r="I2" s="6" t="s">
        <v>2</v>
      </c>
      <c r="J2" s="7"/>
      <c r="K2" s="7"/>
      <c r="L2" s="7"/>
      <c r="M2" s="7"/>
      <c r="N2" s="7"/>
      <c r="O2" s="7"/>
      <c r="P2" s="43"/>
      <c r="Q2" s="43"/>
      <c r="R2" s="43"/>
    </row>
    <row r="3" spans="1:18" s="42" customFormat="1" ht="28.15" customHeight="1">
      <c r="A3" s="992" t="s">
        <v>3</v>
      </c>
      <c r="B3" s="992"/>
      <c r="C3" s="992"/>
      <c r="D3" s="992"/>
      <c r="E3" s="992"/>
      <c r="F3" s="992"/>
      <c r="G3" s="992"/>
      <c r="H3" s="992"/>
      <c r="I3" s="992"/>
      <c r="J3" s="992"/>
      <c r="K3" s="992"/>
      <c r="L3" s="992"/>
      <c r="M3" s="992"/>
      <c r="N3" s="992"/>
      <c r="O3" s="992"/>
      <c r="P3" s="43"/>
      <c r="Q3" s="43"/>
      <c r="R3" s="43"/>
    </row>
    <row r="4" spans="1:18" s="45" customFormat="1" ht="28.15" customHeight="1">
      <c r="A4" s="991" t="s">
        <v>416</v>
      </c>
      <c r="B4" s="991"/>
      <c r="C4" s="991"/>
      <c r="D4" s="991"/>
      <c r="E4" s="991"/>
      <c r="F4" s="991"/>
      <c r="G4" s="991"/>
      <c r="H4" s="991"/>
      <c r="I4" s="991"/>
      <c r="J4" s="991"/>
      <c r="K4" s="991"/>
      <c r="L4" s="991"/>
      <c r="M4" s="991"/>
      <c r="N4" s="991"/>
      <c r="O4" s="991"/>
      <c r="P4" s="44"/>
      <c r="Q4" s="44"/>
      <c r="R4" s="44"/>
    </row>
    <row r="5" spans="1:18" s="47" customFormat="1" ht="24.6" customHeight="1">
      <c r="A5" s="993" t="s">
        <v>4</v>
      </c>
      <c r="B5" s="993"/>
      <c r="C5" s="993"/>
      <c r="D5" s="993"/>
      <c r="E5" s="993"/>
      <c r="F5" s="993"/>
      <c r="G5" s="993"/>
      <c r="H5" s="993"/>
      <c r="I5" s="993"/>
      <c r="J5" s="993"/>
      <c r="K5" s="993"/>
      <c r="L5" s="993"/>
      <c r="M5" s="993"/>
      <c r="N5" s="993"/>
      <c r="O5" s="993"/>
      <c r="P5" s="46"/>
      <c r="Q5" s="46"/>
      <c r="R5" s="46"/>
    </row>
    <row r="6" spans="1:18" s="47" customFormat="1" ht="30" customHeight="1">
      <c r="A6" s="988" t="s">
        <v>5</v>
      </c>
      <c r="B6" s="988" t="s">
        <v>86</v>
      </c>
      <c r="C6" s="995" t="s">
        <v>341</v>
      </c>
      <c r="D6" s="989" t="s">
        <v>118</v>
      </c>
      <c r="E6" s="989"/>
      <c r="F6" s="989"/>
      <c r="G6" s="994" t="s">
        <v>389</v>
      </c>
      <c r="H6" s="994"/>
      <c r="I6" s="994"/>
      <c r="J6" s="994"/>
      <c r="K6" s="994"/>
      <c r="L6" s="994"/>
      <c r="M6" s="994"/>
      <c r="N6" s="994"/>
      <c r="O6" s="988" t="s">
        <v>9</v>
      </c>
      <c r="P6" s="48"/>
      <c r="Q6" s="48"/>
      <c r="R6" s="48"/>
    </row>
    <row r="7" spans="1:18" s="49" customFormat="1" ht="57" customHeight="1">
      <c r="A7" s="988"/>
      <c r="B7" s="988"/>
      <c r="C7" s="996"/>
      <c r="D7" s="989"/>
      <c r="E7" s="989"/>
      <c r="F7" s="989"/>
      <c r="G7" s="913" t="s">
        <v>405</v>
      </c>
      <c r="H7" s="913"/>
      <c r="I7" s="913"/>
      <c r="J7" s="913"/>
      <c r="K7" s="913" t="s">
        <v>406</v>
      </c>
      <c r="L7" s="913"/>
      <c r="M7" s="913"/>
      <c r="N7" s="913"/>
      <c r="O7" s="988"/>
    </row>
    <row r="8" spans="1:18" s="49" customFormat="1" ht="27.6" customHeight="1">
      <c r="A8" s="988"/>
      <c r="B8" s="988"/>
      <c r="C8" s="996"/>
      <c r="D8" s="989" t="s">
        <v>91</v>
      </c>
      <c r="E8" s="989" t="s">
        <v>92</v>
      </c>
      <c r="F8" s="989"/>
      <c r="G8" s="989" t="s">
        <v>93</v>
      </c>
      <c r="H8" s="989" t="s">
        <v>328</v>
      </c>
      <c r="I8" s="989"/>
      <c r="J8" s="989"/>
      <c r="K8" s="989" t="s">
        <v>93</v>
      </c>
      <c r="L8" s="989" t="s">
        <v>328</v>
      </c>
      <c r="M8" s="989"/>
      <c r="N8" s="989"/>
      <c r="O8" s="988"/>
    </row>
    <row r="9" spans="1:18" s="49" customFormat="1" ht="27" customHeight="1">
      <c r="A9" s="988"/>
      <c r="B9" s="988"/>
      <c r="C9" s="996"/>
      <c r="D9" s="989"/>
      <c r="E9" s="989" t="s">
        <v>93</v>
      </c>
      <c r="F9" s="989" t="s">
        <v>327</v>
      </c>
      <c r="G9" s="989"/>
      <c r="H9" s="989" t="s">
        <v>12</v>
      </c>
      <c r="I9" s="990" t="s">
        <v>94</v>
      </c>
      <c r="J9" s="990"/>
      <c r="K9" s="989"/>
      <c r="L9" s="989" t="s">
        <v>12</v>
      </c>
      <c r="M9" s="990" t="s">
        <v>94</v>
      </c>
      <c r="N9" s="990"/>
      <c r="O9" s="988"/>
    </row>
    <row r="10" spans="1:18" s="49" customFormat="1" ht="30" customHeight="1">
      <c r="A10" s="988"/>
      <c r="B10" s="988"/>
      <c r="C10" s="996"/>
      <c r="D10" s="989"/>
      <c r="E10" s="989"/>
      <c r="F10" s="989"/>
      <c r="G10" s="989"/>
      <c r="H10" s="989"/>
      <c r="I10" s="990" t="s">
        <v>329</v>
      </c>
      <c r="J10" s="990" t="s">
        <v>390</v>
      </c>
      <c r="K10" s="989"/>
      <c r="L10" s="989"/>
      <c r="M10" s="990" t="s">
        <v>329</v>
      </c>
      <c r="N10" s="990" t="s">
        <v>390</v>
      </c>
      <c r="O10" s="988"/>
    </row>
    <row r="11" spans="1:18" s="49" customFormat="1" ht="16.899999999999999" customHeight="1">
      <c r="A11" s="988"/>
      <c r="B11" s="988"/>
      <c r="C11" s="996"/>
      <c r="D11" s="989"/>
      <c r="E11" s="989"/>
      <c r="F11" s="989"/>
      <c r="G11" s="989"/>
      <c r="H11" s="989"/>
      <c r="I11" s="990"/>
      <c r="J11" s="990"/>
      <c r="K11" s="989"/>
      <c r="L11" s="989"/>
      <c r="M11" s="990"/>
      <c r="N11" s="990"/>
      <c r="O11" s="988"/>
    </row>
    <row r="12" spans="1:18" s="49" customFormat="1" ht="14.65" customHeight="1">
      <c r="A12" s="988"/>
      <c r="B12" s="988"/>
      <c r="C12" s="997"/>
      <c r="D12" s="989"/>
      <c r="E12" s="989"/>
      <c r="F12" s="989"/>
      <c r="G12" s="989"/>
      <c r="H12" s="989"/>
      <c r="I12" s="990"/>
      <c r="J12" s="990"/>
      <c r="K12" s="989"/>
      <c r="L12" s="989"/>
      <c r="M12" s="990"/>
      <c r="N12" s="990"/>
      <c r="O12" s="988"/>
    </row>
    <row r="13" spans="1:18" s="51" customFormat="1" ht="23.65" customHeight="1">
      <c r="A13" s="50">
        <v>1</v>
      </c>
      <c r="B13" s="50">
        <v>2</v>
      </c>
      <c r="C13" s="50">
        <v>3</v>
      </c>
      <c r="D13" s="50">
        <v>4</v>
      </c>
      <c r="E13" s="50">
        <v>5</v>
      </c>
      <c r="F13" s="50">
        <v>6</v>
      </c>
      <c r="G13" s="50">
        <v>7</v>
      </c>
      <c r="H13" s="50">
        <v>8</v>
      </c>
      <c r="I13" s="50">
        <v>9</v>
      </c>
      <c r="J13" s="50">
        <v>10</v>
      </c>
      <c r="K13" s="50">
        <v>11</v>
      </c>
      <c r="L13" s="50">
        <v>12</v>
      </c>
      <c r="M13" s="50">
        <v>13</v>
      </c>
      <c r="N13" s="50">
        <v>14</v>
      </c>
      <c r="O13" s="50">
        <v>15</v>
      </c>
      <c r="P13" s="50">
        <v>26</v>
      </c>
      <c r="Q13" s="50">
        <v>27</v>
      </c>
      <c r="R13" s="50">
        <v>28</v>
      </c>
    </row>
    <row r="14" spans="1:18" s="51" customFormat="1" ht="29.25" customHeight="1">
      <c r="A14" s="50"/>
      <c r="B14" s="52" t="s">
        <v>17</v>
      </c>
      <c r="C14" s="52"/>
      <c r="D14" s="50"/>
      <c r="E14" s="50"/>
      <c r="F14" s="50"/>
      <c r="G14" s="50"/>
      <c r="H14" s="50"/>
      <c r="I14" s="50"/>
      <c r="J14" s="50"/>
      <c r="K14" s="50"/>
      <c r="L14" s="50"/>
      <c r="M14" s="50"/>
      <c r="N14" s="50"/>
      <c r="O14" s="50"/>
      <c r="P14" s="50"/>
      <c r="Q14" s="50"/>
      <c r="R14" s="50"/>
    </row>
    <row r="15" spans="1:18" s="51" customFormat="1" ht="37.5" customHeight="1">
      <c r="A15" s="97" t="s">
        <v>95</v>
      </c>
      <c r="B15" s="54" t="s">
        <v>432</v>
      </c>
      <c r="C15" s="54"/>
      <c r="D15" s="50"/>
      <c r="E15" s="50"/>
      <c r="F15" s="50"/>
      <c r="G15" s="50"/>
      <c r="H15" s="50"/>
      <c r="I15" s="50"/>
      <c r="J15" s="50"/>
      <c r="K15" s="50"/>
      <c r="L15" s="50"/>
      <c r="M15" s="50"/>
      <c r="N15" s="50"/>
      <c r="O15" s="50"/>
      <c r="P15" s="50"/>
      <c r="Q15" s="50"/>
      <c r="R15" s="50"/>
    </row>
    <row r="16" spans="1:18" s="51" customFormat="1" ht="36" customHeight="1">
      <c r="A16" s="251" t="s">
        <v>46</v>
      </c>
      <c r="B16" s="150" t="s">
        <v>271</v>
      </c>
      <c r="C16" s="150"/>
      <c r="D16" s="50"/>
      <c r="E16" s="50"/>
      <c r="F16" s="50"/>
      <c r="G16" s="50"/>
      <c r="H16" s="50"/>
      <c r="I16" s="50"/>
      <c r="J16" s="50"/>
      <c r="K16" s="50"/>
      <c r="L16" s="50"/>
      <c r="M16" s="50"/>
      <c r="N16" s="50"/>
      <c r="O16" s="50"/>
      <c r="P16" s="50"/>
      <c r="Q16" s="50"/>
      <c r="R16" s="50"/>
    </row>
    <row r="17" spans="1:18" s="51" customFormat="1" ht="35.65" customHeight="1">
      <c r="A17" s="72" t="s">
        <v>97</v>
      </c>
      <c r="B17" s="73" t="s">
        <v>98</v>
      </c>
      <c r="C17" s="73"/>
      <c r="D17" s="50"/>
      <c r="E17" s="50"/>
      <c r="F17" s="50"/>
      <c r="G17" s="50"/>
      <c r="H17" s="50"/>
      <c r="I17" s="50"/>
      <c r="J17" s="50"/>
      <c r="K17" s="50"/>
      <c r="L17" s="50"/>
      <c r="M17" s="50"/>
      <c r="N17" s="50"/>
      <c r="O17" s="50"/>
      <c r="P17" s="50"/>
      <c r="Q17" s="50"/>
      <c r="R17" s="50"/>
    </row>
    <row r="18" spans="1:18" s="51" customFormat="1" ht="35.65" customHeight="1">
      <c r="A18" s="80" t="s">
        <v>99</v>
      </c>
      <c r="B18" s="100" t="s">
        <v>100</v>
      </c>
      <c r="C18" s="100"/>
      <c r="D18" s="50"/>
      <c r="E18" s="50"/>
      <c r="F18" s="50"/>
      <c r="G18" s="50"/>
      <c r="H18" s="50"/>
      <c r="I18" s="50"/>
      <c r="J18" s="50"/>
      <c r="K18" s="50"/>
      <c r="L18" s="50"/>
      <c r="M18" s="50"/>
      <c r="N18" s="50"/>
      <c r="O18" s="50"/>
      <c r="P18" s="50"/>
      <c r="Q18" s="50"/>
      <c r="R18" s="50"/>
    </row>
    <row r="19" spans="1:18" s="51" customFormat="1" ht="39.4" customHeight="1">
      <c r="A19" s="251" t="s">
        <v>48</v>
      </c>
      <c r="B19" s="150" t="s">
        <v>272</v>
      </c>
      <c r="C19" s="150"/>
      <c r="D19" s="50"/>
      <c r="E19" s="50"/>
      <c r="F19" s="50"/>
      <c r="G19" s="50"/>
      <c r="H19" s="50"/>
      <c r="I19" s="50"/>
      <c r="J19" s="50"/>
      <c r="K19" s="50"/>
      <c r="L19" s="50"/>
      <c r="M19" s="50"/>
      <c r="N19" s="50"/>
      <c r="O19" s="50"/>
      <c r="P19" s="50"/>
      <c r="Q19" s="50"/>
      <c r="R19" s="50"/>
    </row>
    <row r="20" spans="1:18" s="66" customFormat="1" ht="106.5" customHeight="1">
      <c r="A20" s="62" t="s">
        <v>346</v>
      </c>
      <c r="B20" s="63" t="s">
        <v>429</v>
      </c>
      <c r="C20" s="63"/>
      <c r="D20" s="64"/>
      <c r="E20" s="65"/>
      <c r="F20" s="65"/>
      <c r="G20" s="65"/>
      <c r="H20" s="65"/>
      <c r="I20" s="65"/>
      <c r="J20" s="65"/>
      <c r="K20" s="65"/>
      <c r="L20" s="65"/>
      <c r="M20" s="65"/>
      <c r="N20" s="65"/>
      <c r="O20" s="65"/>
      <c r="P20" s="65"/>
      <c r="Q20" s="65"/>
      <c r="R20" s="65"/>
    </row>
    <row r="21" spans="1:18" s="66" customFormat="1" ht="77.650000000000006" customHeight="1">
      <c r="A21" s="62" t="s">
        <v>19</v>
      </c>
      <c r="B21" s="63" t="s">
        <v>428</v>
      </c>
      <c r="C21" s="63"/>
      <c r="D21" s="64"/>
      <c r="E21" s="65"/>
      <c r="F21" s="65"/>
      <c r="G21" s="65"/>
      <c r="H21" s="65"/>
      <c r="I21" s="65"/>
      <c r="J21" s="65"/>
      <c r="K21" s="65"/>
      <c r="L21" s="65"/>
      <c r="M21" s="65"/>
      <c r="N21" s="65"/>
      <c r="O21" s="65"/>
      <c r="P21" s="65"/>
      <c r="Q21" s="65"/>
      <c r="R21" s="65"/>
    </row>
    <row r="22" spans="1:18" s="51" customFormat="1" ht="35.65" customHeight="1">
      <c r="A22" s="72" t="s">
        <v>97</v>
      </c>
      <c r="B22" s="73" t="s">
        <v>98</v>
      </c>
      <c r="C22" s="73"/>
      <c r="D22" s="50"/>
      <c r="E22" s="50"/>
      <c r="F22" s="50"/>
      <c r="G22" s="50"/>
      <c r="H22" s="50"/>
      <c r="I22" s="50"/>
      <c r="J22" s="50"/>
      <c r="K22" s="50"/>
      <c r="L22" s="50"/>
      <c r="M22" s="50"/>
      <c r="N22" s="50"/>
      <c r="O22" s="50"/>
      <c r="P22" s="50"/>
      <c r="Q22" s="50"/>
      <c r="R22" s="50"/>
    </row>
    <row r="23" spans="1:18" s="51" customFormat="1" ht="35.65" customHeight="1">
      <c r="A23" s="80" t="s">
        <v>99</v>
      </c>
      <c r="B23" s="100" t="s">
        <v>100</v>
      </c>
      <c r="C23" s="100"/>
      <c r="D23" s="50"/>
      <c r="E23" s="50"/>
      <c r="F23" s="50"/>
      <c r="G23" s="50"/>
      <c r="H23" s="50"/>
      <c r="I23" s="50"/>
      <c r="J23" s="50"/>
      <c r="K23" s="50"/>
      <c r="L23" s="50"/>
      <c r="M23" s="50"/>
      <c r="N23" s="50"/>
      <c r="O23" s="50"/>
      <c r="P23" s="50"/>
      <c r="Q23" s="50"/>
      <c r="R23" s="50"/>
    </row>
    <row r="24" spans="1:18" s="76" customFormat="1" ht="60" customHeight="1">
      <c r="A24" s="62" t="s">
        <v>24</v>
      </c>
      <c r="B24" s="63" t="s">
        <v>395</v>
      </c>
      <c r="C24" s="63"/>
      <c r="D24" s="74"/>
      <c r="E24" s="75"/>
      <c r="F24" s="75"/>
      <c r="G24" s="75"/>
      <c r="H24" s="75"/>
      <c r="I24" s="75"/>
      <c r="J24" s="75"/>
      <c r="K24" s="75"/>
      <c r="L24" s="75"/>
      <c r="M24" s="75"/>
      <c r="N24" s="75"/>
      <c r="O24" s="75"/>
      <c r="P24" s="75"/>
      <c r="Q24" s="75"/>
      <c r="R24" s="75"/>
    </row>
    <row r="25" spans="1:18" s="76" customFormat="1" ht="103.9" customHeight="1">
      <c r="A25" s="62"/>
      <c r="B25" s="77" t="s">
        <v>396</v>
      </c>
      <c r="C25" s="77"/>
      <c r="D25" s="74"/>
      <c r="E25" s="75"/>
      <c r="F25" s="75"/>
      <c r="G25" s="75"/>
      <c r="H25" s="75"/>
      <c r="I25" s="75"/>
      <c r="J25" s="75"/>
      <c r="K25" s="75"/>
      <c r="L25" s="75"/>
      <c r="M25" s="75"/>
      <c r="N25" s="75"/>
      <c r="O25" s="75"/>
      <c r="P25" s="75"/>
      <c r="Q25" s="75"/>
      <c r="R25" s="75"/>
    </row>
    <row r="26" spans="1:18" s="51" customFormat="1" ht="35.65" customHeight="1">
      <c r="A26" s="72" t="s">
        <v>97</v>
      </c>
      <c r="B26" s="73" t="s">
        <v>98</v>
      </c>
      <c r="C26" s="73"/>
      <c r="D26" s="50"/>
      <c r="E26" s="50"/>
      <c r="F26" s="50"/>
      <c r="G26" s="50"/>
      <c r="H26" s="50"/>
      <c r="I26" s="50"/>
      <c r="J26" s="50"/>
      <c r="K26" s="50"/>
      <c r="L26" s="50"/>
      <c r="M26" s="50"/>
      <c r="N26" s="50"/>
      <c r="O26" s="50"/>
      <c r="P26" s="50"/>
      <c r="Q26" s="50"/>
      <c r="R26" s="50"/>
    </row>
    <row r="27" spans="1:18" s="51" customFormat="1" ht="35.65" customHeight="1">
      <c r="A27" s="80" t="s">
        <v>99</v>
      </c>
      <c r="B27" s="100" t="s">
        <v>100</v>
      </c>
      <c r="C27" s="100"/>
      <c r="D27" s="50"/>
      <c r="E27" s="50"/>
      <c r="F27" s="50"/>
      <c r="G27" s="50"/>
      <c r="H27" s="50"/>
      <c r="I27" s="50"/>
      <c r="J27" s="50"/>
      <c r="K27" s="50"/>
      <c r="L27" s="50"/>
      <c r="M27" s="50"/>
      <c r="N27" s="50"/>
      <c r="O27" s="50"/>
      <c r="P27" s="50"/>
      <c r="Q27" s="50"/>
      <c r="R27" s="50"/>
    </row>
    <row r="28" spans="1:18" s="76" customFormat="1" ht="57.75" customHeight="1">
      <c r="A28" s="62"/>
      <c r="B28" s="77" t="s">
        <v>410</v>
      </c>
      <c r="C28" s="77"/>
      <c r="D28" s="74"/>
      <c r="E28" s="75"/>
      <c r="F28" s="75"/>
      <c r="G28" s="75"/>
      <c r="H28" s="75"/>
      <c r="I28" s="75"/>
      <c r="J28" s="75"/>
      <c r="K28" s="75"/>
      <c r="L28" s="75"/>
      <c r="M28" s="75"/>
      <c r="N28" s="75"/>
      <c r="O28" s="75"/>
      <c r="P28" s="75"/>
      <c r="Q28" s="75"/>
      <c r="R28" s="75"/>
    </row>
    <row r="29" spans="1:18" s="51" customFormat="1" ht="35.65" customHeight="1">
      <c r="A29" s="72" t="s">
        <v>97</v>
      </c>
      <c r="B29" s="73" t="s">
        <v>98</v>
      </c>
      <c r="C29" s="73"/>
      <c r="D29" s="50"/>
      <c r="E29" s="50"/>
      <c r="F29" s="50"/>
      <c r="G29" s="50"/>
      <c r="H29" s="50"/>
      <c r="I29" s="50"/>
      <c r="J29" s="50"/>
      <c r="K29" s="50"/>
      <c r="L29" s="50"/>
      <c r="M29" s="50"/>
      <c r="N29" s="50"/>
      <c r="O29" s="50"/>
      <c r="P29" s="50"/>
      <c r="Q29" s="50"/>
      <c r="R29" s="50"/>
    </row>
    <row r="30" spans="1:18" s="51" customFormat="1" ht="35.65" customHeight="1">
      <c r="A30" s="80" t="s">
        <v>99</v>
      </c>
      <c r="B30" s="100" t="s">
        <v>100</v>
      </c>
      <c r="C30" s="100"/>
      <c r="D30" s="50"/>
      <c r="E30" s="50"/>
      <c r="F30" s="50"/>
      <c r="G30" s="50"/>
      <c r="H30" s="50"/>
      <c r="I30" s="50"/>
      <c r="J30" s="50"/>
      <c r="K30" s="50"/>
      <c r="L30" s="50"/>
      <c r="M30" s="50"/>
      <c r="N30" s="50"/>
      <c r="O30" s="50"/>
      <c r="P30" s="50"/>
      <c r="Q30" s="50"/>
      <c r="R30" s="50"/>
    </row>
    <row r="31" spans="1:18" s="66" customFormat="1" ht="114.75" customHeight="1">
      <c r="A31" s="62" t="s">
        <v>430</v>
      </c>
      <c r="B31" s="77" t="s">
        <v>431</v>
      </c>
      <c r="C31" s="77"/>
      <c r="D31" s="64"/>
      <c r="E31" s="65"/>
      <c r="F31" s="65"/>
      <c r="G31" s="65"/>
      <c r="H31" s="65"/>
      <c r="I31" s="65"/>
      <c r="J31" s="65"/>
      <c r="K31" s="65"/>
      <c r="L31" s="65"/>
      <c r="M31" s="65"/>
      <c r="N31" s="65"/>
      <c r="O31" s="65"/>
      <c r="P31" s="65"/>
      <c r="Q31" s="65"/>
      <c r="R31" s="65"/>
    </row>
    <row r="32" spans="1:18" s="66" customFormat="1" ht="85.15" customHeight="1">
      <c r="A32" s="62"/>
      <c r="B32" s="77" t="s">
        <v>106</v>
      </c>
      <c r="C32" s="77"/>
      <c r="D32" s="64"/>
      <c r="E32" s="65"/>
      <c r="F32" s="65"/>
      <c r="G32" s="65"/>
      <c r="H32" s="65"/>
      <c r="I32" s="65"/>
      <c r="J32" s="65"/>
      <c r="K32" s="65"/>
      <c r="L32" s="65"/>
      <c r="M32" s="65"/>
      <c r="N32" s="65"/>
      <c r="O32" s="65"/>
      <c r="P32" s="65"/>
      <c r="Q32" s="65"/>
      <c r="R32" s="65"/>
    </row>
    <row r="33" spans="1:18" s="51" customFormat="1" ht="35.65" customHeight="1">
      <c r="A33" s="72" t="s">
        <v>97</v>
      </c>
      <c r="B33" s="73" t="s">
        <v>98</v>
      </c>
      <c r="C33" s="73"/>
      <c r="D33" s="50"/>
      <c r="E33" s="50"/>
      <c r="F33" s="50"/>
      <c r="G33" s="50"/>
      <c r="H33" s="50"/>
      <c r="I33" s="50"/>
      <c r="J33" s="50"/>
      <c r="K33" s="50"/>
      <c r="L33" s="50"/>
      <c r="M33" s="50"/>
      <c r="N33" s="50"/>
      <c r="O33" s="50"/>
      <c r="P33" s="50"/>
      <c r="Q33" s="50"/>
      <c r="R33" s="50"/>
    </row>
    <row r="34" spans="1:18" s="51" customFormat="1" ht="35.65" customHeight="1">
      <c r="A34" s="80" t="s">
        <v>99</v>
      </c>
      <c r="B34" s="100" t="s">
        <v>100</v>
      </c>
      <c r="C34" s="100"/>
      <c r="D34" s="50"/>
      <c r="E34" s="50"/>
      <c r="F34" s="50"/>
      <c r="G34" s="50"/>
      <c r="H34" s="50"/>
      <c r="I34" s="50"/>
      <c r="J34" s="50"/>
      <c r="K34" s="50"/>
      <c r="L34" s="50"/>
      <c r="M34" s="50"/>
      <c r="N34" s="50"/>
      <c r="O34" s="50"/>
      <c r="P34" s="50"/>
      <c r="Q34" s="50"/>
      <c r="R34" s="50"/>
    </row>
    <row r="35" spans="1:18" s="66" customFormat="1" ht="45.75" customHeight="1">
      <c r="A35" s="62"/>
      <c r="B35" s="77" t="s">
        <v>108</v>
      </c>
      <c r="C35" s="77"/>
      <c r="D35" s="64"/>
      <c r="E35" s="65"/>
      <c r="F35" s="65"/>
      <c r="G35" s="65"/>
      <c r="H35" s="65"/>
      <c r="I35" s="65"/>
      <c r="J35" s="65"/>
      <c r="K35" s="65"/>
      <c r="L35" s="65"/>
      <c r="M35" s="65"/>
      <c r="N35" s="65"/>
      <c r="O35" s="65"/>
      <c r="P35" s="65"/>
      <c r="Q35" s="65"/>
      <c r="R35" s="65"/>
    </row>
    <row r="36" spans="1:18" s="51" customFormat="1" ht="35.65" customHeight="1">
      <c r="A36" s="72" t="s">
        <v>97</v>
      </c>
      <c r="B36" s="73" t="s">
        <v>98</v>
      </c>
      <c r="C36" s="73"/>
      <c r="D36" s="50"/>
      <c r="E36" s="50"/>
      <c r="F36" s="50"/>
      <c r="G36" s="50"/>
      <c r="H36" s="50"/>
      <c r="I36" s="50"/>
      <c r="J36" s="50"/>
      <c r="K36" s="50"/>
      <c r="L36" s="50"/>
      <c r="M36" s="50"/>
      <c r="N36" s="50"/>
      <c r="O36" s="50"/>
      <c r="P36" s="50"/>
      <c r="Q36" s="50"/>
      <c r="R36" s="50"/>
    </row>
    <row r="37" spans="1:18" s="51" customFormat="1" ht="35.65" customHeight="1">
      <c r="A37" s="80" t="s">
        <v>99</v>
      </c>
      <c r="B37" s="100" t="s">
        <v>100</v>
      </c>
      <c r="C37" s="100"/>
      <c r="D37" s="50"/>
      <c r="E37" s="50"/>
      <c r="F37" s="50"/>
      <c r="G37" s="50"/>
      <c r="H37" s="50"/>
      <c r="I37" s="50"/>
      <c r="J37" s="50"/>
      <c r="K37" s="50"/>
      <c r="L37" s="50"/>
      <c r="M37" s="50"/>
      <c r="N37" s="50"/>
      <c r="O37" s="50"/>
      <c r="P37" s="50"/>
      <c r="Q37" s="50"/>
      <c r="R37" s="50"/>
    </row>
    <row r="38" spans="1:18" ht="62.65" customHeight="1">
      <c r="A38" s="53" t="s">
        <v>348</v>
      </c>
      <c r="B38" s="58" t="s">
        <v>383</v>
      </c>
      <c r="C38" s="58"/>
      <c r="D38" s="59"/>
      <c r="E38" s="60"/>
      <c r="F38" s="60"/>
      <c r="G38" s="60"/>
      <c r="H38" s="60"/>
      <c r="I38" s="60"/>
      <c r="J38" s="60"/>
      <c r="K38" s="60"/>
      <c r="L38" s="60"/>
      <c r="M38" s="60"/>
      <c r="N38" s="60"/>
      <c r="O38" s="60"/>
      <c r="P38" s="60"/>
      <c r="Q38" s="60"/>
      <c r="R38" s="60"/>
    </row>
    <row r="39" spans="1:18" s="76" customFormat="1" ht="84.4" customHeight="1">
      <c r="A39" s="62"/>
      <c r="B39" s="77" t="s">
        <v>398</v>
      </c>
      <c r="C39" s="77"/>
      <c r="D39" s="74"/>
      <c r="E39" s="75"/>
      <c r="F39" s="75"/>
      <c r="G39" s="75"/>
      <c r="H39" s="75"/>
      <c r="I39" s="75"/>
      <c r="J39" s="75"/>
      <c r="K39" s="75"/>
      <c r="L39" s="75"/>
      <c r="M39" s="75"/>
      <c r="N39" s="75"/>
      <c r="O39" s="75"/>
      <c r="P39" s="75"/>
      <c r="Q39" s="75"/>
      <c r="R39" s="75"/>
    </row>
    <row r="40" spans="1:18" s="51" customFormat="1" ht="35.65" customHeight="1">
      <c r="A40" s="72" t="s">
        <v>97</v>
      </c>
      <c r="B40" s="73" t="s">
        <v>98</v>
      </c>
      <c r="C40" s="73"/>
      <c r="D40" s="50"/>
      <c r="E40" s="50"/>
      <c r="F40" s="50"/>
      <c r="G40" s="50"/>
      <c r="H40" s="50"/>
      <c r="I40" s="50"/>
      <c r="J40" s="50"/>
      <c r="K40" s="50"/>
      <c r="L40" s="50"/>
      <c r="M40" s="50"/>
      <c r="N40" s="50"/>
      <c r="O40" s="50"/>
      <c r="P40" s="50"/>
      <c r="Q40" s="50"/>
      <c r="R40" s="50"/>
    </row>
    <row r="41" spans="1:18" s="51" customFormat="1" ht="35.65" customHeight="1">
      <c r="A41" s="80" t="s">
        <v>99</v>
      </c>
      <c r="B41" s="100" t="s">
        <v>100</v>
      </c>
      <c r="C41" s="100"/>
      <c r="D41" s="50"/>
      <c r="E41" s="50"/>
      <c r="F41" s="50"/>
      <c r="G41" s="50"/>
      <c r="H41" s="50"/>
      <c r="I41" s="50"/>
      <c r="J41" s="50"/>
      <c r="K41" s="50"/>
      <c r="L41" s="50"/>
      <c r="M41" s="50"/>
      <c r="N41" s="50"/>
      <c r="O41" s="50"/>
      <c r="P41" s="50"/>
      <c r="Q41" s="50"/>
      <c r="R41" s="50"/>
    </row>
    <row r="42" spans="1:18" s="76" customFormat="1" ht="54.75" customHeight="1">
      <c r="A42" s="62"/>
      <c r="B42" s="77" t="s">
        <v>410</v>
      </c>
      <c r="C42" s="77"/>
      <c r="D42" s="74"/>
      <c r="E42" s="75"/>
      <c r="F42" s="75"/>
      <c r="G42" s="75"/>
      <c r="H42" s="75"/>
      <c r="I42" s="75"/>
      <c r="J42" s="75"/>
      <c r="K42" s="75"/>
      <c r="L42" s="75"/>
      <c r="M42" s="75"/>
      <c r="N42" s="75"/>
      <c r="O42" s="75"/>
      <c r="P42" s="75"/>
      <c r="Q42" s="75"/>
      <c r="R42" s="75"/>
    </row>
    <row r="43" spans="1:18" s="51" customFormat="1" ht="35.65" customHeight="1">
      <c r="A43" s="72" t="s">
        <v>97</v>
      </c>
      <c r="B43" s="73" t="s">
        <v>98</v>
      </c>
      <c r="C43" s="73"/>
      <c r="D43" s="50"/>
      <c r="E43" s="50"/>
      <c r="F43" s="50"/>
      <c r="G43" s="50"/>
      <c r="H43" s="50"/>
      <c r="I43" s="50"/>
      <c r="J43" s="50"/>
      <c r="K43" s="50"/>
      <c r="L43" s="50"/>
      <c r="M43" s="50"/>
      <c r="N43" s="50"/>
      <c r="O43" s="50"/>
      <c r="P43" s="50"/>
      <c r="Q43" s="50"/>
      <c r="R43" s="50"/>
    </row>
    <row r="44" spans="1:18" s="51" customFormat="1" ht="35.65" customHeight="1">
      <c r="A44" s="80" t="s">
        <v>99</v>
      </c>
      <c r="B44" s="100" t="s">
        <v>100</v>
      </c>
      <c r="C44" s="100"/>
      <c r="D44" s="50"/>
      <c r="E44" s="50"/>
      <c r="F44" s="50"/>
      <c r="G44" s="50"/>
      <c r="H44" s="50"/>
      <c r="I44" s="50"/>
      <c r="J44" s="50"/>
      <c r="K44" s="50"/>
      <c r="L44" s="50"/>
      <c r="M44" s="50"/>
      <c r="N44" s="50"/>
      <c r="O44" s="50"/>
      <c r="P44" s="50"/>
      <c r="Q44" s="50"/>
      <c r="R44" s="50"/>
    </row>
    <row r="45" spans="1:18" ht="37.15" customHeight="1">
      <c r="A45" s="97" t="s">
        <v>113</v>
      </c>
      <c r="B45" s="54" t="s">
        <v>432</v>
      </c>
      <c r="C45" s="54"/>
      <c r="D45" s="59"/>
      <c r="E45" s="60"/>
      <c r="F45" s="60"/>
      <c r="G45" s="60"/>
      <c r="H45" s="60"/>
      <c r="I45" s="60"/>
      <c r="J45" s="60"/>
      <c r="K45" s="60"/>
      <c r="L45" s="60"/>
      <c r="M45" s="60"/>
      <c r="N45" s="60"/>
      <c r="O45" s="60"/>
      <c r="P45" s="60"/>
      <c r="Q45" s="60"/>
      <c r="R45" s="60"/>
    </row>
    <row r="46" spans="1:18" s="51" customFormat="1" ht="35.65" customHeight="1">
      <c r="A46" s="72" t="s">
        <v>97</v>
      </c>
      <c r="B46" s="73" t="s">
        <v>98</v>
      </c>
      <c r="C46" s="73"/>
      <c r="D46" s="50"/>
      <c r="E46" s="50"/>
      <c r="F46" s="50"/>
      <c r="G46" s="50"/>
      <c r="H46" s="50"/>
      <c r="I46" s="50"/>
      <c r="J46" s="50"/>
      <c r="K46" s="50"/>
      <c r="L46" s="50"/>
      <c r="M46" s="50"/>
      <c r="N46" s="50"/>
      <c r="O46" s="50"/>
      <c r="P46" s="50"/>
      <c r="Q46" s="50"/>
      <c r="R46" s="50"/>
    </row>
    <row r="47" spans="1:18" s="51" customFormat="1" ht="35.65" customHeight="1">
      <c r="A47" s="80" t="s">
        <v>99</v>
      </c>
      <c r="B47" s="100" t="s">
        <v>100</v>
      </c>
      <c r="C47" s="100"/>
      <c r="D47" s="50"/>
      <c r="E47" s="50"/>
      <c r="F47" s="50"/>
      <c r="G47" s="50"/>
      <c r="H47" s="50"/>
      <c r="I47" s="50"/>
      <c r="J47" s="50"/>
      <c r="K47" s="50"/>
      <c r="L47" s="50"/>
      <c r="M47" s="50"/>
      <c r="N47" s="50"/>
      <c r="O47" s="50"/>
      <c r="P47" s="50"/>
      <c r="Q47" s="50"/>
      <c r="R47" s="50"/>
    </row>
    <row r="48" spans="1:18" ht="26.25" customHeight="1">
      <c r="A48" s="80"/>
      <c r="B48" s="73"/>
      <c r="C48" s="73"/>
      <c r="D48" s="59"/>
      <c r="E48" s="60"/>
      <c r="F48" s="60"/>
      <c r="G48" s="75"/>
      <c r="H48" s="75"/>
      <c r="I48" s="75"/>
      <c r="J48" s="75"/>
      <c r="K48" s="75"/>
      <c r="L48" s="75"/>
      <c r="M48" s="75"/>
      <c r="N48" s="75"/>
      <c r="O48" s="60"/>
      <c r="P48" s="60"/>
      <c r="Q48" s="60"/>
      <c r="R48" s="60"/>
    </row>
    <row r="49" spans="1:18">
      <c r="A49" s="61"/>
      <c r="B49" s="61"/>
      <c r="C49" s="61"/>
      <c r="D49" s="61"/>
      <c r="E49" s="61"/>
      <c r="F49" s="61"/>
      <c r="G49"/>
      <c r="H49"/>
      <c r="I49"/>
      <c r="J49"/>
      <c r="K49"/>
      <c r="L49"/>
      <c r="M49"/>
      <c r="N49"/>
      <c r="O49"/>
      <c r="P49" s="61"/>
      <c r="Q49" s="61"/>
      <c r="R49" s="61"/>
    </row>
    <row r="50" spans="1:18">
      <c r="A50" s="61"/>
      <c r="B50" s="254" t="s">
        <v>135</v>
      </c>
      <c r="C50" s="61"/>
      <c r="D50" s="61"/>
      <c r="E50" s="61"/>
      <c r="F50" s="61"/>
      <c r="G50"/>
      <c r="H50"/>
      <c r="I50"/>
      <c r="J50"/>
      <c r="K50"/>
      <c r="L50"/>
      <c r="M50"/>
      <c r="N50"/>
      <c r="O50"/>
      <c r="P50" s="61"/>
      <c r="Q50" s="61"/>
      <c r="R50" s="61"/>
    </row>
    <row r="51" spans="1:18">
      <c r="A51" s="61"/>
      <c r="B51" s="255" t="s">
        <v>358</v>
      </c>
      <c r="C51" s="61"/>
      <c r="D51" s="61"/>
      <c r="E51" s="61"/>
      <c r="F51" s="61"/>
      <c r="G51"/>
      <c r="H51"/>
      <c r="I51"/>
      <c r="J51"/>
      <c r="K51"/>
      <c r="L51"/>
      <c r="M51"/>
      <c r="N51"/>
      <c r="O51"/>
      <c r="P51" s="61"/>
      <c r="Q51" s="61"/>
      <c r="R51" s="61"/>
    </row>
    <row r="52" spans="1:18">
      <c r="A52" s="61"/>
      <c r="B52" s="256" t="s">
        <v>362</v>
      </c>
      <c r="C52" s="61"/>
      <c r="D52" s="61"/>
      <c r="E52" s="61"/>
      <c r="F52" s="61"/>
      <c r="G52"/>
      <c r="H52"/>
      <c r="I52"/>
      <c r="J52"/>
      <c r="K52"/>
      <c r="L52"/>
      <c r="M52"/>
      <c r="N52"/>
      <c r="O52"/>
      <c r="P52" s="61"/>
      <c r="Q52" s="61"/>
      <c r="R52" s="61"/>
    </row>
    <row r="53" spans="1:18">
      <c r="A53" s="61"/>
      <c r="B53" s="255" t="s">
        <v>391</v>
      </c>
      <c r="C53" s="61"/>
      <c r="D53" s="61"/>
      <c r="E53" s="61"/>
      <c r="F53" s="61"/>
      <c r="G53"/>
      <c r="H53"/>
      <c r="I53"/>
      <c r="J53"/>
      <c r="K53"/>
      <c r="L53"/>
      <c r="M53"/>
      <c r="N53"/>
      <c r="O53"/>
      <c r="P53" s="61"/>
      <c r="Q53" s="61"/>
      <c r="R53" s="61"/>
    </row>
    <row r="54" spans="1:18">
      <c r="A54" s="61"/>
      <c r="B54" s="61"/>
      <c r="C54" s="61"/>
      <c r="D54" s="61"/>
      <c r="E54" s="61"/>
      <c r="F54" s="61"/>
      <c r="G54"/>
      <c r="H54"/>
      <c r="I54"/>
      <c r="J54"/>
      <c r="K54"/>
      <c r="L54"/>
      <c r="M54"/>
      <c r="N54"/>
      <c r="O54"/>
      <c r="P54" s="61"/>
      <c r="Q54" s="61"/>
      <c r="R54" s="61"/>
    </row>
    <row r="55" spans="1:18">
      <c r="A55" s="61"/>
      <c r="B55" s="61"/>
      <c r="C55" s="61"/>
      <c r="D55" s="61"/>
      <c r="E55" s="61"/>
      <c r="F55" s="61"/>
      <c r="G55"/>
      <c r="H55"/>
      <c r="I55"/>
      <c r="J55"/>
      <c r="K55"/>
      <c r="L55"/>
      <c r="M55"/>
      <c r="N55"/>
      <c r="O55"/>
      <c r="P55" s="61"/>
      <c r="Q55" s="61"/>
      <c r="R55" s="61"/>
    </row>
    <row r="56" spans="1:18">
      <c r="A56" s="61"/>
      <c r="B56" s="61"/>
      <c r="C56" s="61"/>
      <c r="D56" s="61"/>
      <c r="E56" s="61"/>
      <c r="F56" s="61"/>
      <c r="G56"/>
      <c r="H56"/>
      <c r="I56"/>
      <c r="J56"/>
      <c r="K56"/>
      <c r="L56"/>
      <c r="M56"/>
      <c r="N56"/>
      <c r="O56"/>
      <c r="P56" s="61"/>
      <c r="Q56" s="61"/>
      <c r="R56" s="61"/>
    </row>
    <row r="57" spans="1:18">
      <c r="A57" s="61"/>
      <c r="B57" s="61"/>
      <c r="C57" s="61"/>
      <c r="D57" s="61"/>
      <c r="E57" s="61"/>
      <c r="F57" s="61"/>
      <c r="G57"/>
      <c r="H57"/>
      <c r="I57"/>
      <c r="J57"/>
      <c r="K57"/>
      <c r="L57"/>
      <c r="M57"/>
      <c r="N57"/>
      <c r="O57"/>
      <c r="P57" s="61"/>
      <c r="Q57" s="61"/>
      <c r="R57" s="61"/>
    </row>
    <row r="58" spans="1:18">
      <c r="A58" s="61"/>
      <c r="B58" s="61"/>
      <c r="C58" s="61"/>
      <c r="D58" s="61"/>
      <c r="E58" s="61"/>
      <c r="F58" s="61"/>
      <c r="G58"/>
      <c r="H58"/>
      <c r="I58"/>
      <c r="J58"/>
      <c r="K58"/>
      <c r="L58"/>
      <c r="M58"/>
      <c r="N58"/>
      <c r="O58"/>
      <c r="P58" s="61"/>
      <c r="Q58" s="61"/>
      <c r="R58" s="61"/>
    </row>
    <row r="59" spans="1:18">
      <c r="A59" s="61"/>
      <c r="B59" s="61"/>
      <c r="C59" s="61"/>
      <c r="D59" s="61"/>
      <c r="E59" s="61"/>
      <c r="F59" s="61"/>
      <c r="G59"/>
      <c r="H59"/>
      <c r="I59"/>
      <c r="J59"/>
      <c r="K59"/>
      <c r="L59"/>
      <c r="M59"/>
      <c r="N59"/>
      <c r="O59"/>
      <c r="P59" s="61"/>
      <c r="Q59" s="61"/>
      <c r="R59" s="61"/>
    </row>
    <row r="60" spans="1:18">
      <c r="A60" s="61"/>
      <c r="B60" s="61"/>
      <c r="C60" s="61"/>
      <c r="D60" s="61"/>
      <c r="E60" s="61"/>
      <c r="F60" s="61"/>
      <c r="G60"/>
      <c r="H60"/>
      <c r="I60"/>
      <c r="J60"/>
      <c r="K60"/>
      <c r="L60"/>
      <c r="M60"/>
      <c r="N60"/>
      <c r="O60"/>
      <c r="P60" s="61"/>
      <c r="Q60" s="61"/>
      <c r="R60" s="61"/>
    </row>
    <row r="61" spans="1:18">
      <c r="A61" s="61"/>
      <c r="B61" s="61"/>
      <c r="C61" s="61"/>
      <c r="D61" s="61"/>
      <c r="E61" s="61"/>
      <c r="F61" s="61"/>
      <c r="G61"/>
      <c r="H61"/>
      <c r="I61"/>
      <c r="J61"/>
      <c r="K61"/>
      <c r="L61"/>
      <c r="M61"/>
      <c r="N61"/>
      <c r="O61"/>
      <c r="P61" s="61"/>
      <c r="Q61" s="61"/>
      <c r="R61" s="61"/>
    </row>
    <row r="62" spans="1:18">
      <c r="A62" s="61"/>
      <c r="B62" s="61"/>
      <c r="C62" s="61"/>
      <c r="D62" s="61"/>
      <c r="E62" s="61"/>
      <c r="F62" s="61"/>
      <c r="G62"/>
      <c r="H62"/>
      <c r="I62"/>
      <c r="J62"/>
      <c r="K62"/>
      <c r="L62"/>
      <c r="M62"/>
      <c r="N62"/>
      <c r="O62"/>
      <c r="P62" s="61"/>
      <c r="Q62" s="61"/>
      <c r="R62" s="61"/>
    </row>
    <row r="63" spans="1:18">
      <c r="A63" s="61"/>
      <c r="B63" s="61"/>
      <c r="C63" s="61"/>
      <c r="D63" s="61"/>
      <c r="E63" s="61"/>
      <c r="F63" s="61"/>
      <c r="G63" s="61"/>
      <c r="H63" s="61"/>
      <c r="I63" s="61"/>
      <c r="J63" s="61"/>
      <c r="K63" s="61"/>
      <c r="L63" s="61"/>
      <c r="M63" s="61"/>
      <c r="N63" s="61"/>
      <c r="O63" s="61"/>
      <c r="P63" s="61"/>
      <c r="Q63" s="61"/>
      <c r="R63" s="61"/>
    </row>
    <row r="64" spans="1:18">
      <c r="A64" s="61"/>
      <c r="B64" s="61"/>
      <c r="C64" s="61"/>
      <c r="D64" s="61"/>
      <c r="E64" s="61"/>
      <c r="F64" s="61"/>
      <c r="G64" s="61"/>
      <c r="H64" s="61"/>
      <c r="I64" s="61"/>
      <c r="J64" s="61"/>
      <c r="K64" s="61"/>
      <c r="L64" s="61"/>
      <c r="M64" s="61"/>
      <c r="N64" s="61"/>
      <c r="O64" s="61"/>
      <c r="P64" s="61"/>
      <c r="Q64" s="61"/>
      <c r="R64" s="61"/>
    </row>
    <row r="65" spans="1:18">
      <c r="A65" s="61"/>
      <c r="B65" s="61"/>
      <c r="C65" s="61"/>
      <c r="D65" s="61"/>
      <c r="E65" s="61"/>
      <c r="F65" s="61"/>
      <c r="G65" s="61"/>
      <c r="H65" s="61"/>
      <c r="I65" s="61"/>
      <c r="J65" s="61"/>
      <c r="K65" s="61"/>
      <c r="L65" s="61"/>
      <c r="M65" s="61"/>
      <c r="N65" s="61"/>
      <c r="O65" s="61"/>
      <c r="P65" s="61"/>
      <c r="Q65" s="61"/>
      <c r="R65" s="61"/>
    </row>
    <row r="66" spans="1:18">
      <c r="A66" s="61"/>
      <c r="B66" s="61"/>
      <c r="C66" s="61"/>
      <c r="D66" s="61"/>
      <c r="E66" s="61"/>
      <c r="F66" s="61"/>
      <c r="G66" s="61"/>
      <c r="H66" s="61"/>
      <c r="I66" s="61"/>
      <c r="J66" s="61"/>
      <c r="K66" s="61"/>
      <c r="L66" s="61"/>
      <c r="M66" s="61"/>
      <c r="N66" s="61"/>
      <c r="O66" s="61"/>
      <c r="P66" s="61"/>
      <c r="Q66" s="61"/>
      <c r="R66" s="61"/>
    </row>
    <row r="67" spans="1:18">
      <c r="A67" s="61"/>
      <c r="B67" s="61"/>
      <c r="C67" s="61"/>
      <c r="D67" s="61"/>
      <c r="E67" s="61"/>
      <c r="F67" s="61"/>
      <c r="G67" s="61"/>
      <c r="H67" s="61"/>
      <c r="I67" s="61"/>
      <c r="J67" s="61"/>
      <c r="K67" s="61"/>
      <c r="L67" s="61"/>
      <c r="M67" s="61"/>
      <c r="N67" s="61"/>
      <c r="O67" s="61"/>
      <c r="P67" s="61"/>
      <c r="Q67" s="61"/>
      <c r="R67" s="61"/>
    </row>
    <row r="68" spans="1:18">
      <c r="A68" s="61"/>
      <c r="B68" s="61"/>
      <c r="C68" s="61"/>
      <c r="D68" s="61"/>
      <c r="E68" s="61"/>
      <c r="F68" s="61"/>
      <c r="G68" s="61"/>
      <c r="H68" s="61"/>
      <c r="I68" s="61"/>
      <c r="J68" s="61"/>
      <c r="K68" s="61"/>
      <c r="L68" s="61"/>
      <c r="M68" s="61"/>
      <c r="N68" s="61"/>
      <c r="O68" s="61"/>
      <c r="P68" s="61"/>
      <c r="Q68" s="61"/>
      <c r="R68" s="61"/>
    </row>
    <row r="69" spans="1:18">
      <c r="A69" s="61"/>
      <c r="B69" s="61"/>
      <c r="C69" s="61"/>
      <c r="D69" s="61"/>
      <c r="E69" s="61"/>
      <c r="F69" s="61"/>
      <c r="G69" s="61"/>
      <c r="H69" s="61"/>
      <c r="I69" s="61"/>
      <c r="J69" s="61"/>
      <c r="K69" s="61"/>
      <c r="L69" s="61"/>
      <c r="M69" s="61"/>
      <c r="N69" s="61"/>
      <c r="O69" s="61"/>
      <c r="P69" s="61"/>
      <c r="Q69" s="61"/>
      <c r="R69" s="61"/>
    </row>
    <row r="70" spans="1:18">
      <c r="A70" s="61"/>
      <c r="B70" s="61"/>
      <c r="C70" s="61"/>
      <c r="D70" s="61"/>
      <c r="E70" s="61"/>
      <c r="F70" s="61"/>
      <c r="G70" s="61"/>
      <c r="H70" s="61"/>
      <c r="I70" s="61"/>
      <c r="J70" s="61"/>
      <c r="K70" s="61"/>
      <c r="L70" s="61"/>
      <c r="M70" s="61"/>
      <c r="N70" s="61"/>
      <c r="O70" s="61"/>
      <c r="P70" s="61"/>
      <c r="Q70" s="61"/>
      <c r="R70" s="61"/>
    </row>
    <row r="71" spans="1:18">
      <c r="A71" s="61"/>
      <c r="B71" s="61"/>
      <c r="C71" s="61"/>
      <c r="D71" s="61"/>
      <c r="E71" s="61"/>
      <c r="F71" s="61"/>
      <c r="G71" s="61"/>
      <c r="H71" s="61"/>
      <c r="I71" s="61"/>
      <c r="J71" s="61"/>
      <c r="K71" s="61"/>
      <c r="L71" s="61"/>
      <c r="M71" s="61"/>
      <c r="N71" s="61"/>
      <c r="O71" s="61"/>
      <c r="P71" s="61"/>
      <c r="Q71" s="61"/>
      <c r="R71" s="61"/>
    </row>
    <row r="72" spans="1:18">
      <c r="A72" s="61"/>
      <c r="B72" s="61"/>
      <c r="C72" s="61"/>
      <c r="D72" s="61"/>
      <c r="E72" s="61"/>
      <c r="F72" s="61"/>
      <c r="G72" s="61"/>
      <c r="H72" s="61"/>
      <c r="I72" s="61"/>
      <c r="J72" s="61"/>
      <c r="K72" s="61"/>
      <c r="L72" s="61"/>
      <c r="M72" s="61"/>
      <c r="N72" s="61"/>
      <c r="O72" s="61"/>
      <c r="P72" s="61"/>
      <c r="Q72" s="61"/>
      <c r="R72" s="61"/>
    </row>
    <row r="73" spans="1:18">
      <c r="A73" s="61"/>
      <c r="B73" s="61"/>
      <c r="C73" s="61"/>
      <c r="D73" s="61"/>
      <c r="E73" s="61"/>
      <c r="F73" s="61"/>
      <c r="G73" s="61"/>
      <c r="H73" s="61"/>
      <c r="I73" s="61"/>
      <c r="J73" s="61"/>
      <c r="K73" s="61"/>
      <c r="L73" s="61"/>
      <c r="M73" s="61"/>
      <c r="N73" s="61"/>
      <c r="O73" s="61"/>
      <c r="P73" s="61"/>
      <c r="Q73" s="61"/>
      <c r="R73" s="61"/>
    </row>
    <row r="74" spans="1:18">
      <c r="A74" s="61"/>
      <c r="B74" s="61"/>
      <c r="C74" s="61"/>
      <c r="D74" s="61"/>
      <c r="E74" s="61"/>
      <c r="F74" s="61"/>
      <c r="G74" s="61"/>
      <c r="H74" s="61"/>
      <c r="I74" s="61"/>
      <c r="J74" s="61"/>
      <c r="K74" s="61"/>
      <c r="L74" s="61"/>
      <c r="M74" s="61"/>
      <c r="N74" s="61"/>
      <c r="O74" s="61"/>
      <c r="P74" s="61"/>
      <c r="Q74" s="61"/>
      <c r="R74" s="61"/>
    </row>
    <row r="75" spans="1:18">
      <c r="A75" s="61"/>
      <c r="B75" s="61"/>
      <c r="C75" s="61"/>
      <c r="D75" s="61"/>
      <c r="E75" s="61"/>
      <c r="F75" s="61"/>
      <c r="G75" s="61"/>
      <c r="H75" s="61"/>
      <c r="I75" s="61"/>
      <c r="J75" s="61"/>
      <c r="K75" s="61"/>
      <c r="L75" s="61"/>
      <c r="M75" s="61"/>
      <c r="N75" s="61"/>
      <c r="O75" s="61"/>
      <c r="P75" s="61"/>
      <c r="Q75" s="61"/>
      <c r="R75" s="61"/>
    </row>
    <row r="76" spans="1:18">
      <c r="A76" s="61"/>
      <c r="B76" s="61"/>
      <c r="C76" s="61"/>
      <c r="D76" s="61"/>
      <c r="E76" s="61"/>
      <c r="F76" s="61"/>
      <c r="G76" s="61"/>
      <c r="H76" s="61"/>
      <c r="I76" s="61"/>
      <c r="J76" s="61"/>
      <c r="K76" s="61"/>
      <c r="L76" s="61"/>
      <c r="M76" s="61"/>
      <c r="N76" s="61"/>
      <c r="O76" s="61"/>
      <c r="P76" s="61"/>
      <c r="Q76" s="61"/>
      <c r="R76" s="61"/>
    </row>
    <row r="77" spans="1:18">
      <c r="A77" s="61"/>
      <c r="B77" s="61"/>
      <c r="C77" s="61"/>
      <c r="D77" s="61"/>
      <c r="E77" s="61"/>
      <c r="F77" s="61"/>
      <c r="G77" s="61"/>
      <c r="H77" s="61"/>
      <c r="I77" s="61"/>
      <c r="J77" s="61"/>
      <c r="K77" s="61"/>
      <c r="L77" s="61"/>
      <c r="M77" s="61"/>
      <c r="N77" s="61"/>
      <c r="O77" s="61"/>
      <c r="P77" s="61"/>
      <c r="Q77" s="61"/>
      <c r="R77" s="61"/>
    </row>
    <row r="78" spans="1:18">
      <c r="A78" s="61"/>
      <c r="B78" s="61"/>
      <c r="C78" s="61"/>
      <c r="D78" s="61"/>
      <c r="E78" s="61"/>
      <c r="F78" s="61"/>
      <c r="G78" s="61"/>
      <c r="H78" s="61"/>
      <c r="I78" s="61"/>
      <c r="J78" s="61"/>
      <c r="K78" s="61"/>
      <c r="L78" s="61"/>
      <c r="M78" s="61"/>
      <c r="N78" s="61"/>
      <c r="O78" s="61"/>
      <c r="P78" s="61"/>
      <c r="Q78" s="61"/>
      <c r="R78" s="61"/>
    </row>
    <row r="79" spans="1:18">
      <c r="A79" s="61"/>
      <c r="B79" s="61"/>
      <c r="C79" s="61"/>
      <c r="D79" s="61"/>
      <c r="E79" s="61"/>
      <c r="F79" s="61"/>
      <c r="G79" s="61"/>
      <c r="H79" s="61"/>
      <c r="I79" s="61"/>
      <c r="J79" s="61"/>
      <c r="K79" s="61"/>
      <c r="L79" s="61"/>
      <c r="M79" s="61"/>
      <c r="N79" s="61"/>
      <c r="O79" s="61"/>
      <c r="P79" s="61"/>
      <c r="Q79" s="61"/>
      <c r="R79" s="61"/>
    </row>
    <row r="80" spans="1:18">
      <c r="A80" s="61"/>
      <c r="B80" s="61"/>
      <c r="C80" s="61"/>
      <c r="D80" s="61"/>
      <c r="E80" s="61"/>
      <c r="F80" s="61"/>
      <c r="G80" s="61"/>
      <c r="H80" s="61"/>
      <c r="I80" s="61"/>
      <c r="J80" s="61"/>
      <c r="K80" s="61"/>
      <c r="L80" s="61"/>
      <c r="M80" s="61"/>
      <c r="N80" s="61"/>
      <c r="O80" s="61"/>
      <c r="P80" s="61"/>
      <c r="Q80" s="61"/>
      <c r="R80" s="61"/>
    </row>
    <row r="81" spans="1:18">
      <c r="A81" s="61"/>
      <c r="B81" s="61"/>
      <c r="C81" s="61"/>
      <c r="D81" s="61"/>
      <c r="E81" s="61"/>
      <c r="F81" s="61"/>
      <c r="G81" s="61"/>
      <c r="H81" s="61"/>
      <c r="I81" s="61"/>
      <c r="J81" s="61"/>
      <c r="K81" s="61"/>
      <c r="L81" s="61"/>
      <c r="M81" s="61"/>
      <c r="N81" s="61"/>
      <c r="O81" s="61"/>
      <c r="P81" s="61"/>
      <c r="Q81" s="61"/>
      <c r="R81" s="61"/>
    </row>
    <row r="82" spans="1:18">
      <c r="A82" s="61"/>
      <c r="B82" s="61"/>
      <c r="C82" s="61"/>
      <c r="D82" s="61"/>
      <c r="E82" s="61"/>
      <c r="F82" s="61"/>
      <c r="G82" s="61"/>
      <c r="H82" s="61"/>
      <c r="I82" s="61"/>
      <c r="J82" s="61"/>
      <c r="K82" s="61"/>
      <c r="L82" s="61"/>
      <c r="M82" s="61"/>
      <c r="N82" s="61"/>
      <c r="O82" s="61"/>
      <c r="P82" s="61"/>
      <c r="Q82" s="61"/>
      <c r="R82" s="61"/>
    </row>
    <row r="83" spans="1:18">
      <c r="A83" s="61"/>
      <c r="B83" s="61"/>
      <c r="C83" s="61"/>
      <c r="D83" s="61"/>
      <c r="E83" s="61"/>
      <c r="F83" s="61"/>
      <c r="G83" s="61"/>
      <c r="H83" s="61"/>
      <c r="I83" s="61"/>
      <c r="J83" s="61"/>
      <c r="K83" s="61"/>
      <c r="L83" s="61"/>
      <c r="M83" s="61"/>
      <c r="N83" s="61"/>
      <c r="O83" s="61"/>
      <c r="P83" s="61"/>
      <c r="Q83" s="61"/>
      <c r="R83" s="61"/>
    </row>
    <row r="84" spans="1:18">
      <c r="A84" s="61"/>
      <c r="B84" s="61"/>
      <c r="C84" s="61"/>
      <c r="D84" s="61"/>
      <c r="E84" s="61"/>
      <c r="F84" s="61"/>
      <c r="G84" s="61"/>
      <c r="H84" s="61"/>
      <c r="I84" s="61"/>
      <c r="J84" s="61"/>
      <c r="K84" s="61"/>
      <c r="L84" s="61"/>
      <c r="M84" s="61"/>
      <c r="N84" s="61"/>
      <c r="O84" s="61"/>
      <c r="P84" s="61"/>
      <c r="Q84" s="61"/>
      <c r="R84" s="61"/>
    </row>
    <row r="85" spans="1:18">
      <c r="A85" s="61"/>
      <c r="B85" s="61"/>
      <c r="C85" s="61"/>
      <c r="D85" s="61"/>
      <c r="E85" s="61"/>
      <c r="F85" s="61"/>
      <c r="G85" s="61"/>
      <c r="H85" s="61"/>
      <c r="I85" s="61"/>
      <c r="J85" s="61"/>
      <c r="K85" s="61"/>
      <c r="L85" s="61"/>
      <c r="M85" s="61"/>
      <c r="N85" s="61"/>
      <c r="O85" s="61"/>
      <c r="P85" s="61"/>
      <c r="Q85" s="61"/>
      <c r="R85" s="61"/>
    </row>
    <row r="86" spans="1:18">
      <c r="A86" s="61"/>
      <c r="B86" s="61"/>
      <c r="C86" s="61"/>
      <c r="D86" s="61"/>
      <c r="E86" s="61"/>
      <c r="F86" s="61"/>
      <c r="G86" s="61"/>
      <c r="H86" s="61"/>
      <c r="I86" s="61"/>
      <c r="J86" s="61"/>
      <c r="K86" s="61"/>
      <c r="L86" s="61"/>
      <c r="M86" s="61"/>
      <c r="N86" s="61"/>
      <c r="O86" s="61"/>
      <c r="P86" s="61"/>
      <c r="Q86" s="61"/>
      <c r="R86" s="61"/>
    </row>
    <row r="87" spans="1:18">
      <c r="A87" s="61"/>
      <c r="B87" s="61"/>
      <c r="C87" s="61"/>
      <c r="D87" s="61"/>
      <c r="E87" s="61"/>
      <c r="F87" s="61"/>
      <c r="G87" s="61"/>
      <c r="H87" s="61"/>
      <c r="I87" s="61"/>
      <c r="J87" s="61"/>
      <c r="K87" s="61"/>
      <c r="L87" s="61"/>
      <c r="M87" s="61"/>
      <c r="N87" s="61"/>
      <c r="O87" s="61"/>
      <c r="P87" s="61"/>
      <c r="Q87" s="61"/>
      <c r="R87" s="61"/>
    </row>
    <row r="88" spans="1:18">
      <c r="A88" s="61"/>
      <c r="B88" s="61"/>
      <c r="C88" s="61"/>
      <c r="D88" s="61"/>
      <c r="E88" s="61"/>
      <c r="F88" s="61"/>
      <c r="G88" s="61"/>
      <c r="H88" s="61"/>
      <c r="I88" s="61"/>
      <c r="J88" s="61"/>
      <c r="K88" s="61"/>
      <c r="L88" s="61"/>
      <c r="M88" s="61"/>
      <c r="N88" s="61"/>
      <c r="O88" s="61"/>
      <c r="P88" s="61"/>
      <c r="Q88" s="61"/>
      <c r="R88" s="61"/>
    </row>
    <row r="89" spans="1:18">
      <c r="A89" s="61"/>
      <c r="B89" s="61"/>
      <c r="C89" s="61"/>
      <c r="D89" s="61"/>
      <c r="E89" s="61"/>
      <c r="F89" s="61"/>
      <c r="G89" s="61"/>
      <c r="H89" s="61"/>
      <c r="I89" s="61"/>
      <c r="J89" s="61"/>
      <c r="K89" s="61"/>
      <c r="L89" s="61"/>
      <c r="M89" s="61"/>
      <c r="N89" s="61"/>
      <c r="O89" s="61"/>
      <c r="P89" s="61"/>
      <c r="Q89" s="61"/>
      <c r="R89" s="61"/>
    </row>
    <row r="90" spans="1:18">
      <c r="A90" s="61"/>
      <c r="B90" s="61"/>
      <c r="C90" s="61"/>
      <c r="D90" s="61"/>
      <c r="E90" s="61"/>
      <c r="F90" s="61"/>
      <c r="G90" s="61"/>
      <c r="H90" s="61"/>
      <c r="I90" s="61"/>
      <c r="J90" s="61"/>
      <c r="K90" s="61"/>
      <c r="L90" s="61"/>
      <c r="M90" s="61"/>
      <c r="N90" s="61"/>
      <c r="O90" s="61"/>
      <c r="P90" s="61"/>
      <c r="Q90" s="61"/>
      <c r="R90" s="61"/>
    </row>
    <row r="91" spans="1:18">
      <c r="A91" s="61"/>
      <c r="B91" s="61"/>
      <c r="C91" s="61"/>
      <c r="D91" s="61"/>
      <c r="E91" s="61"/>
      <c r="F91" s="61"/>
      <c r="G91" s="61"/>
      <c r="H91" s="61"/>
      <c r="I91" s="61"/>
      <c r="J91" s="61"/>
      <c r="K91" s="61"/>
      <c r="L91" s="61"/>
      <c r="M91" s="61"/>
      <c r="N91" s="61"/>
      <c r="O91" s="61"/>
      <c r="P91" s="61"/>
      <c r="Q91" s="61"/>
      <c r="R91" s="61"/>
    </row>
    <row r="92" spans="1:18">
      <c r="A92" s="61"/>
      <c r="B92" s="61"/>
      <c r="C92" s="61"/>
      <c r="D92" s="61"/>
      <c r="E92" s="61"/>
      <c r="F92" s="61"/>
      <c r="G92" s="61"/>
      <c r="H92" s="61"/>
      <c r="I92" s="61"/>
      <c r="J92" s="61"/>
      <c r="K92" s="61"/>
      <c r="L92" s="61"/>
      <c r="M92" s="61"/>
      <c r="N92" s="61"/>
      <c r="O92" s="61"/>
      <c r="P92" s="61"/>
      <c r="Q92" s="61"/>
      <c r="R92" s="61"/>
    </row>
    <row r="93" spans="1:18">
      <c r="A93" s="61"/>
      <c r="B93" s="61"/>
      <c r="C93" s="61"/>
      <c r="D93" s="61"/>
      <c r="E93" s="61"/>
      <c r="F93" s="61"/>
      <c r="G93" s="61"/>
      <c r="H93" s="61"/>
      <c r="I93" s="61"/>
      <c r="J93" s="61"/>
      <c r="K93" s="61"/>
      <c r="L93" s="61"/>
      <c r="M93" s="61"/>
      <c r="N93" s="61"/>
      <c r="O93" s="61"/>
      <c r="P93" s="61"/>
      <c r="Q93" s="61"/>
      <c r="R93" s="61"/>
    </row>
    <row r="94" spans="1:18">
      <c r="A94" s="61"/>
      <c r="B94" s="61"/>
      <c r="C94" s="61"/>
      <c r="D94" s="61"/>
      <c r="E94" s="61"/>
      <c r="F94" s="61"/>
      <c r="G94" s="61"/>
      <c r="H94" s="61"/>
      <c r="I94" s="61"/>
      <c r="J94" s="61"/>
      <c r="K94" s="61"/>
      <c r="L94" s="61"/>
      <c r="M94" s="61"/>
      <c r="N94" s="61"/>
      <c r="O94" s="61"/>
      <c r="P94" s="61"/>
      <c r="Q94" s="61"/>
      <c r="R94" s="61"/>
    </row>
    <row r="95" spans="1:18">
      <c r="A95" s="61"/>
      <c r="B95" s="61"/>
      <c r="C95" s="61"/>
      <c r="D95" s="61"/>
      <c r="E95" s="61"/>
      <c r="F95" s="61"/>
      <c r="G95" s="61"/>
      <c r="H95" s="61"/>
      <c r="I95" s="61"/>
      <c r="J95" s="61"/>
      <c r="K95" s="61"/>
      <c r="L95" s="61"/>
      <c r="M95" s="61"/>
      <c r="N95" s="61"/>
      <c r="O95" s="61"/>
      <c r="P95" s="61"/>
      <c r="Q95" s="61"/>
      <c r="R95" s="61"/>
    </row>
    <row r="96" spans="1:18">
      <c r="A96" s="61"/>
      <c r="B96" s="61"/>
      <c r="C96" s="61"/>
      <c r="D96" s="61"/>
      <c r="E96" s="61"/>
      <c r="F96" s="61"/>
      <c r="G96" s="61"/>
      <c r="H96" s="61"/>
      <c r="I96" s="61"/>
      <c r="J96" s="61"/>
      <c r="K96" s="61"/>
      <c r="L96" s="61"/>
      <c r="M96" s="61"/>
      <c r="N96" s="61"/>
      <c r="O96" s="61"/>
      <c r="P96" s="61"/>
      <c r="Q96" s="61"/>
      <c r="R96" s="61"/>
    </row>
    <row r="97" spans="1:18">
      <c r="A97" s="61"/>
      <c r="B97" s="61"/>
      <c r="C97" s="61"/>
      <c r="D97" s="61"/>
      <c r="E97" s="61"/>
      <c r="F97" s="61"/>
      <c r="G97" s="61"/>
      <c r="H97" s="61"/>
      <c r="I97" s="61"/>
      <c r="J97" s="61"/>
      <c r="K97" s="61"/>
      <c r="L97" s="61"/>
      <c r="M97" s="61"/>
      <c r="N97" s="61"/>
      <c r="O97" s="61"/>
      <c r="P97" s="61"/>
      <c r="Q97" s="61"/>
      <c r="R97" s="61"/>
    </row>
    <row r="98" spans="1:18">
      <c r="A98" s="61"/>
      <c r="B98" s="61"/>
      <c r="C98" s="61"/>
      <c r="D98" s="61"/>
      <c r="E98" s="61"/>
      <c r="F98" s="61"/>
      <c r="G98" s="61"/>
      <c r="H98" s="61"/>
      <c r="I98" s="61"/>
      <c r="J98" s="61"/>
      <c r="K98" s="61"/>
      <c r="L98" s="61"/>
      <c r="M98" s="61"/>
      <c r="N98" s="61"/>
      <c r="O98" s="61"/>
      <c r="P98" s="61"/>
      <c r="Q98" s="61"/>
      <c r="R98" s="61"/>
    </row>
    <row r="99" spans="1:18">
      <c r="A99" s="61"/>
      <c r="B99" s="61"/>
      <c r="C99" s="61"/>
      <c r="D99" s="61"/>
      <c r="E99" s="61"/>
      <c r="F99" s="61"/>
      <c r="G99" s="61"/>
      <c r="H99" s="61"/>
      <c r="I99" s="61"/>
      <c r="J99" s="61"/>
      <c r="K99" s="61"/>
      <c r="L99" s="61"/>
      <c r="M99" s="61"/>
      <c r="N99" s="61"/>
      <c r="O99" s="61"/>
      <c r="P99" s="61"/>
      <c r="Q99" s="61"/>
      <c r="R99" s="61"/>
    </row>
    <row r="100" spans="1:18">
      <c r="A100" s="61"/>
      <c r="B100" s="61"/>
      <c r="C100" s="61"/>
      <c r="D100" s="61"/>
      <c r="E100" s="61"/>
      <c r="F100" s="61"/>
      <c r="G100" s="61"/>
      <c r="H100" s="61"/>
      <c r="I100" s="61"/>
      <c r="J100" s="61"/>
      <c r="K100" s="61"/>
      <c r="L100" s="61"/>
      <c r="M100" s="61"/>
      <c r="N100" s="61"/>
      <c r="O100" s="61"/>
      <c r="P100" s="61"/>
      <c r="Q100" s="61"/>
      <c r="R100" s="61"/>
    </row>
    <row r="101" spans="1:18">
      <c r="A101" s="61"/>
      <c r="B101" s="61"/>
      <c r="C101" s="61"/>
      <c r="D101" s="61"/>
      <c r="E101" s="61"/>
      <c r="F101" s="61"/>
      <c r="G101" s="61"/>
      <c r="H101" s="61"/>
      <c r="I101" s="61"/>
      <c r="J101" s="61"/>
      <c r="K101" s="61"/>
      <c r="L101" s="61"/>
      <c r="M101" s="61"/>
      <c r="N101" s="61"/>
      <c r="O101" s="61"/>
      <c r="P101" s="61"/>
      <c r="Q101" s="61"/>
      <c r="R101" s="61"/>
    </row>
    <row r="102" spans="1:18">
      <c r="A102" s="61"/>
      <c r="B102" s="61"/>
      <c r="C102" s="61"/>
      <c r="D102" s="61"/>
      <c r="E102" s="61"/>
      <c r="F102" s="61"/>
      <c r="G102" s="61"/>
      <c r="H102" s="61"/>
      <c r="I102" s="61"/>
      <c r="J102" s="61"/>
      <c r="K102" s="61"/>
      <c r="L102" s="61"/>
      <c r="M102" s="61"/>
      <c r="N102" s="61"/>
      <c r="O102" s="61"/>
      <c r="P102" s="61"/>
      <c r="Q102" s="61"/>
      <c r="R102" s="61"/>
    </row>
    <row r="103" spans="1:18">
      <c r="A103" s="61"/>
      <c r="B103" s="61"/>
      <c r="C103" s="61"/>
      <c r="D103" s="61"/>
      <c r="E103" s="61"/>
      <c r="F103" s="61"/>
      <c r="G103" s="61"/>
      <c r="H103" s="61"/>
      <c r="I103" s="61"/>
      <c r="J103" s="61"/>
      <c r="K103" s="61"/>
      <c r="L103" s="61"/>
      <c r="M103" s="61"/>
      <c r="N103" s="61"/>
      <c r="O103" s="61"/>
      <c r="P103" s="61"/>
      <c r="Q103" s="61"/>
      <c r="R103" s="61"/>
    </row>
    <row r="104" spans="1:18">
      <c r="A104" s="61"/>
      <c r="B104" s="61"/>
      <c r="C104" s="61"/>
      <c r="D104" s="61"/>
      <c r="E104" s="61"/>
      <c r="F104" s="61"/>
      <c r="G104" s="61"/>
      <c r="H104" s="61"/>
      <c r="I104" s="61"/>
      <c r="J104" s="61"/>
      <c r="K104" s="61"/>
      <c r="L104" s="61"/>
      <c r="M104" s="61"/>
      <c r="N104" s="61"/>
      <c r="O104" s="61"/>
      <c r="P104" s="61"/>
      <c r="Q104" s="61"/>
      <c r="R104" s="61"/>
    </row>
    <row r="105" spans="1:18">
      <c r="A105" s="61"/>
      <c r="B105" s="61"/>
      <c r="C105" s="61"/>
      <c r="D105" s="61"/>
      <c r="E105" s="61"/>
      <c r="F105" s="61"/>
      <c r="G105" s="61"/>
      <c r="H105" s="61"/>
      <c r="I105" s="61"/>
      <c r="J105" s="61"/>
      <c r="K105" s="61"/>
      <c r="L105" s="61"/>
      <c r="M105" s="61"/>
      <c r="N105" s="61"/>
      <c r="O105" s="61"/>
      <c r="P105" s="61"/>
      <c r="Q105" s="61"/>
      <c r="R105" s="61"/>
    </row>
    <row r="106" spans="1:18">
      <c r="A106" s="61"/>
      <c r="B106" s="61"/>
      <c r="C106" s="61"/>
      <c r="D106" s="61"/>
      <c r="E106" s="61"/>
      <c r="F106" s="61"/>
      <c r="G106" s="61"/>
      <c r="H106" s="61"/>
      <c r="I106" s="61"/>
      <c r="J106" s="61"/>
      <c r="K106" s="61"/>
      <c r="L106" s="61"/>
      <c r="M106" s="61"/>
      <c r="N106" s="61"/>
      <c r="O106" s="61"/>
      <c r="P106" s="61"/>
      <c r="Q106" s="61"/>
      <c r="R106" s="61"/>
    </row>
    <row r="107" spans="1:18">
      <c r="A107" s="61"/>
      <c r="B107" s="61"/>
      <c r="C107" s="61"/>
      <c r="D107" s="61"/>
      <c r="E107" s="61"/>
      <c r="F107" s="61"/>
      <c r="G107" s="61"/>
      <c r="H107" s="61"/>
      <c r="I107" s="61"/>
      <c r="J107" s="61"/>
      <c r="K107" s="61"/>
      <c r="L107" s="61"/>
      <c r="M107" s="61"/>
      <c r="N107" s="61"/>
      <c r="O107" s="61"/>
      <c r="P107" s="61"/>
      <c r="Q107" s="61"/>
      <c r="R107" s="61"/>
    </row>
    <row r="108" spans="1:18">
      <c r="A108" s="61"/>
      <c r="B108" s="61"/>
      <c r="C108" s="61"/>
      <c r="D108" s="61"/>
      <c r="E108" s="61"/>
      <c r="F108" s="61"/>
      <c r="G108" s="61"/>
      <c r="H108" s="61"/>
      <c r="I108" s="61"/>
      <c r="J108" s="61"/>
      <c r="K108" s="61"/>
      <c r="L108" s="61"/>
      <c r="M108" s="61"/>
      <c r="N108" s="61"/>
      <c r="O108" s="61"/>
      <c r="P108" s="61"/>
      <c r="Q108" s="61"/>
      <c r="R108" s="61"/>
    </row>
    <row r="109" spans="1:18">
      <c r="A109" s="61"/>
      <c r="B109" s="61"/>
      <c r="C109" s="61"/>
      <c r="D109" s="61"/>
      <c r="E109" s="61"/>
      <c r="F109" s="61"/>
      <c r="G109" s="61"/>
      <c r="H109" s="61"/>
      <c r="I109" s="61"/>
      <c r="J109" s="61"/>
      <c r="K109" s="61"/>
      <c r="L109" s="61"/>
      <c r="M109" s="61"/>
      <c r="N109" s="61"/>
      <c r="O109" s="61"/>
      <c r="P109" s="61"/>
      <c r="Q109" s="61"/>
      <c r="R109" s="61"/>
    </row>
    <row r="110" spans="1:18">
      <c r="A110" s="61"/>
      <c r="B110" s="61"/>
      <c r="C110" s="61"/>
      <c r="D110" s="61"/>
      <c r="E110" s="61"/>
      <c r="F110" s="61"/>
      <c r="G110" s="61"/>
      <c r="H110" s="61"/>
      <c r="I110" s="61"/>
      <c r="J110" s="61"/>
      <c r="K110" s="61"/>
      <c r="L110" s="61"/>
      <c r="M110" s="61"/>
      <c r="N110" s="61"/>
      <c r="O110" s="61"/>
      <c r="P110" s="61"/>
      <c r="Q110" s="61"/>
      <c r="R110" s="61"/>
    </row>
    <row r="111" spans="1:18">
      <c r="A111" s="61"/>
      <c r="B111" s="61"/>
      <c r="C111" s="61"/>
      <c r="D111" s="61"/>
      <c r="E111" s="61"/>
      <c r="F111" s="61"/>
      <c r="G111" s="61"/>
      <c r="H111" s="61"/>
      <c r="I111" s="61"/>
      <c r="J111" s="61"/>
      <c r="K111" s="61"/>
      <c r="L111" s="61"/>
      <c r="M111" s="61"/>
      <c r="N111" s="61"/>
      <c r="O111" s="61"/>
      <c r="P111" s="61"/>
      <c r="Q111" s="61"/>
      <c r="R111" s="61"/>
    </row>
    <row r="112" spans="1:18">
      <c r="A112" s="61"/>
      <c r="B112" s="61"/>
      <c r="C112" s="61"/>
      <c r="D112" s="61"/>
      <c r="E112" s="61"/>
      <c r="F112" s="61"/>
      <c r="G112" s="61"/>
      <c r="H112" s="61"/>
      <c r="I112" s="61"/>
      <c r="J112" s="61"/>
      <c r="K112" s="61"/>
      <c r="L112" s="61"/>
      <c r="M112" s="61"/>
      <c r="N112" s="61"/>
      <c r="O112" s="61"/>
      <c r="P112" s="61"/>
      <c r="Q112" s="61"/>
      <c r="R112" s="61"/>
    </row>
    <row r="113" spans="1:18">
      <c r="A113" s="61"/>
      <c r="B113" s="61"/>
      <c r="C113" s="61"/>
      <c r="D113" s="61"/>
      <c r="E113" s="61"/>
      <c r="F113" s="61"/>
      <c r="G113" s="61"/>
      <c r="H113" s="61"/>
      <c r="I113" s="61"/>
      <c r="J113" s="61"/>
      <c r="K113" s="61"/>
      <c r="L113" s="61"/>
      <c r="M113" s="61"/>
      <c r="N113" s="61"/>
      <c r="O113" s="61"/>
      <c r="P113" s="61"/>
      <c r="Q113" s="61"/>
      <c r="R113" s="61"/>
    </row>
    <row r="114" spans="1:18">
      <c r="A114" s="61"/>
      <c r="B114" s="61"/>
      <c r="C114" s="61"/>
      <c r="D114" s="61"/>
      <c r="E114" s="61"/>
      <c r="F114" s="61"/>
      <c r="G114" s="61"/>
      <c r="H114" s="61"/>
      <c r="I114" s="61"/>
      <c r="J114" s="61"/>
      <c r="K114" s="61"/>
      <c r="L114" s="61"/>
      <c r="M114" s="61"/>
      <c r="N114" s="61"/>
      <c r="O114" s="61"/>
      <c r="P114" s="61"/>
      <c r="Q114" s="61"/>
      <c r="R114" s="61"/>
    </row>
    <row r="115" spans="1:18">
      <c r="A115" s="61"/>
      <c r="B115" s="61"/>
      <c r="C115" s="61"/>
      <c r="D115" s="61"/>
      <c r="E115" s="61"/>
      <c r="F115" s="61"/>
      <c r="G115" s="61"/>
      <c r="H115" s="61"/>
      <c r="I115" s="61"/>
      <c r="J115" s="61"/>
      <c r="K115" s="61"/>
      <c r="L115" s="61"/>
      <c r="M115" s="61"/>
      <c r="N115" s="61"/>
      <c r="O115" s="61"/>
      <c r="P115" s="61"/>
      <c r="Q115" s="61"/>
      <c r="R115" s="61"/>
    </row>
    <row r="116" spans="1:18">
      <c r="A116" s="61"/>
      <c r="B116" s="61"/>
      <c r="C116" s="61"/>
      <c r="D116" s="61"/>
      <c r="E116" s="61"/>
      <c r="F116" s="61"/>
      <c r="G116" s="61"/>
      <c r="H116" s="61"/>
      <c r="I116" s="61"/>
      <c r="J116" s="61"/>
      <c r="K116" s="61"/>
      <c r="L116" s="61"/>
      <c r="M116" s="61"/>
      <c r="N116" s="61"/>
      <c r="O116" s="61"/>
      <c r="P116" s="61"/>
      <c r="Q116" s="61"/>
      <c r="R116" s="61"/>
    </row>
    <row r="117" spans="1:18">
      <c r="A117" s="61"/>
      <c r="B117" s="61"/>
      <c r="C117" s="61"/>
      <c r="D117" s="61"/>
      <c r="E117" s="61"/>
      <c r="F117" s="61"/>
      <c r="G117" s="61"/>
      <c r="H117" s="61"/>
      <c r="I117" s="61"/>
      <c r="J117" s="61"/>
      <c r="K117" s="61"/>
      <c r="L117" s="61"/>
      <c r="M117" s="61"/>
      <c r="N117" s="61"/>
      <c r="O117" s="61"/>
      <c r="P117" s="61"/>
      <c r="Q117" s="61"/>
      <c r="R117" s="61"/>
    </row>
    <row r="118" spans="1:18">
      <c r="A118" s="61"/>
      <c r="B118" s="61"/>
      <c r="C118" s="61"/>
      <c r="D118" s="61"/>
      <c r="E118" s="61"/>
      <c r="F118" s="61"/>
      <c r="G118" s="61"/>
      <c r="H118" s="61"/>
      <c r="I118" s="61"/>
      <c r="J118" s="61"/>
      <c r="K118" s="61"/>
      <c r="L118" s="61"/>
      <c r="M118" s="61"/>
      <c r="N118" s="61"/>
      <c r="O118" s="61"/>
      <c r="P118" s="61"/>
      <c r="Q118" s="61"/>
      <c r="R118" s="61"/>
    </row>
    <row r="119" spans="1:18">
      <c r="A119" s="61"/>
      <c r="B119" s="61"/>
      <c r="C119" s="61"/>
      <c r="D119" s="61"/>
      <c r="E119" s="61"/>
      <c r="F119" s="61"/>
      <c r="G119" s="61"/>
      <c r="H119" s="61"/>
      <c r="I119" s="61"/>
      <c r="J119" s="61"/>
      <c r="K119" s="61"/>
      <c r="L119" s="61"/>
      <c r="M119" s="61"/>
      <c r="N119" s="61"/>
      <c r="O119" s="61"/>
      <c r="P119" s="61"/>
      <c r="Q119" s="61"/>
      <c r="R119" s="61"/>
    </row>
    <row r="120" spans="1:18">
      <c r="A120" s="61"/>
      <c r="B120" s="61"/>
      <c r="C120" s="61"/>
      <c r="D120" s="61"/>
      <c r="E120" s="61"/>
      <c r="F120" s="61"/>
      <c r="G120" s="61"/>
      <c r="H120" s="61"/>
      <c r="I120" s="61"/>
      <c r="J120" s="61"/>
      <c r="K120" s="61"/>
      <c r="L120" s="61"/>
      <c r="M120" s="61"/>
      <c r="N120" s="61"/>
      <c r="O120" s="61"/>
      <c r="P120" s="61"/>
      <c r="Q120" s="61"/>
      <c r="R120" s="61"/>
    </row>
    <row r="121" spans="1:18">
      <c r="A121" s="61"/>
      <c r="B121" s="61"/>
      <c r="C121" s="61"/>
      <c r="D121" s="61"/>
      <c r="E121" s="61"/>
      <c r="F121" s="61"/>
      <c r="G121" s="61"/>
      <c r="H121" s="61"/>
      <c r="I121" s="61"/>
      <c r="J121" s="61"/>
      <c r="K121" s="61"/>
      <c r="L121" s="61"/>
      <c r="M121" s="61"/>
      <c r="N121" s="61"/>
      <c r="O121" s="61"/>
      <c r="P121" s="61"/>
      <c r="Q121" s="61"/>
      <c r="R121" s="61"/>
    </row>
    <row r="122" spans="1:18">
      <c r="A122" s="61"/>
      <c r="B122" s="61"/>
      <c r="C122" s="61"/>
      <c r="D122" s="61"/>
      <c r="E122" s="61"/>
      <c r="F122" s="61"/>
      <c r="G122" s="61"/>
      <c r="H122" s="61"/>
      <c r="I122" s="61"/>
      <c r="J122" s="61"/>
      <c r="K122" s="61"/>
      <c r="L122" s="61"/>
      <c r="M122" s="61"/>
      <c r="N122" s="61"/>
      <c r="O122" s="61"/>
      <c r="P122" s="61"/>
      <c r="Q122" s="61"/>
      <c r="R122" s="61"/>
    </row>
    <row r="123" spans="1:18">
      <c r="A123" s="61"/>
      <c r="B123" s="61"/>
      <c r="C123" s="61"/>
      <c r="D123" s="61"/>
      <c r="E123" s="61"/>
      <c r="F123" s="61"/>
      <c r="G123" s="61"/>
      <c r="H123" s="61"/>
      <c r="I123" s="61"/>
      <c r="J123" s="61"/>
      <c r="K123" s="61"/>
      <c r="L123" s="61"/>
      <c r="M123" s="61"/>
      <c r="N123" s="61"/>
      <c r="O123" s="61"/>
      <c r="P123" s="61"/>
      <c r="Q123" s="61"/>
      <c r="R123" s="61"/>
    </row>
    <row r="124" spans="1:18">
      <c r="A124" s="61"/>
      <c r="B124" s="61"/>
      <c r="C124" s="61"/>
      <c r="D124" s="61"/>
      <c r="E124" s="61"/>
      <c r="F124" s="61"/>
      <c r="G124" s="61"/>
      <c r="H124" s="61"/>
      <c r="I124" s="61"/>
      <c r="J124" s="61"/>
      <c r="K124" s="61"/>
      <c r="L124" s="61"/>
      <c r="M124" s="61"/>
      <c r="N124" s="61"/>
      <c r="O124" s="61"/>
      <c r="P124" s="61"/>
      <c r="Q124" s="61"/>
      <c r="R124" s="61"/>
    </row>
    <row r="125" spans="1:18">
      <c r="A125" s="61"/>
      <c r="B125" s="61"/>
      <c r="C125" s="61"/>
      <c r="D125" s="61"/>
      <c r="E125" s="61"/>
      <c r="F125" s="61"/>
      <c r="G125" s="61"/>
      <c r="H125" s="61"/>
      <c r="I125" s="61"/>
      <c r="J125" s="61"/>
      <c r="K125" s="61"/>
      <c r="L125" s="61"/>
      <c r="M125" s="61"/>
      <c r="N125" s="61"/>
      <c r="O125" s="61"/>
      <c r="P125" s="61"/>
      <c r="Q125" s="61"/>
      <c r="R125" s="61"/>
    </row>
    <row r="126" spans="1:18">
      <c r="A126" s="61"/>
      <c r="B126" s="61"/>
      <c r="C126" s="61"/>
      <c r="D126" s="61"/>
      <c r="E126" s="61"/>
      <c r="F126" s="61"/>
      <c r="G126" s="61"/>
      <c r="H126" s="61"/>
      <c r="I126" s="61"/>
      <c r="J126" s="61"/>
      <c r="K126" s="61"/>
      <c r="L126" s="61"/>
      <c r="M126" s="61"/>
      <c r="N126" s="61"/>
      <c r="O126" s="61"/>
      <c r="P126" s="61"/>
      <c r="Q126" s="61"/>
      <c r="R126" s="61"/>
    </row>
    <row r="127" spans="1:18">
      <c r="A127" s="61"/>
      <c r="B127" s="61"/>
      <c r="C127" s="61"/>
      <c r="D127" s="61"/>
      <c r="E127" s="61"/>
      <c r="F127" s="61"/>
      <c r="G127" s="61"/>
      <c r="H127" s="61"/>
      <c r="I127" s="61"/>
      <c r="J127" s="61"/>
      <c r="K127" s="61"/>
      <c r="L127" s="61"/>
      <c r="M127" s="61"/>
      <c r="N127" s="61"/>
      <c r="O127" s="61"/>
      <c r="P127" s="61"/>
      <c r="Q127" s="61"/>
      <c r="R127" s="61"/>
    </row>
    <row r="128" spans="1:18">
      <c r="A128" s="61"/>
      <c r="B128" s="61"/>
      <c r="C128" s="61"/>
      <c r="D128" s="61"/>
      <c r="E128" s="61"/>
      <c r="F128" s="61"/>
      <c r="G128" s="61"/>
      <c r="H128" s="61"/>
      <c r="I128" s="61"/>
      <c r="J128" s="61"/>
      <c r="K128" s="61"/>
      <c r="L128" s="61"/>
      <c r="M128" s="61"/>
      <c r="N128" s="61"/>
      <c r="O128" s="61"/>
      <c r="P128" s="61"/>
      <c r="Q128" s="61"/>
      <c r="R128" s="61"/>
    </row>
    <row r="129" spans="1:18">
      <c r="A129" s="61"/>
      <c r="B129" s="61"/>
      <c r="C129" s="61"/>
      <c r="D129" s="61"/>
      <c r="E129" s="61"/>
      <c r="F129" s="61"/>
      <c r="G129" s="61"/>
      <c r="H129" s="61"/>
      <c r="I129" s="61"/>
      <c r="J129" s="61"/>
      <c r="K129" s="61"/>
      <c r="L129" s="61"/>
      <c r="M129" s="61"/>
      <c r="N129" s="61"/>
      <c r="O129" s="61"/>
      <c r="P129" s="61"/>
      <c r="Q129" s="61"/>
      <c r="R129" s="61"/>
    </row>
    <row r="130" spans="1:18">
      <c r="A130" s="61"/>
      <c r="B130" s="61"/>
      <c r="C130" s="61"/>
      <c r="D130" s="61"/>
      <c r="E130" s="61"/>
      <c r="F130" s="61"/>
      <c r="G130" s="61"/>
      <c r="H130" s="61"/>
      <c r="I130" s="61"/>
      <c r="J130" s="61"/>
      <c r="K130" s="61"/>
      <c r="L130" s="61"/>
      <c r="M130" s="61"/>
      <c r="N130" s="61"/>
      <c r="O130" s="61"/>
      <c r="P130" s="61"/>
      <c r="Q130" s="61"/>
      <c r="R130" s="61"/>
    </row>
    <row r="131" spans="1:18">
      <c r="A131" s="61"/>
      <c r="B131" s="61"/>
      <c r="C131" s="61"/>
      <c r="D131" s="61"/>
      <c r="E131" s="61"/>
      <c r="F131" s="61"/>
      <c r="G131" s="61"/>
      <c r="H131" s="61"/>
      <c r="I131" s="61"/>
      <c r="J131" s="61"/>
      <c r="K131" s="61"/>
      <c r="L131" s="61"/>
      <c r="M131" s="61"/>
      <c r="N131" s="61"/>
      <c r="O131" s="61"/>
      <c r="P131" s="61"/>
      <c r="Q131" s="61"/>
      <c r="R131" s="61"/>
    </row>
    <row r="132" spans="1:18">
      <c r="A132" s="61"/>
      <c r="B132" s="61"/>
      <c r="C132" s="61"/>
      <c r="D132" s="61"/>
      <c r="E132" s="61"/>
      <c r="F132" s="61"/>
      <c r="G132" s="61"/>
      <c r="H132" s="61"/>
      <c r="I132" s="61"/>
      <c r="J132" s="61"/>
      <c r="K132" s="61"/>
      <c r="L132" s="61"/>
      <c r="M132" s="61"/>
      <c r="N132" s="61"/>
      <c r="O132" s="61"/>
      <c r="P132" s="61"/>
      <c r="Q132" s="61"/>
      <c r="R132" s="61"/>
    </row>
    <row r="133" spans="1:18">
      <c r="A133" s="61"/>
      <c r="B133" s="61"/>
      <c r="C133" s="61"/>
      <c r="D133" s="61"/>
      <c r="E133" s="61"/>
      <c r="F133" s="61"/>
      <c r="G133" s="61"/>
      <c r="H133" s="61"/>
      <c r="I133" s="61"/>
      <c r="J133" s="61"/>
      <c r="K133" s="61"/>
      <c r="L133" s="61"/>
      <c r="M133" s="61"/>
      <c r="N133" s="61"/>
      <c r="O133" s="61"/>
      <c r="P133" s="61"/>
      <c r="Q133" s="61"/>
      <c r="R133" s="61"/>
    </row>
    <row r="134" spans="1:18">
      <c r="A134" s="61"/>
      <c r="B134" s="61"/>
      <c r="C134" s="61"/>
      <c r="D134" s="61"/>
      <c r="E134" s="61"/>
      <c r="F134" s="61"/>
      <c r="G134" s="61"/>
      <c r="H134" s="61"/>
      <c r="I134" s="61"/>
      <c r="J134" s="61"/>
      <c r="K134" s="61"/>
      <c r="L134" s="61"/>
      <c r="M134" s="61"/>
      <c r="N134" s="61"/>
      <c r="O134" s="61"/>
      <c r="P134" s="61"/>
      <c r="Q134" s="61"/>
      <c r="R134" s="61"/>
    </row>
    <row r="135" spans="1:18">
      <c r="A135" s="61"/>
      <c r="B135" s="61"/>
      <c r="C135" s="61"/>
      <c r="D135" s="61"/>
      <c r="E135" s="61"/>
      <c r="F135" s="61"/>
      <c r="G135" s="61"/>
      <c r="H135" s="61"/>
      <c r="I135" s="61"/>
      <c r="J135" s="61"/>
      <c r="K135" s="61"/>
      <c r="L135" s="61"/>
      <c r="M135" s="61"/>
      <c r="N135" s="61"/>
      <c r="O135" s="61"/>
      <c r="P135" s="61"/>
      <c r="Q135" s="61"/>
      <c r="R135" s="61"/>
    </row>
    <row r="136" spans="1:18">
      <c r="A136" s="61"/>
      <c r="B136" s="61"/>
      <c r="C136" s="61"/>
      <c r="D136" s="61"/>
      <c r="E136" s="61"/>
      <c r="F136" s="61"/>
      <c r="G136" s="61"/>
      <c r="H136" s="61"/>
      <c r="I136" s="61"/>
      <c r="J136" s="61"/>
      <c r="K136" s="61"/>
      <c r="L136" s="61"/>
      <c r="M136" s="61"/>
      <c r="N136" s="61"/>
      <c r="O136" s="61"/>
      <c r="P136" s="61"/>
      <c r="Q136" s="61"/>
      <c r="R136" s="61"/>
    </row>
    <row r="137" spans="1:18">
      <c r="A137" s="61"/>
      <c r="B137" s="61"/>
      <c r="C137" s="61"/>
      <c r="D137" s="61"/>
      <c r="E137" s="61"/>
      <c r="F137" s="61"/>
      <c r="G137" s="61"/>
      <c r="H137" s="61"/>
      <c r="I137" s="61"/>
      <c r="J137" s="61"/>
      <c r="K137" s="61"/>
      <c r="L137" s="61"/>
      <c r="M137" s="61"/>
      <c r="N137" s="61"/>
      <c r="O137" s="61"/>
      <c r="P137" s="61"/>
      <c r="Q137" s="61"/>
      <c r="R137" s="61"/>
    </row>
    <row r="138" spans="1:18">
      <c r="A138" s="61"/>
      <c r="B138" s="61"/>
      <c r="C138" s="61"/>
      <c r="D138" s="61"/>
      <c r="E138" s="61"/>
      <c r="F138" s="61"/>
      <c r="G138" s="61"/>
      <c r="H138" s="61"/>
      <c r="I138" s="61"/>
      <c r="J138" s="61"/>
      <c r="K138" s="61"/>
      <c r="L138" s="61"/>
      <c r="M138" s="61"/>
      <c r="N138" s="61"/>
      <c r="O138" s="61"/>
      <c r="P138" s="61"/>
      <c r="Q138" s="61"/>
      <c r="R138" s="61"/>
    </row>
    <row r="139" spans="1:18">
      <c r="A139" s="61"/>
      <c r="B139" s="61"/>
      <c r="C139" s="61"/>
      <c r="D139" s="61"/>
      <c r="E139" s="61"/>
      <c r="F139" s="61"/>
      <c r="G139" s="61"/>
      <c r="H139" s="61"/>
      <c r="I139" s="61"/>
      <c r="J139" s="61"/>
      <c r="K139" s="61"/>
      <c r="L139" s="61"/>
      <c r="M139" s="61"/>
      <c r="N139" s="61"/>
      <c r="O139" s="61"/>
      <c r="P139" s="61"/>
      <c r="Q139" s="61"/>
      <c r="R139" s="61"/>
    </row>
    <row r="140" spans="1:18">
      <c r="A140" s="61"/>
      <c r="B140" s="61"/>
      <c r="C140" s="61"/>
      <c r="D140" s="61"/>
      <c r="E140" s="61"/>
      <c r="F140" s="61"/>
      <c r="G140" s="61"/>
      <c r="H140" s="61"/>
      <c r="I140" s="61"/>
      <c r="J140" s="61"/>
      <c r="K140" s="61"/>
      <c r="L140" s="61"/>
      <c r="M140" s="61"/>
      <c r="N140" s="61"/>
      <c r="O140" s="61"/>
      <c r="P140" s="61"/>
      <c r="Q140" s="61"/>
      <c r="R140" s="61"/>
    </row>
    <row r="141" spans="1:18">
      <c r="A141" s="61"/>
      <c r="B141" s="61"/>
      <c r="C141" s="61"/>
      <c r="D141" s="61"/>
      <c r="E141" s="61"/>
      <c r="F141" s="61"/>
      <c r="G141" s="61"/>
      <c r="H141" s="61"/>
      <c r="I141" s="61"/>
      <c r="J141" s="61"/>
      <c r="K141" s="61"/>
      <c r="L141" s="61"/>
      <c r="M141" s="61"/>
      <c r="N141" s="61"/>
      <c r="O141" s="61"/>
      <c r="P141" s="61"/>
      <c r="Q141" s="61"/>
      <c r="R141" s="61"/>
    </row>
    <row r="142" spans="1:18">
      <c r="A142" s="61"/>
      <c r="B142" s="61"/>
      <c r="C142" s="61"/>
      <c r="D142" s="61"/>
      <c r="E142" s="61"/>
      <c r="F142" s="61"/>
      <c r="G142" s="61"/>
      <c r="H142" s="61"/>
      <c r="I142" s="61"/>
      <c r="J142" s="61"/>
      <c r="K142" s="61"/>
      <c r="L142" s="61"/>
      <c r="M142" s="61"/>
      <c r="N142" s="61"/>
      <c r="O142" s="61"/>
      <c r="P142" s="61"/>
      <c r="Q142" s="61"/>
      <c r="R142" s="61"/>
    </row>
    <row r="143" spans="1:18">
      <c r="A143" s="61"/>
      <c r="B143" s="61"/>
      <c r="C143" s="61"/>
      <c r="D143" s="61"/>
      <c r="E143" s="61"/>
      <c r="F143" s="61"/>
      <c r="G143" s="61"/>
      <c r="H143" s="61"/>
      <c r="I143" s="61"/>
      <c r="J143" s="61"/>
      <c r="K143" s="61"/>
      <c r="L143" s="61"/>
      <c r="M143" s="61"/>
      <c r="N143" s="61"/>
      <c r="O143" s="61"/>
      <c r="P143" s="61"/>
      <c r="Q143" s="61"/>
      <c r="R143" s="61"/>
    </row>
    <row r="144" spans="1:18">
      <c r="A144" s="61"/>
      <c r="B144" s="61"/>
      <c r="C144" s="61"/>
      <c r="D144" s="61"/>
      <c r="E144" s="61"/>
      <c r="F144" s="61"/>
      <c r="G144" s="61"/>
      <c r="H144" s="61"/>
      <c r="I144" s="61"/>
      <c r="J144" s="61"/>
      <c r="K144" s="61"/>
      <c r="L144" s="61"/>
      <c r="M144" s="61"/>
      <c r="N144" s="61"/>
      <c r="O144" s="61"/>
      <c r="P144" s="61"/>
      <c r="Q144" s="61"/>
      <c r="R144" s="61"/>
    </row>
    <row r="145" spans="1:18">
      <c r="A145" s="61"/>
      <c r="B145" s="61"/>
      <c r="C145" s="61"/>
      <c r="D145" s="61"/>
      <c r="E145" s="61"/>
      <c r="F145" s="61"/>
      <c r="G145" s="61"/>
      <c r="H145" s="61"/>
      <c r="I145" s="61"/>
      <c r="J145" s="61"/>
      <c r="K145" s="61"/>
      <c r="L145" s="61"/>
      <c r="M145" s="61"/>
      <c r="N145" s="61"/>
      <c r="O145" s="61"/>
      <c r="P145" s="61"/>
      <c r="Q145" s="61"/>
      <c r="R145" s="61"/>
    </row>
    <row r="146" spans="1:18">
      <c r="A146" s="61"/>
      <c r="B146" s="61"/>
      <c r="C146" s="61"/>
      <c r="D146" s="61"/>
      <c r="E146" s="61"/>
      <c r="F146" s="61"/>
      <c r="G146" s="61"/>
      <c r="H146" s="61"/>
      <c r="I146" s="61"/>
      <c r="J146" s="61"/>
      <c r="K146" s="61"/>
      <c r="L146" s="61"/>
      <c r="M146" s="61"/>
      <c r="N146" s="61"/>
      <c r="O146" s="61"/>
      <c r="P146" s="61"/>
      <c r="Q146" s="61"/>
      <c r="R146" s="61"/>
    </row>
    <row r="147" spans="1:18">
      <c r="A147" s="61"/>
      <c r="B147" s="61"/>
      <c r="C147" s="61"/>
      <c r="D147" s="61"/>
      <c r="E147" s="61"/>
      <c r="F147" s="61"/>
      <c r="G147" s="61"/>
      <c r="H147" s="61"/>
      <c r="I147" s="61"/>
      <c r="J147" s="61"/>
      <c r="K147" s="61"/>
      <c r="L147" s="61"/>
      <c r="M147" s="61"/>
      <c r="N147" s="61"/>
      <c r="O147" s="61"/>
      <c r="P147" s="61"/>
      <c r="Q147" s="61"/>
      <c r="R147" s="61"/>
    </row>
    <row r="148" spans="1:18">
      <c r="A148" s="61"/>
      <c r="B148" s="61"/>
      <c r="C148" s="61"/>
      <c r="D148" s="61"/>
      <c r="E148" s="61"/>
      <c r="F148" s="61"/>
      <c r="G148" s="61"/>
      <c r="H148" s="61"/>
      <c r="I148" s="61"/>
      <c r="J148" s="61"/>
      <c r="K148" s="61"/>
      <c r="L148" s="61"/>
      <c r="M148" s="61"/>
      <c r="N148" s="61"/>
      <c r="O148" s="61"/>
      <c r="P148" s="61"/>
      <c r="Q148" s="61"/>
      <c r="R148" s="61"/>
    </row>
    <row r="149" spans="1:18">
      <c r="A149" s="61"/>
      <c r="B149" s="61"/>
      <c r="C149" s="61"/>
      <c r="D149" s="61"/>
      <c r="E149" s="61"/>
      <c r="F149" s="61"/>
      <c r="G149" s="61"/>
      <c r="H149" s="61"/>
      <c r="I149" s="61"/>
      <c r="J149" s="61"/>
      <c r="K149" s="61"/>
      <c r="L149" s="61"/>
      <c r="M149" s="61"/>
      <c r="N149" s="61"/>
      <c r="O149" s="61"/>
      <c r="P149" s="61"/>
      <c r="Q149" s="61"/>
      <c r="R149" s="61"/>
    </row>
    <row r="150" spans="1:18">
      <c r="A150" s="61"/>
      <c r="B150" s="61"/>
      <c r="C150" s="61"/>
      <c r="D150" s="61"/>
      <c r="E150" s="61"/>
      <c r="F150" s="61"/>
      <c r="G150" s="61"/>
      <c r="H150" s="61"/>
      <c r="I150" s="61"/>
      <c r="J150" s="61"/>
      <c r="K150" s="61"/>
      <c r="L150" s="61"/>
      <c r="M150" s="61"/>
      <c r="N150" s="61"/>
      <c r="O150" s="61"/>
      <c r="P150" s="61"/>
      <c r="Q150" s="61"/>
      <c r="R150" s="61"/>
    </row>
    <row r="151" spans="1:18">
      <c r="A151" s="61"/>
      <c r="B151" s="61"/>
      <c r="C151" s="61"/>
      <c r="D151" s="61"/>
      <c r="E151" s="61"/>
      <c r="F151" s="61"/>
      <c r="G151" s="61"/>
      <c r="H151" s="61"/>
      <c r="I151" s="61"/>
      <c r="J151" s="61"/>
      <c r="K151" s="61"/>
      <c r="L151" s="61"/>
      <c r="M151" s="61"/>
      <c r="N151" s="61"/>
      <c r="O151" s="61"/>
      <c r="P151" s="61"/>
      <c r="Q151" s="61"/>
      <c r="R151" s="61"/>
    </row>
    <row r="152" spans="1:18">
      <c r="A152" s="61"/>
      <c r="B152" s="61"/>
      <c r="C152" s="61"/>
      <c r="D152" s="61"/>
      <c r="E152" s="61"/>
      <c r="F152" s="61"/>
      <c r="G152" s="61"/>
      <c r="H152" s="61"/>
      <c r="I152" s="61"/>
      <c r="J152" s="61"/>
      <c r="K152" s="61"/>
      <c r="L152" s="61"/>
      <c r="M152" s="61"/>
      <c r="N152" s="61"/>
      <c r="O152" s="61"/>
      <c r="P152" s="61"/>
      <c r="Q152" s="61"/>
      <c r="R152" s="61"/>
    </row>
    <row r="153" spans="1:18">
      <c r="A153" s="61"/>
      <c r="B153" s="61"/>
      <c r="C153" s="61"/>
      <c r="D153" s="61"/>
      <c r="E153" s="61"/>
      <c r="F153" s="61"/>
      <c r="G153" s="61"/>
      <c r="H153" s="61"/>
      <c r="I153" s="61"/>
      <c r="J153" s="61"/>
      <c r="K153" s="61"/>
      <c r="L153" s="61"/>
      <c r="M153" s="61"/>
      <c r="N153" s="61"/>
      <c r="O153" s="61"/>
      <c r="P153" s="61"/>
      <c r="Q153" s="61"/>
      <c r="R153" s="61"/>
    </row>
    <row r="154" spans="1:18">
      <c r="A154" s="61"/>
      <c r="B154" s="61"/>
      <c r="C154" s="61"/>
      <c r="D154" s="61"/>
      <c r="E154" s="61"/>
      <c r="F154" s="61"/>
      <c r="G154" s="61"/>
      <c r="H154" s="61"/>
      <c r="I154" s="61"/>
      <c r="J154" s="61"/>
      <c r="K154" s="61"/>
      <c r="L154" s="61"/>
      <c r="M154" s="61"/>
      <c r="N154" s="61"/>
      <c r="O154" s="61"/>
      <c r="P154" s="61"/>
      <c r="Q154" s="61"/>
      <c r="R154" s="61"/>
    </row>
    <row r="155" spans="1:18">
      <c r="A155" s="61"/>
      <c r="B155" s="61"/>
      <c r="C155" s="61"/>
      <c r="D155" s="61"/>
      <c r="E155" s="61"/>
      <c r="F155" s="61"/>
      <c r="G155" s="61"/>
      <c r="H155" s="61"/>
      <c r="I155" s="61"/>
      <c r="J155" s="61"/>
      <c r="K155" s="61"/>
      <c r="L155" s="61"/>
      <c r="M155" s="61"/>
      <c r="N155" s="61"/>
      <c r="O155" s="61"/>
      <c r="P155" s="61"/>
      <c r="Q155" s="61"/>
      <c r="R155" s="61"/>
    </row>
    <row r="156" spans="1:18">
      <c r="A156" s="61"/>
      <c r="B156" s="61"/>
      <c r="C156" s="61"/>
      <c r="D156" s="61"/>
      <c r="E156" s="61"/>
      <c r="F156" s="61"/>
      <c r="G156" s="61"/>
      <c r="H156" s="61"/>
      <c r="I156" s="61"/>
      <c r="J156" s="61"/>
      <c r="K156" s="61"/>
      <c r="L156" s="61"/>
      <c r="M156" s="61"/>
      <c r="N156" s="61"/>
      <c r="O156" s="61"/>
      <c r="P156" s="61"/>
      <c r="Q156" s="61"/>
      <c r="R156" s="61"/>
    </row>
    <row r="157" spans="1:18">
      <c r="A157" s="61"/>
      <c r="B157" s="61"/>
      <c r="C157" s="61"/>
      <c r="D157" s="61"/>
      <c r="E157" s="61"/>
      <c r="F157" s="61"/>
      <c r="G157" s="61"/>
      <c r="H157" s="61"/>
      <c r="I157" s="61"/>
      <c r="J157" s="61"/>
      <c r="K157" s="61"/>
      <c r="L157" s="61"/>
      <c r="M157" s="61"/>
      <c r="N157" s="61"/>
      <c r="O157" s="61"/>
      <c r="P157" s="61"/>
      <c r="Q157" s="61"/>
      <c r="R157" s="61"/>
    </row>
    <row r="158" spans="1:18">
      <c r="A158" s="61"/>
      <c r="B158" s="61"/>
      <c r="C158" s="61"/>
      <c r="D158" s="61"/>
      <c r="E158" s="61"/>
      <c r="F158" s="61"/>
      <c r="G158" s="61"/>
      <c r="H158" s="61"/>
      <c r="I158" s="61"/>
      <c r="J158" s="61"/>
      <c r="K158" s="61"/>
      <c r="L158" s="61"/>
      <c r="M158" s="61"/>
      <c r="N158" s="61"/>
      <c r="O158" s="61"/>
      <c r="P158" s="61"/>
      <c r="Q158" s="61"/>
      <c r="R158" s="61"/>
    </row>
    <row r="159" spans="1:18">
      <c r="A159" s="61"/>
      <c r="B159" s="61"/>
      <c r="C159" s="61"/>
      <c r="D159" s="61"/>
      <c r="E159" s="61"/>
      <c r="F159" s="61"/>
      <c r="G159" s="61"/>
      <c r="H159" s="61"/>
      <c r="I159" s="61"/>
      <c r="J159" s="61"/>
      <c r="K159" s="61"/>
      <c r="L159" s="61"/>
      <c r="M159" s="61"/>
      <c r="N159" s="61"/>
      <c r="O159" s="61"/>
      <c r="P159" s="61"/>
      <c r="Q159" s="61"/>
      <c r="R159" s="61"/>
    </row>
    <row r="160" spans="1:18">
      <c r="A160" s="61"/>
      <c r="B160" s="61"/>
      <c r="C160" s="61"/>
      <c r="D160" s="61"/>
      <c r="E160" s="61"/>
      <c r="F160" s="61"/>
      <c r="G160" s="61"/>
      <c r="H160" s="61"/>
      <c r="I160" s="61"/>
      <c r="J160" s="61"/>
      <c r="K160" s="61"/>
      <c r="L160" s="61"/>
      <c r="M160" s="61"/>
      <c r="N160" s="61"/>
      <c r="O160" s="61"/>
      <c r="P160" s="61"/>
      <c r="Q160" s="61"/>
      <c r="R160" s="61"/>
    </row>
    <row r="161" spans="1:18">
      <c r="A161" s="61"/>
      <c r="B161" s="61"/>
      <c r="C161" s="61"/>
      <c r="D161" s="61"/>
      <c r="E161" s="61"/>
      <c r="F161" s="61"/>
      <c r="G161" s="61"/>
      <c r="H161" s="61"/>
      <c r="I161" s="61"/>
      <c r="J161" s="61"/>
      <c r="K161" s="61"/>
      <c r="L161" s="61"/>
      <c r="M161" s="61"/>
      <c r="N161" s="61"/>
      <c r="O161" s="61"/>
      <c r="P161" s="61"/>
      <c r="Q161" s="61"/>
      <c r="R161" s="61"/>
    </row>
    <row r="162" spans="1:18">
      <c r="A162" s="61"/>
      <c r="B162" s="61"/>
      <c r="C162" s="61"/>
      <c r="D162" s="61"/>
      <c r="E162" s="61"/>
      <c r="F162" s="61"/>
      <c r="G162" s="61"/>
      <c r="H162" s="61"/>
      <c r="I162" s="61"/>
      <c r="J162" s="61"/>
      <c r="K162" s="61"/>
      <c r="L162" s="61"/>
      <c r="M162" s="61"/>
      <c r="N162" s="61"/>
      <c r="O162" s="61"/>
      <c r="P162" s="61"/>
      <c r="Q162" s="61"/>
      <c r="R162" s="61"/>
    </row>
    <row r="163" spans="1:18">
      <c r="A163" s="61"/>
      <c r="B163" s="61"/>
      <c r="C163" s="61"/>
      <c r="D163" s="61"/>
      <c r="E163" s="61"/>
      <c r="F163" s="61"/>
      <c r="G163" s="61"/>
      <c r="H163" s="61"/>
      <c r="I163" s="61"/>
      <c r="J163" s="61"/>
      <c r="K163" s="61"/>
      <c r="L163" s="61"/>
      <c r="M163" s="61"/>
      <c r="N163" s="61"/>
      <c r="O163" s="61"/>
      <c r="P163" s="61"/>
      <c r="Q163" s="61"/>
      <c r="R163" s="61"/>
    </row>
    <row r="164" spans="1:18">
      <c r="A164" s="61"/>
      <c r="B164" s="61"/>
      <c r="C164" s="61"/>
      <c r="D164" s="61"/>
      <c r="E164" s="61"/>
      <c r="F164" s="61"/>
      <c r="G164" s="61"/>
      <c r="H164" s="61"/>
      <c r="I164" s="61"/>
      <c r="J164" s="61"/>
      <c r="K164" s="61"/>
      <c r="L164" s="61"/>
      <c r="M164" s="61"/>
      <c r="N164" s="61"/>
      <c r="O164" s="61"/>
      <c r="P164" s="61"/>
      <c r="Q164" s="61"/>
      <c r="R164" s="61"/>
    </row>
    <row r="165" spans="1:18">
      <c r="A165" s="61"/>
      <c r="B165" s="61"/>
      <c r="C165" s="61"/>
      <c r="D165" s="61"/>
      <c r="E165" s="61"/>
      <c r="F165" s="61"/>
      <c r="G165" s="61"/>
      <c r="H165" s="61"/>
      <c r="I165" s="61"/>
      <c r="J165" s="61"/>
      <c r="K165" s="61"/>
      <c r="L165" s="61"/>
      <c r="M165" s="61"/>
      <c r="N165" s="61"/>
      <c r="O165" s="61"/>
      <c r="P165" s="61"/>
      <c r="Q165" s="61"/>
      <c r="R165" s="61"/>
    </row>
    <row r="166" spans="1:18">
      <c r="A166" s="61"/>
      <c r="B166" s="61"/>
      <c r="C166" s="61"/>
      <c r="D166" s="61"/>
      <c r="E166" s="61"/>
      <c r="F166" s="61"/>
      <c r="G166" s="61"/>
      <c r="H166" s="61"/>
      <c r="I166" s="61"/>
      <c r="J166" s="61"/>
      <c r="K166" s="61"/>
      <c r="L166" s="61"/>
      <c r="M166" s="61"/>
      <c r="N166" s="61"/>
      <c r="O166" s="61"/>
      <c r="P166" s="61"/>
      <c r="Q166" s="61"/>
      <c r="R166" s="61"/>
    </row>
    <row r="167" spans="1:18">
      <c r="A167" s="61"/>
      <c r="B167" s="61"/>
      <c r="C167" s="61"/>
      <c r="D167" s="61"/>
      <c r="E167" s="61"/>
      <c r="F167" s="61"/>
      <c r="G167" s="61"/>
      <c r="H167" s="61"/>
      <c r="I167" s="61"/>
      <c r="J167" s="61"/>
      <c r="K167" s="61"/>
      <c r="L167" s="61"/>
      <c r="M167" s="61"/>
      <c r="N167" s="61"/>
      <c r="O167" s="61"/>
      <c r="P167" s="61"/>
      <c r="Q167" s="61"/>
      <c r="R167" s="61"/>
    </row>
    <row r="168" spans="1:18">
      <c r="A168" s="61"/>
      <c r="B168" s="61"/>
      <c r="C168" s="61"/>
      <c r="D168" s="61"/>
      <c r="E168" s="61"/>
      <c r="F168" s="61"/>
      <c r="G168" s="61"/>
      <c r="H168" s="61"/>
      <c r="I168" s="61"/>
      <c r="J168" s="61"/>
      <c r="K168" s="61"/>
      <c r="L168" s="61"/>
      <c r="M168" s="61"/>
      <c r="N168" s="61"/>
      <c r="O168" s="61"/>
      <c r="P168" s="61"/>
      <c r="Q168" s="61"/>
      <c r="R168" s="61"/>
    </row>
    <row r="169" spans="1:18">
      <c r="A169" s="61"/>
      <c r="B169" s="61"/>
      <c r="C169" s="61"/>
      <c r="D169" s="61"/>
      <c r="E169" s="61"/>
      <c r="F169" s="61"/>
      <c r="G169" s="61"/>
      <c r="H169" s="61"/>
      <c r="I169" s="61"/>
      <c r="J169" s="61"/>
      <c r="K169" s="61"/>
      <c r="L169" s="61"/>
      <c r="M169" s="61"/>
      <c r="N169" s="61"/>
      <c r="O169" s="61"/>
      <c r="P169" s="61"/>
      <c r="Q169" s="61"/>
      <c r="R169" s="61"/>
    </row>
    <row r="170" spans="1:18">
      <c r="A170" s="61"/>
      <c r="B170" s="61"/>
      <c r="C170" s="61"/>
      <c r="D170" s="61"/>
      <c r="E170" s="61"/>
      <c r="F170" s="61"/>
      <c r="G170" s="61"/>
      <c r="H170" s="61"/>
      <c r="I170" s="61"/>
      <c r="J170" s="61"/>
      <c r="K170" s="61"/>
      <c r="L170" s="61"/>
      <c r="M170" s="61"/>
      <c r="N170" s="61"/>
      <c r="O170" s="61"/>
      <c r="P170" s="61"/>
      <c r="Q170" s="61"/>
      <c r="R170" s="61"/>
    </row>
    <row r="171" spans="1:18">
      <c r="A171" s="61"/>
      <c r="B171" s="61"/>
      <c r="C171" s="61"/>
      <c r="D171" s="61"/>
      <c r="E171" s="61"/>
      <c r="F171" s="61"/>
      <c r="G171" s="61"/>
      <c r="H171" s="61"/>
      <c r="I171" s="61"/>
      <c r="J171" s="61"/>
      <c r="K171" s="61"/>
      <c r="L171" s="61"/>
      <c r="M171" s="61"/>
      <c r="N171" s="61"/>
      <c r="O171" s="61"/>
      <c r="P171" s="61"/>
      <c r="Q171" s="61"/>
      <c r="R171" s="61"/>
    </row>
    <row r="172" spans="1:18">
      <c r="A172" s="61"/>
      <c r="B172" s="61"/>
      <c r="C172" s="61"/>
      <c r="D172" s="61"/>
      <c r="E172" s="61"/>
      <c r="F172" s="61"/>
      <c r="G172" s="61"/>
      <c r="H172" s="61"/>
      <c r="I172" s="61"/>
      <c r="J172" s="61"/>
      <c r="K172" s="61"/>
      <c r="L172" s="61"/>
      <c r="M172" s="61"/>
      <c r="N172" s="61"/>
      <c r="O172" s="61"/>
      <c r="P172" s="61"/>
      <c r="Q172" s="61"/>
      <c r="R172" s="61"/>
    </row>
    <row r="173" spans="1:18">
      <c r="A173" s="61"/>
      <c r="B173" s="61"/>
      <c r="C173" s="61"/>
      <c r="D173" s="61"/>
      <c r="E173" s="61"/>
      <c r="F173" s="61"/>
      <c r="G173" s="61"/>
      <c r="H173" s="61"/>
      <c r="I173" s="61"/>
      <c r="J173" s="61"/>
      <c r="K173" s="61"/>
      <c r="L173" s="61"/>
      <c r="M173" s="61"/>
      <c r="N173" s="61"/>
      <c r="O173" s="61"/>
      <c r="P173" s="61"/>
      <c r="Q173" s="61"/>
      <c r="R173" s="61"/>
    </row>
    <row r="174" spans="1:18">
      <c r="A174" s="61"/>
      <c r="B174" s="61"/>
      <c r="C174" s="61"/>
      <c r="D174" s="61"/>
      <c r="E174" s="61"/>
      <c r="F174" s="61"/>
      <c r="G174" s="61"/>
      <c r="H174" s="61"/>
      <c r="I174" s="61"/>
      <c r="J174" s="61"/>
      <c r="K174" s="61"/>
      <c r="L174" s="61"/>
      <c r="M174" s="61"/>
      <c r="N174" s="61"/>
      <c r="O174" s="61"/>
      <c r="P174" s="61"/>
      <c r="Q174" s="61"/>
      <c r="R174" s="61"/>
    </row>
    <row r="175" spans="1:18">
      <c r="A175" s="61"/>
      <c r="B175" s="61"/>
      <c r="C175" s="61"/>
      <c r="D175" s="61"/>
      <c r="E175" s="61"/>
      <c r="F175" s="61"/>
      <c r="G175" s="61"/>
      <c r="H175" s="61"/>
      <c r="I175" s="61"/>
      <c r="J175" s="61"/>
      <c r="K175" s="61"/>
      <c r="L175" s="61"/>
      <c r="M175" s="61"/>
      <c r="N175" s="61"/>
      <c r="O175" s="61"/>
      <c r="P175" s="61"/>
      <c r="Q175" s="61"/>
      <c r="R175" s="61"/>
    </row>
    <row r="176" spans="1:18">
      <c r="A176" s="61"/>
      <c r="B176" s="61"/>
      <c r="C176" s="61"/>
      <c r="D176" s="61"/>
      <c r="E176" s="61"/>
      <c r="F176" s="61"/>
      <c r="G176" s="61"/>
      <c r="H176" s="61"/>
      <c r="I176" s="61"/>
      <c r="J176" s="61"/>
      <c r="K176" s="61"/>
      <c r="L176" s="61"/>
      <c r="M176" s="61"/>
      <c r="N176" s="61"/>
      <c r="O176" s="61"/>
      <c r="P176" s="61"/>
      <c r="Q176" s="61"/>
      <c r="R176" s="61"/>
    </row>
    <row r="177" spans="1:18">
      <c r="A177" s="61"/>
      <c r="B177" s="61"/>
      <c r="C177" s="61"/>
      <c r="D177" s="61"/>
      <c r="E177" s="61"/>
      <c r="F177" s="61"/>
      <c r="G177" s="61"/>
      <c r="H177" s="61"/>
      <c r="I177" s="61"/>
      <c r="J177" s="61"/>
      <c r="K177" s="61"/>
      <c r="L177" s="61"/>
      <c r="M177" s="61"/>
      <c r="N177" s="61"/>
      <c r="O177" s="61"/>
      <c r="P177" s="61"/>
      <c r="Q177" s="61"/>
      <c r="R177" s="61"/>
    </row>
    <row r="178" spans="1:18">
      <c r="A178" s="61"/>
      <c r="B178" s="61"/>
      <c r="C178" s="61"/>
      <c r="D178" s="61"/>
      <c r="E178" s="61"/>
      <c r="F178" s="61"/>
      <c r="G178" s="61"/>
      <c r="H178" s="61"/>
      <c r="I178" s="61"/>
      <c r="J178" s="61"/>
      <c r="K178" s="61"/>
      <c r="L178" s="61"/>
      <c r="M178" s="61"/>
      <c r="N178" s="61"/>
      <c r="O178" s="61"/>
      <c r="P178" s="61"/>
      <c r="Q178" s="61"/>
      <c r="R178" s="61"/>
    </row>
    <row r="179" spans="1:18">
      <c r="A179" s="61"/>
      <c r="B179" s="61"/>
      <c r="C179" s="61"/>
      <c r="D179" s="61"/>
      <c r="E179" s="61"/>
      <c r="F179" s="61"/>
      <c r="G179" s="61"/>
      <c r="H179" s="61"/>
      <c r="I179" s="61"/>
      <c r="J179" s="61"/>
      <c r="K179" s="61"/>
      <c r="L179" s="61"/>
      <c r="M179" s="61"/>
      <c r="N179" s="61"/>
      <c r="O179" s="61"/>
      <c r="P179" s="61"/>
      <c r="Q179" s="61"/>
      <c r="R179" s="61"/>
    </row>
    <row r="180" spans="1:18">
      <c r="A180" s="61"/>
      <c r="B180" s="61"/>
      <c r="C180" s="61"/>
      <c r="D180" s="61"/>
      <c r="E180" s="61"/>
      <c r="F180" s="61"/>
      <c r="G180" s="61"/>
      <c r="H180" s="61"/>
      <c r="I180" s="61"/>
      <c r="J180" s="61"/>
      <c r="K180" s="61"/>
      <c r="L180" s="61"/>
      <c r="M180" s="61"/>
      <c r="N180" s="61"/>
      <c r="O180" s="61"/>
      <c r="P180" s="61"/>
      <c r="Q180" s="61"/>
      <c r="R180" s="61"/>
    </row>
    <row r="181" spans="1:18">
      <c r="A181" s="61"/>
      <c r="B181" s="61"/>
      <c r="C181" s="61"/>
      <c r="D181" s="61"/>
      <c r="E181" s="61"/>
      <c r="F181" s="61"/>
      <c r="G181" s="61"/>
      <c r="H181" s="61"/>
      <c r="I181" s="61"/>
      <c r="J181" s="61"/>
      <c r="K181" s="61"/>
      <c r="L181" s="61"/>
      <c r="M181" s="61"/>
      <c r="N181" s="61"/>
      <c r="O181" s="61"/>
      <c r="P181" s="61"/>
      <c r="Q181" s="61"/>
      <c r="R181" s="61"/>
    </row>
    <row r="182" spans="1:18">
      <c r="A182" s="61"/>
      <c r="B182" s="61"/>
      <c r="C182" s="61"/>
      <c r="D182" s="61"/>
      <c r="E182" s="61"/>
      <c r="F182" s="61"/>
      <c r="G182" s="61"/>
      <c r="H182" s="61"/>
      <c r="I182" s="61"/>
      <c r="J182" s="61"/>
      <c r="K182" s="61"/>
      <c r="L182" s="61"/>
      <c r="M182" s="61"/>
      <c r="N182" s="61"/>
      <c r="O182" s="61"/>
      <c r="P182" s="61"/>
      <c r="Q182" s="61"/>
      <c r="R182" s="61"/>
    </row>
    <row r="183" spans="1:18">
      <c r="A183" s="61"/>
      <c r="B183" s="61"/>
      <c r="C183" s="61"/>
      <c r="D183" s="61"/>
      <c r="E183" s="61"/>
      <c r="F183" s="61"/>
      <c r="G183" s="61"/>
      <c r="H183" s="61"/>
      <c r="I183" s="61"/>
      <c r="J183" s="61"/>
      <c r="K183" s="61"/>
      <c r="L183" s="61"/>
      <c r="M183" s="61"/>
      <c r="N183" s="61"/>
      <c r="O183" s="61"/>
      <c r="P183" s="61"/>
      <c r="Q183" s="61"/>
      <c r="R183" s="61"/>
    </row>
    <row r="184" spans="1:18">
      <c r="A184" s="61"/>
      <c r="B184" s="61"/>
      <c r="C184" s="61"/>
      <c r="D184" s="61"/>
      <c r="E184" s="61"/>
      <c r="F184" s="61"/>
      <c r="G184" s="61"/>
      <c r="H184" s="61"/>
      <c r="I184" s="61"/>
      <c r="J184" s="61"/>
      <c r="K184" s="61"/>
      <c r="L184" s="61"/>
      <c r="M184" s="61"/>
      <c r="N184" s="61"/>
      <c r="O184" s="61"/>
      <c r="P184" s="61"/>
      <c r="Q184" s="61"/>
      <c r="R184" s="61"/>
    </row>
    <row r="185" spans="1:18">
      <c r="A185" s="61"/>
      <c r="B185" s="61"/>
      <c r="C185" s="61"/>
      <c r="D185" s="61"/>
      <c r="E185" s="61"/>
      <c r="F185" s="61"/>
      <c r="G185" s="61"/>
      <c r="H185" s="61"/>
      <c r="I185" s="61"/>
      <c r="J185" s="61"/>
      <c r="K185" s="61"/>
      <c r="L185" s="61"/>
      <c r="M185" s="61"/>
      <c r="N185" s="61"/>
      <c r="O185" s="61"/>
      <c r="P185" s="61"/>
      <c r="Q185" s="61"/>
      <c r="R185" s="61"/>
    </row>
    <row r="186" spans="1:18">
      <c r="A186" s="61"/>
      <c r="B186" s="61"/>
      <c r="C186" s="61"/>
      <c r="D186" s="61"/>
      <c r="E186" s="61"/>
      <c r="F186" s="61"/>
      <c r="G186" s="61"/>
      <c r="H186" s="61"/>
      <c r="I186" s="61"/>
      <c r="J186" s="61"/>
      <c r="K186" s="61"/>
      <c r="L186" s="61"/>
      <c r="M186" s="61"/>
      <c r="N186" s="61"/>
      <c r="O186" s="61"/>
      <c r="P186" s="61"/>
      <c r="Q186" s="61"/>
      <c r="R186" s="61"/>
    </row>
    <row r="187" spans="1:18">
      <c r="A187" s="61"/>
      <c r="B187" s="61"/>
      <c r="C187" s="61"/>
      <c r="D187" s="61"/>
      <c r="E187" s="61"/>
      <c r="F187" s="61"/>
      <c r="G187" s="61"/>
      <c r="H187" s="61"/>
      <c r="I187" s="61"/>
      <c r="J187" s="61"/>
      <c r="K187" s="61"/>
      <c r="L187" s="61"/>
      <c r="M187" s="61"/>
      <c r="N187" s="61"/>
      <c r="O187" s="61"/>
      <c r="P187" s="61"/>
      <c r="Q187" s="61"/>
      <c r="R187" s="61"/>
    </row>
    <row r="188" spans="1:18">
      <c r="A188" s="61"/>
      <c r="B188" s="61"/>
      <c r="C188" s="61"/>
      <c r="D188" s="61"/>
      <c r="E188" s="61"/>
      <c r="F188" s="61"/>
      <c r="G188" s="61"/>
      <c r="H188" s="61"/>
      <c r="I188" s="61"/>
      <c r="J188" s="61"/>
      <c r="K188" s="61"/>
      <c r="L188" s="61"/>
      <c r="M188" s="61"/>
      <c r="N188" s="61"/>
      <c r="O188" s="61"/>
      <c r="P188" s="61"/>
      <c r="Q188" s="61"/>
      <c r="R188" s="61"/>
    </row>
    <row r="189" spans="1:18">
      <c r="A189" s="61"/>
      <c r="B189" s="61"/>
      <c r="C189" s="61"/>
      <c r="D189" s="61"/>
      <c r="E189" s="61"/>
      <c r="F189" s="61"/>
      <c r="G189" s="61"/>
      <c r="H189" s="61"/>
      <c r="I189" s="61"/>
      <c r="J189" s="61"/>
      <c r="K189" s="61"/>
      <c r="L189" s="61"/>
      <c r="M189" s="61"/>
      <c r="N189" s="61"/>
      <c r="O189" s="61"/>
      <c r="P189" s="61"/>
      <c r="Q189" s="61"/>
      <c r="R189" s="61"/>
    </row>
    <row r="190" spans="1:18">
      <c r="A190" s="61"/>
      <c r="B190" s="61"/>
      <c r="C190" s="61"/>
      <c r="D190" s="61"/>
      <c r="E190" s="61"/>
      <c r="F190" s="61"/>
      <c r="G190" s="61"/>
      <c r="H190" s="61"/>
      <c r="I190" s="61"/>
      <c r="J190" s="61"/>
      <c r="K190" s="61"/>
      <c r="L190" s="61"/>
      <c r="M190" s="61"/>
      <c r="N190" s="61"/>
      <c r="O190" s="61"/>
      <c r="P190" s="61"/>
      <c r="Q190" s="61"/>
      <c r="R190" s="61"/>
    </row>
    <row r="191" spans="1:18">
      <c r="A191" s="61"/>
      <c r="B191" s="61"/>
      <c r="C191" s="61"/>
      <c r="D191" s="61"/>
      <c r="E191" s="61"/>
      <c r="F191" s="61"/>
      <c r="G191" s="61"/>
      <c r="H191" s="61"/>
      <c r="I191" s="61"/>
      <c r="J191" s="61"/>
      <c r="K191" s="61"/>
      <c r="L191" s="61"/>
      <c r="M191" s="61"/>
      <c r="N191" s="61"/>
      <c r="O191" s="61"/>
      <c r="P191" s="61"/>
      <c r="Q191" s="61"/>
      <c r="R191" s="61"/>
    </row>
    <row r="192" spans="1:18">
      <c r="A192" s="61"/>
      <c r="B192" s="61"/>
      <c r="C192" s="61"/>
      <c r="D192" s="61"/>
      <c r="E192" s="61"/>
      <c r="F192" s="61"/>
      <c r="G192" s="61"/>
      <c r="H192" s="61"/>
      <c r="I192" s="61"/>
      <c r="J192" s="61"/>
      <c r="K192" s="61"/>
      <c r="L192" s="61"/>
      <c r="M192" s="61"/>
      <c r="N192" s="61"/>
      <c r="O192" s="61"/>
      <c r="P192" s="61"/>
      <c r="Q192" s="61"/>
      <c r="R192" s="61"/>
    </row>
    <row r="193" spans="1:18">
      <c r="A193" s="61"/>
      <c r="B193" s="61"/>
      <c r="C193" s="61"/>
      <c r="D193" s="61"/>
      <c r="E193" s="61"/>
      <c r="F193" s="61"/>
      <c r="G193" s="61"/>
      <c r="H193" s="61"/>
      <c r="I193" s="61"/>
      <c r="J193" s="61"/>
      <c r="K193" s="61"/>
      <c r="L193" s="61"/>
      <c r="M193" s="61"/>
      <c r="N193" s="61"/>
      <c r="O193" s="61"/>
      <c r="P193" s="61"/>
      <c r="Q193" s="61"/>
      <c r="R193" s="61"/>
    </row>
    <row r="194" spans="1:18">
      <c r="A194" s="61"/>
      <c r="B194" s="61"/>
      <c r="C194" s="61"/>
      <c r="D194" s="61"/>
      <c r="E194" s="61"/>
      <c r="F194" s="61"/>
      <c r="G194" s="61"/>
      <c r="H194" s="61"/>
      <c r="I194" s="61"/>
      <c r="J194" s="61"/>
      <c r="K194" s="61"/>
      <c r="L194" s="61"/>
      <c r="M194" s="61"/>
      <c r="N194" s="61"/>
      <c r="O194" s="61"/>
      <c r="P194" s="61"/>
      <c r="Q194" s="61"/>
      <c r="R194" s="61"/>
    </row>
    <row r="195" spans="1:18">
      <c r="A195" s="61"/>
      <c r="B195" s="61"/>
      <c r="C195" s="61"/>
      <c r="D195" s="61"/>
      <c r="E195" s="61"/>
      <c r="F195" s="61"/>
      <c r="G195" s="61"/>
      <c r="H195" s="61"/>
      <c r="I195" s="61"/>
      <c r="J195" s="61"/>
      <c r="K195" s="61"/>
      <c r="L195" s="61"/>
      <c r="M195" s="61"/>
      <c r="N195" s="61"/>
      <c r="O195" s="61"/>
      <c r="P195" s="61"/>
      <c r="Q195" s="61"/>
      <c r="R195" s="61"/>
    </row>
    <row r="196" spans="1:18">
      <c r="A196" s="61"/>
      <c r="B196" s="61"/>
      <c r="C196" s="61"/>
      <c r="D196" s="61"/>
      <c r="E196" s="61"/>
      <c r="F196" s="61"/>
      <c r="G196" s="61"/>
      <c r="H196" s="61"/>
      <c r="I196" s="61"/>
      <c r="J196" s="61"/>
      <c r="K196" s="61"/>
      <c r="L196" s="61"/>
      <c r="M196" s="61"/>
      <c r="N196" s="61"/>
      <c r="O196" s="61"/>
      <c r="P196" s="61"/>
      <c r="Q196" s="61"/>
      <c r="R196" s="61"/>
    </row>
    <row r="197" spans="1:18">
      <c r="A197" s="61"/>
      <c r="B197" s="61"/>
      <c r="C197" s="61"/>
      <c r="D197" s="61"/>
      <c r="E197" s="61"/>
      <c r="F197" s="61"/>
      <c r="G197" s="61"/>
      <c r="H197" s="61"/>
      <c r="I197" s="61"/>
      <c r="J197" s="61"/>
      <c r="K197" s="61"/>
      <c r="L197" s="61"/>
      <c r="M197" s="61"/>
      <c r="N197" s="61"/>
      <c r="O197" s="61"/>
      <c r="P197" s="61"/>
      <c r="Q197" s="61"/>
      <c r="R197" s="61"/>
    </row>
    <row r="198" spans="1:18">
      <c r="A198" s="61"/>
      <c r="B198" s="61"/>
      <c r="C198" s="61"/>
      <c r="D198" s="61"/>
      <c r="E198" s="61"/>
      <c r="F198" s="61"/>
      <c r="G198" s="61"/>
      <c r="H198" s="61"/>
      <c r="I198" s="61"/>
      <c r="J198" s="61"/>
      <c r="K198" s="61"/>
      <c r="L198" s="61"/>
      <c r="M198" s="61"/>
      <c r="N198" s="61"/>
      <c r="O198" s="61"/>
      <c r="P198" s="61"/>
      <c r="Q198" s="61"/>
      <c r="R198" s="61"/>
    </row>
    <row r="199" spans="1:18">
      <c r="A199" s="61"/>
      <c r="B199" s="61"/>
      <c r="C199" s="61"/>
      <c r="D199" s="61"/>
      <c r="E199" s="61"/>
      <c r="F199" s="61"/>
      <c r="G199" s="61"/>
      <c r="H199" s="61"/>
      <c r="I199" s="61"/>
      <c r="J199" s="61"/>
      <c r="K199" s="61"/>
      <c r="L199" s="61"/>
      <c r="M199" s="61"/>
      <c r="N199" s="61"/>
      <c r="O199" s="61"/>
      <c r="P199" s="61"/>
      <c r="Q199" s="61"/>
      <c r="R199" s="61"/>
    </row>
    <row r="200" spans="1:18">
      <c r="A200" s="61"/>
      <c r="B200" s="61"/>
      <c r="C200" s="61"/>
      <c r="D200" s="61"/>
      <c r="E200" s="61"/>
      <c r="F200" s="61"/>
      <c r="G200" s="61"/>
      <c r="H200" s="61"/>
      <c r="I200" s="61"/>
      <c r="J200" s="61"/>
      <c r="K200" s="61"/>
      <c r="L200" s="61"/>
      <c r="M200" s="61"/>
      <c r="N200" s="61"/>
      <c r="O200" s="61"/>
      <c r="P200" s="61"/>
      <c r="Q200" s="61"/>
      <c r="R200" s="61"/>
    </row>
    <row r="201" spans="1:18">
      <c r="A201" s="61"/>
      <c r="B201" s="61"/>
      <c r="C201" s="61"/>
      <c r="D201" s="61"/>
      <c r="E201" s="61"/>
      <c r="F201" s="61"/>
      <c r="G201" s="61"/>
      <c r="H201" s="61"/>
      <c r="I201" s="61"/>
      <c r="J201" s="61"/>
      <c r="K201" s="61"/>
      <c r="L201" s="61"/>
      <c r="M201" s="61"/>
      <c r="N201" s="61"/>
      <c r="O201" s="61"/>
      <c r="P201" s="61"/>
      <c r="Q201" s="61"/>
      <c r="R201" s="61"/>
    </row>
    <row r="202" spans="1:18">
      <c r="A202" s="61"/>
      <c r="B202" s="61"/>
      <c r="C202" s="61"/>
      <c r="D202" s="61"/>
      <c r="E202" s="61"/>
      <c r="F202" s="61"/>
      <c r="G202" s="61"/>
      <c r="H202" s="61"/>
      <c r="I202" s="61"/>
      <c r="J202" s="61"/>
      <c r="K202" s="61"/>
      <c r="L202" s="61"/>
      <c r="M202" s="61"/>
      <c r="N202" s="61"/>
      <c r="O202" s="61"/>
      <c r="P202" s="61"/>
      <c r="Q202" s="61"/>
      <c r="R202" s="61"/>
    </row>
    <row r="203" spans="1:18">
      <c r="A203" s="61"/>
      <c r="B203" s="61"/>
      <c r="C203" s="61"/>
      <c r="D203" s="61"/>
      <c r="E203" s="61"/>
      <c r="F203" s="61"/>
      <c r="G203" s="61"/>
      <c r="H203" s="61"/>
      <c r="I203" s="61"/>
      <c r="J203" s="61"/>
      <c r="K203" s="61"/>
      <c r="L203" s="61"/>
      <c r="M203" s="61"/>
      <c r="N203" s="61"/>
      <c r="O203" s="61"/>
      <c r="P203" s="61"/>
      <c r="Q203" s="61"/>
      <c r="R203" s="61"/>
    </row>
    <row r="204" spans="1:18">
      <c r="A204" s="61"/>
      <c r="B204" s="61"/>
      <c r="C204" s="61"/>
      <c r="D204" s="61"/>
      <c r="E204" s="61"/>
      <c r="F204" s="61"/>
      <c r="G204" s="61"/>
      <c r="H204" s="61"/>
      <c r="I204" s="61"/>
      <c r="J204" s="61"/>
      <c r="K204" s="61"/>
      <c r="L204" s="61"/>
      <c r="M204" s="61"/>
      <c r="N204" s="61"/>
      <c r="O204" s="61"/>
      <c r="P204" s="61"/>
      <c r="Q204" s="61"/>
      <c r="R204" s="61"/>
    </row>
    <row r="205" spans="1:18">
      <c r="A205" s="61"/>
      <c r="B205" s="61"/>
      <c r="C205" s="61"/>
      <c r="D205" s="61"/>
      <c r="E205" s="61"/>
      <c r="F205" s="61"/>
      <c r="G205" s="61"/>
      <c r="H205" s="61"/>
      <c r="I205" s="61"/>
      <c r="J205" s="61"/>
      <c r="K205" s="61"/>
      <c r="L205" s="61"/>
      <c r="M205" s="61"/>
      <c r="N205" s="61"/>
      <c r="O205" s="61"/>
      <c r="P205" s="61"/>
      <c r="Q205" s="61"/>
      <c r="R205" s="61"/>
    </row>
    <row r="206" spans="1:18">
      <c r="A206" s="61"/>
      <c r="B206" s="61"/>
      <c r="C206" s="61"/>
      <c r="D206" s="61"/>
      <c r="E206" s="61"/>
      <c r="F206" s="61"/>
      <c r="G206" s="61"/>
      <c r="H206" s="61"/>
      <c r="I206" s="61"/>
      <c r="J206" s="61"/>
      <c r="K206" s="61"/>
      <c r="L206" s="61"/>
      <c r="M206" s="61"/>
      <c r="N206" s="61"/>
      <c r="O206" s="61"/>
      <c r="P206" s="61"/>
      <c r="Q206" s="61"/>
      <c r="R206" s="61"/>
    </row>
    <row r="207" spans="1:18">
      <c r="A207" s="61"/>
      <c r="B207" s="61"/>
      <c r="C207" s="61"/>
      <c r="D207" s="61"/>
      <c r="E207" s="61"/>
      <c r="F207" s="61"/>
      <c r="G207" s="61"/>
      <c r="H207" s="61"/>
      <c r="I207" s="61"/>
      <c r="J207" s="61"/>
      <c r="K207" s="61"/>
      <c r="L207" s="61"/>
      <c r="M207" s="61"/>
      <c r="N207" s="61"/>
      <c r="O207" s="61"/>
      <c r="P207" s="61"/>
      <c r="Q207" s="61"/>
      <c r="R207" s="61"/>
    </row>
    <row r="208" spans="1:18">
      <c r="A208" s="61"/>
      <c r="B208" s="61"/>
      <c r="C208" s="61"/>
      <c r="D208" s="61"/>
      <c r="E208" s="61"/>
      <c r="F208" s="61"/>
      <c r="G208" s="61"/>
      <c r="H208" s="61"/>
      <c r="I208" s="61"/>
      <c r="J208" s="61"/>
      <c r="K208" s="61"/>
      <c r="L208" s="61"/>
      <c r="M208" s="61"/>
      <c r="N208" s="61"/>
      <c r="O208" s="61"/>
      <c r="P208" s="61"/>
      <c r="Q208" s="61"/>
      <c r="R208" s="61"/>
    </row>
    <row r="209" spans="1:18">
      <c r="A209" s="61"/>
      <c r="B209" s="61"/>
      <c r="C209" s="61"/>
      <c r="D209" s="61"/>
      <c r="E209" s="61"/>
      <c r="F209" s="61"/>
      <c r="G209" s="61"/>
      <c r="H209" s="61"/>
      <c r="I209" s="61"/>
      <c r="J209" s="61"/>
      <c r="K209" s="61"/>
      <c r="L209" s="61"/>
      <c r="M209" s="61"/>
      <c r="N209" s="61"/>
      <c r="O209" s="61"/>
      <c r="P209" s="61"/>
      <c r="Q209" s="61"/>
      <c r="R209" s="61"/>
    </row>
    <row r="210" spans="1:18">
      <c r="A210" s="61"/>
      <c r="B210" s="61"/>
      <c r="C210" s="61"/>
      <c r="D210" s="61"/>
      <c r="E210" s="61"/>
      <c r="F210" s="61"/>
      <c r="G210" s="61"/>
      <c r="H210" s="61"/>
      <c r="I210" s="61"/>
      <c r="J210" s="61"/>
      <c r="K210" s="61"/>
      <c r="L210" s="61"/>
      <c r="M210" s="61"/>
      <c r="N210" s="61"/>
      <c r="O210" s="61"/>
      <c r="P210" s="61"/>
      <c r="Q210" s="61"/>
      <c r="R210" s="61"/>
    </row>
    <row r="211" spans="1:18">
      <c r="A211" s="61"/>
      <c r="B211" s="61"/>
      <c r="C211" s="61"/>
      <c r="D211" s="61"/>
      <c r="E211" s="61"/>
      <c r="F211" s="61"/>
      <c r="G211" s="61"/>
      <c r="H211" s="61"/>
      <c r="I211" s="61"/>
      <c r="J211" s="61"/>
      <c r="K211" s="61"/>
      <c r="L211" s="61"/>
      <c r="M211" s="61"/>
      <c r="N211" s="61"/>
      <c r="O211" s="61"/>
      <c r="P211" s="61"/>
      <c r="Q211" s="61"/>
      <c r="R211" s="61"/>
    </row>
    <row r="212" spans="1:18">
      <c r="A212" s="61"/>
      <c r="B212" s="61"/>
      <c r="C212" s="61"/>
      <c r="D212" s="61"/>
      <c r="E212" s="61"/>
      <c r="F212" s="61"/>
      <c r="G212" s="61"/>
      <c r="H212" s="61"/>
      <c r="I212" s="61"/>
      <c r="J212" s="61"/>
      <c r="K212" s="61"/>
      <c r="L212" s="61"/>
      <c r="M212" s="61"/>
      <c r="N212" s="61"/>
      <c r="O212" s="61"/>
      <c r="P212" s="61"/>
      <c r="Q212" s="61"/>
      <c r="R212" s="61"/>
    </row>
    <row r="213" spans="1:18">
      <c r="A213" s="61"/>
      <c r="B213" s="61"/>
      <c r="C213" s="61"/>
      <c r="D213" s="61"/>
      <c r="E213" s="61"/>
      <c r="F213" s="61"/>
      <c r="G213" s="61"/>
      <c r="H213" s="61"/>
      <c r="I213" s="61"/>
      <c r="J213" s="61"/>
      <c r="K213" s="61"/>
      <c r="L213" s="61"/>
      <c r="M213" s="61"/>
      <c r="N213" s="61"/>
      <c r="O213" s="61"/>
      <c r="P213" s="61"/>
      <c r="Q213" s="61"/>
      <c r="R213" s="61"/>
    </row>
    <row r="214" spans="1:18">
      <c r="A214" s="61"/>
      <c r="B214" s="61"/>
      <c r="C214" s="61"/>
      <c r="D214" s="61"/>
      <c r="E214" s="61"/>
      <c r="F214" s="61"/>
      <c r="G214" s="61"/>
      <c r="H214" s="61"/>
      <c r="I214" s="61"/>
      <c r="J214" s="61"/>
      <c r="K214" s="61"/>
      <c r="L214" s="61"/>
      <c r="M214" s="61"/>
      <c r="N214" s="61"/>
      <c r="O214" s="61"/>
      <c r="P214" s="61"/>
      <c r="Q214" s="61"/>
      <c r="R214" s="61"/>
    </row>
    <row r="215" spans="1:18">
      <c r="A215" s="61"/>
      <c r="B215" s="61"/>
      <c r="C215" s="61"/>
      <c r="D215" s="61"/>
      <c r="E215" s="61"/>
      <c r="F215" s="61"/>
      <c r="G215" s="61"/>
      <c r="H215" s="61"/>
      <c r="I215" s="61"/>
      <c r="J215" s="61"/>
      <c r="K215" s="61"/>
      <c r="L215" s="61"/>
      <c r="M215" s="61"/>
      <c r="N215" s="61"/>
      <c r="O215" s="61"/>
      <c r="P215" s="61"/>
      <c r="Q215" s="61"/>
      <c r="R215" s="61"/>
    </row>
    <row r="216" spans="1:18">
      <c r="A216" s="61"/>
      <c r="B216" s="61"/>
      <c r="C216" s="61"/>
      <c r="D216" s="61"/>
      <c r="E216" s="61"/>
      <c r="F216" s="61"/>
      <c r="G216" s="61"/>
      <c r="H216" s="61"/>
      <c r="I216" s="61"/>
      <c r="J216" s="61"/>
      <c r="K216" s="61"/>
      <c r="L216" s="61"/>
      <c r="M216" s="61"/>
      <c r="N216" s="61"/>
      <c r="O216" s="61"/>
      <c r="P216" s="61"/>
      <c r="Q216" s="61"/>
      <c r="R216" s="61"/>
    </row>
    <row r="217" spans="1:18">
      <c r="A217" s="61"/>
      <c r="B217" s="61"/>
      <c r="C217" s="61"/>
      <c r="D217" s="61"/>
      <c r="E217" s="61"/>
      <c r="F217" s="61"/>
      <c r="G217" s="61"/>
      <c r="H217" s="61"/>
      <c r="I217" s="61"/>
      <c r="J217" s="61"/>
      <c r="K217" s="61"/>
      <c r="L217" s="61"/>
      <c r="M217" s="61"/>
      <c r="N217" s="61"/>
      <c r="O217" s="61"/>
      <c r="P217" s="61"/>
      <c r="Q217" s="61"/>
      <c r="R217" s="61"/>
    </row>
    <row r="218" spans="1:18">
      <c r="A218" s="61"/>
      <c r="B218" s="61"/>
      <c r="C218" s="61"/>
      <c r="D218" s="61"/>
      <c r="E218" s="61"/>
      <c r="F218" s="61"/>
      <c r="G218" s="61"/>
      <c r="H218" s="61"/>
      <c r="I218" s="61"/>
      <c r="J218" s="61"/>
      <c r="K218" s="61"/>
      <c r="L218" s="61"/>
      <c r="M218" s="61"/>
      <c r="N218" s="61"/>
      <c r="O218" s="61"/>
      <c r="P218" s="61"/>
      <c r="Q218" s="61"/>
      <c r="R218" s="61"/>
    </row>
    <row r="219" spans="1:18">
      <c r="A219" s="61"/>
      <c r="B219" s="61"/>
      <c r="C219" s="61"/>
      <c r="D219" s="61"/>
      <c r="E219" s="61"/>
      <c r="F219" s="61"/>
      <c r="G219" s="61"/>
      <c r="H219" s="61"/>
      <c r="I219" s="61"/>
      <c r="J219" s="61"/>
      <c r="K219" s="61"/>
      <c r="L219" s="61"/>
      <c r="M219" s="61"/>
      <c r="N219" s="61"/>
      <c r="O219" s="61"/>
      <c r="P219" s="61"/>
      <c r="Q219" s="61"/>
      <c r="R219" s="61"/>
    </row>
    <row r="220" spans="1:18">
      <c r="A220" s="61"/>
      <c r="B220" s="61"/>
      <c r="C220" s="61"/>
      <c r="D220" s="61"/>
      <c r="E220" s="61"/>
      <c r="F220" s="61"/>
      <c r="G220" s="61"/>
      <c r="H220" s="61"/>
      <c r="I220" s="61"/>
      <c r="J220" s="61"/>
      <c r="K220" s="61"/>
      <c r="L220" s="61"/>
      <c r="M220" s="61"/>
      <c r="N220" s="61"/>
      <c r="O220" s="61"/>
      <c r="P220" s="61"/>
      <c r="Q220" s="61"/>
      <c r="R220" s="61"/>
    </row>
    <row r="221" spans="1:18">
      <c r="A221" s="61"/>
      <c r="B221" s="61"/>
      <c r="C221" s="61"/>
      <c r="D221" s="61"/>
      <c r="E221" s="61"/>
      <c r="F221" s="61"/>
      <c r="G221" s="61"/>
      <c r="H221" s="61"/>
      <c r="I221" s="61"/>
      <c r="J221" s="61"/>
      <c r="K221" s="61"/>
      <c r="L221" s="61"/>
      <c r="M221" s="61"/>
      <c r="N221" s="61"/>
      <c r="O221" s="61"/>
      <c r="P221" s="61"/>
      <c r="Q221" s="61"/>
      <c r="R221" s="61"/>
    </row>
    <row r="222" spans="1:18">
      <c r="A222" s="61"/>
      <c r="B222" s="61"/>
      <c r="C222" s="61"/>
      <c r="D222" s="61"/>
      <c r="E222" s="61"/>
      <c r="F222" s="61"/>
      <c r="G222" s="61"/>
      <c r="H222" s="61"/>
      <c r="I222" s="61"/>
      <c r="J222" s="61"/>
      <c r="K222" s="61"/>
      <c r="L222" s="61"/>
      <c r="M222" s="61"/>
      <c r="N222" s="61"/>
      <c r="O222" s="61"/>
      <c r="P222" s="61"/>
      <c r="Q222" s="61"/>
      <c r="R222" s="61"/>
    </row>
    <row r="223" spans="1:18">
      <c r="A223" s="61"/>
      <c r="B223" s="61"/>
      <c r="C223" s="61"/>
      <c r="D223" s="61"/>
      <c r="E223" s="61"/>
      <c r="F223" s="61"/>
      <c r="G223" s="61"/>
      <c r="H223" s="61"/>
      <c r="I223" s="61"/>
      <c r="J223" s="61"/>
      <c r="K223" s="61"/>
      <c r="L223" s="61"/>
      <c r="M223" s="61"/>
      <c r="N223" s="61"/>
      <c r="O223" s="61"/>
      <c r="P223" s="61"/>
      <c r="Q223" s="61"/>
      <c r="R223" s="61"/>
    </row>
    <row r="224" spans="1:18">
      <c r="A224" s="61"/>
      <c r="B224" s="61"/>
      <c r="C224" s="61"/>
      <c r="D224" s="61"/>
      <c r="E224" s="61"/>
      <c r="F224" s="61"/>
      <c r="G224" s="61"/>
      <c r="H224" s="61"/>
      <c r="I224" s="61"/>
      <c r="J224" s="61"/>
      <c r="K224" s="61"/>
      <c r="L224" s="61"/>
      <c r="M224" s="61"/>
      <c r="N224" s="61"/>
      <c r="O224" s="61"/>
      <c r="P224" s="61"/>
      <c r="Q224" s="61"/>
      <c r="R224" s="61"/>
    </row>
    <row r="225" spans="1:18">
      <c r="A225" s="61"/>
      <c r="B225" s="61"/>
      <c r="C225" s="61"/>
      <c r="D225" s="61"/>
      <c r="E225" s="61"/>
      <c r="F225" s="61"/>
      <c r="G225" s="61"/>
      <c r="H225" s="61"/>
      <c r="I225" s="61"/>
      <c r="J225" s="61"/>
      <c r="K225" s="61"/>
      <c r="L225" s="61"/>
      <c r="M225" s="61"/>
      <c r="N225" s="61"/>
      <c r="O225" s="61"/>
      <c r="P225" s="61"/>
      <c r="Q225" s="61"/>
      <c r="R225" s="61"/>
    </row>
    <row r="226" spans="1:18">
      <c r="A226" s="61"/>
      <c r="B226" s="61"/>
      <c r="C226" s="61"/>
      <c r="D226" s="61"/>
      <c r="E226" s="61"/>
      <c r="F226" s="61"/>
      <c r="G226" s="61"/>
      <c r="H226" s="61"/>
      <c r="I226" s="61"/>
      <c r="J226" s="61"/>
      <c r="K226" s="61"/>
      <c r="L226" s="61"/>
      <c r="M226" s="61"/>
      <c r="N226" s="61"/>
      <c r="O226" s="61"/>
      <c r="P226" s="61"/>
      <c r="Q226" s="61"/>
      <c r="R226" s="61"/>
    </row>
    <row r="227" spans="1:18">
      <c r="A227" s="61"/>
      <c r="B227" s="61"/>
      <c r="C227" s="61"/>
      <c r="D227" s="61"/>
      <c r="E227" s="61"/>
      <c r="F227" s="61"/>
      <c r="G227" s="61"/>
      <c r="H227" s="61"/>
      <c r="I227" s="61"/>
      <c r="J227" s="61"/>
      <c r="K227" s="61"/>
      <c r="L227" s="61"/>
      <c r="M227" s="61"/>
      <c r="N227" s="61"/>
      <c r="O227" s="61"/>
      <c r="P227" s="61"/>
      <c r="Q227" s="61"/>
      <c r="R227" s="61"/>
    </row>
    <row r="228" spans="1:18">
      <c r="A228" s="61"/>
      <c r="B228" s="61"/>
      <c r="C228" s="61"/>
      <c r="D228" s="61"/>
      <c r="E228" s="61"/>
      <c r="F228" s="61"/>
      <c r="G228" s="61"/>
      <c r="H228" s="61"/>
      <c r="I228" s="61"/>
      <c r="J228" s="61"/>
      <c r="K228" s="61"/>
      <c r="L228" s="61"/>
      <c r="M228" s="61"/>
      <c r="N228" s="61"/>
      <c r="O228" s="61"/>
      <c r="P228" s="61"/>
      <c r="Q228" s="61"/>
      <c r="R228" s="61"/>
    </row>
    <row r="229" spans="1:18">
      <c r="A229" s="61"/>
      <c r="B229" s="61"/>
      <c r="C229" s="61"/>
      <c r="D229" s="61"/>
      <c r="E229" s="61"/>
      <c r="F229" s="61"/>
      <c r="G229" s="61"/>
      <c r="H229" s="61"/>
      <c r="I229" s="61"/>
      <c r="J229" s="61"/>
      <c r="K229" s="61"/>
      <c r="L229" s="61"/>
      <c r="M229" s="61"/>
      <c r="N229" s="61"/>
      <c r="O229" s="61"/>
      <c r="P229" s="61"/>
      <c r="Q229" s="61"/>
      <c r="R229" s="61"/>
    </row>
    <row r="230" spans="1:18">
      <c r="A230" s="61"/>
      <c r="B230" s="61"/>
      <c r="C230" s="61"/>
      <c r="D230" s="61"/>
      <c r="E230" s="61"/>
      <c r="F230" s="61"/>
      <c r="G230" s="61"/>
      <c r="H230" s="61"/>
      <c r="I230" s="61"/>
      <c r="J230" s="61"/>
      <c r="K230" s="61"/>
      <c r="L230" s="61"/>
      <c r="M230" s="61"/>
      <c r="N230" s="61"/>
      <c r="O230" s="61"/>
      <c r="P230" s="61"/>
      <c r="Q230" s="61"/>
      <c r="R230" s="61"/>
    </row>
    <row r="231" spans="1:18">
      <c r="A231" s="61"/>
      <c r="B231" s="61"/>
      <c r="C231" s="61"/>
      <c r="D231" s="61"/>
      <c r="E231" s="61"/>
      <c r="F231" s="61"/>
      <c r="G231" s="61"/>
      <c r="H231" s="61"/>
      <c r="I231" s="61"/>
      <c r="J231" s="61"/>
      <c r="K231" s="61"/>
      <c r="L231" s="61"/>
      <c r="M231" s="61"/>
      <c r="N231" s="61"/>
      <c r="O231" s="61"/>
      <c r="P231" s="61"/>
      <c r="Q231" s="61"/>
      <c r="R231" s="61"/>
    </row>
    <row r="232" spans="1:18">
      <c r="A232" s="61"/>
      <c r="B232" s="61"/>
      <c r="C232" s="61"/>
      <c r="D232" s="61"/>
      <c r="E232" s="61"/>
      <c r="F232" s="61"/>
      <c r="G232" s="61"/>
      <c r="H232" s="61"/>
      <c r="I232" s="61"/>
      <c r="J232" s="61"/>
      <c r="K232" s="61"/>
      <c r="L232" s="61"/>
      <c r="M232" s="61"/>
      <c r="N232" s="61"/>
      <c r="O232" s="61"/>
      <c r="P232" s="61"/>
      <c r="Q232" s="61"/>
      <c r="R232" s="61"/>
    </row>
    <row r="233" spans="1:18">
      <c r="A233" s="61"/>
      <c r="B233" s="61"/>
      <c r="C233" s="61"/>
      <c r="D233" s="61"/>
      <c r="E233" s="61"/>
      <c r="F233" s="61"/>
      <c r="G233" s="61"/>
      <c r="H233" s="61"/>
      <c r="I233" s="61"/>
      <c r="J233" s="61"/>
      <c r="K233" s="61"/>
      <c r="L233" s="61"/>
      <c r="M233" s="61"/>
      <c r="N233" s="61"/>
      <c r="O233" s="61"/>
      <c r="P233" s="61"/>
      <c r="Q233" s="61"/>
      <c r="R233" s="61"/>
    </row>
    <row r="234" spans="1:18">
      <c r="A234" s="61"/>
      <c r="B234" s="61"/>
      <c r="C234" s="61"/>
      <c r="D234" s="61"/>
      <c r="E234" s="61"/>
      <c r="F234" s="61"/>
      <c r="G234" s="61"/>
      <c r="H234" s="61"/>
      <c r="I234" s="61"/>
      <c r="J234" s="61"/>
      <c r="K234" s="61"/>
      <c r="L234" s="61"/>
      <c r="M234" s="61"/>
      <c r="N234" s="61"/>
      <c r="O234" s="61"/>
      <c r="P234" s="61"/>
      <c r="Q234" s="61"/>
      <c r="R234" s="61"/>
    </row>
    <row r="235" spans="1:18">
      <c r="A235" s="61"/>
      <c r="B235" s="61"/>
      <c r="C235" s="61"/>
      <c r="D235" s="61"/>
      <c r="E235" s="61"/>
      <c r="F235" s="61"/>
      <c r="G235" s="61"/>
      <c r="H235" s="61"/>
      <c r="I235" s="61"/>
      <c r="J235" s="61"/>
      <c r="K235" s="61"/>
      <c r="L235" s="61"/>
      <c r="M235" s="61"/>
      <c r="N235" s="61"/>
      <c r="O235" s="61"/>
      <c r="P235" s="61"/>
      <c r="Q235" s="61"/>
      <c r="R235" s="61"/>
    </row>
    <row r="236" spans="1:18">
      <c r="A236" s="61"/>
      <c r="B236" s="61"/>
      <c r="C236" s="61"/>
      <c r="D236" s="61"/>
      <c r="E236" s="61"/>
      <c r="F236" s="61"/>
      <c r="G236" s="61"/>
      <c r="H236" s="61"/>
      <c r="I236" s="61"/>
      <c r="J236" s="61"/>
      <c r="K236" s="61"/>
      <c r="L236" s="61"/>
      <c r="M236" s="61"/>
      <c r="N236" s="61"/>
      <c r="O236" s="61"/>
      <c r="P236" s="61"/>
      <c r="Q236" s="61"/>
      <c r="R236" s="61"/>
    </row>
    <row r="237" spans="1:18">
      <c r="A237" s="61"/>
      <c r="B237" s="61"/>
      <c r="C237" s="61"/>
      <c r="D237" s="61"/>
      <c r="E237" s="61"/>
      <c r="F237" s="61"/>
      <c r="G237" s="61"/>
      <c r="H237" s="61"/>
      <c r="I237" s="61"/>
      <c r="J237" s="61"/>
      <c r="K237" s="61"/>
      <c r="L237" s="61"/>
      <c r="M237" s="61"/>
      <c r="N237" s="61"/>
      <c r="O237" s="61"/>
      <c r="P237" s="61"/>
      <c r="Q237" s="61"/>
      <c r="R237" s="61"/>
    </row>
    <row r="238" spans="1:18">
      <c r="A238" s="61"/>
      <c r="B238" s="61"/>
      <c r="C238" s="61"/>
      <c r="D238" s="61"/>
      <c r="E238" s="61"/>
      <c r="F238" s="61"/>
      <c r="G238" s="61"/>
      <c r="H238" s="61"/>
      <c r="I238" s="61"/>
      <c r="J238" s="61"/>
      <c r="K238" s="61"/>
      <c r="L238" s="61"/>
      <c r="M238" s="61"/>
      <c r="N238" s="61"/>
      <c r="O238" s="61"/>
      <c r="P238" s="61"/>
      <c r="Q238" s="61"/>
      <c r="R238" s="61"/>
    </row>
    <row r="239" spans="1:18">
      <c r="A239" s="61"/>
      <c r="B239" s="61"/>
      <c r="C239" s="61"/>
      <c r="D239" s="61"/>
      <c r="E239" s="61"/>
      <c r="F239" s="61"/>
      <c r="G239" s="61"/>
      <c r="H239" s="61"/>
      <c r="I239" s="61"/>
      <c r="J239" s="61"/>
      <c r="K239" s="61"/>
      <c r="L239" s="61"/>
      <c r="M239" s="61"/>
      <c r="N239" s="61"/>
      <c r="O239" s="61"/>
      <c r="P239" s="61"/>
      <c r="Q239" s="61"/>
      <c r="R239" s="61"/>
    </row>
    <row r="240" spans="1:18">
      <c r="A240" s="61"/>
      <c r="B240" s="61"/>
      <c r="C240" s="61"/>
      <c r="D240" s="61"/>
      <c r="E240" s="61"/>
      <c r="F240" s="61"/>
      <c r="G240" s="61"/>
      <c r="H240" s="61"/>
      <c r="I240" s="61"/>
      <c r="J240" s="61"/>
      <c r="K240" s="61"/>
      <c r="L240" s="61"/>
      <c r="M240" s="61"/>
      <c r="N240" s="61"/>
      <c r="O240" s="61"/>
      <c r="P240" s="61"/>
      <c r="Q240" s="61"/>
      <c r="R240" s="61"/>
    </row>
    <row r="241" spans="1:18">
      <c r="A241" s="61"/>
      <c r="B241" s="61"/>
      <c r="C241" s="61"/>
      <c r="D241" s="61"/>
      <c r="E241" s="61"/>
      <c r="F241" s="61"/>
      <c r="G241" s="61"/>
      <c r="H241" s="61"/>
      <c r="I241" s="61"/>
      <c r="J241" s="61"/>
      <c r="K241" s="61"/>
      <c r="L241" s="61"/>
      <c r="M241" s="61"/>
      <c r="N241" s="61"/>
      <c r="O241" s="61"/>
      <c r="P241" s="61"/>
      <c r="Q241" s="61"/>
      <c r="R241" s="61"/>
    </row>
    <row r="242" spans="1:18">
      <c r="A242" s="61"/>
      <c r="B242" s="61"/>
      <c r="C242" s="61"/>
      <c r="D242" s="61"/>
      <c r="E242" s="61"/>
      <c r="F242" s="61"/>
      <c r="G242" s="61"/>
      <c r="H242" s="61"/>
      <c r="I242" s="61"/>
      <c r="J242" s="61"/>
      <c r="K242" s="61"/>
      <c r="L242" s="61"/>
      <c r="M242" s="61"/>
      <c r="N242" s="61"/>
      <c r="O242" s="61"/>
      <c r="P242" s="61"/>
      <c r="Q242" s="61"/>
      <c r="R242" s="61"/>
    </row>
    <row r="243" spans="1:18">
      <c r="A243" s="61"/>
      <c r="B243" s="61"/>
      <c r="C243" s="61"/>
      <c r="D243" s="61"/>
      <c r="E243" s="61"/>
      <c r="F243" s="61"/>
      <c r="G243" s="61"/>
      <c r="H243" s="61"/>
      <c r="I243" s="61"/>
      <c r="J243" s="61"/>
      <c r="K243" s="61"/>
      <c r="L243" s="61"/>
      <c r="M243" s="61"/>
      <c r="N243" s="61"/>
      <c r="O243" s="61"/>
      <c r="P243" s="61"/>
      <c r="Q243" s="61"/>
      <c r="R243" s="61"/>
    </row>
    <row r="244" spans="1:18">
      <c r="A244" s="61"/>
      <c r="B244" s="61"/>
      <c r="C244" s="61"/>
      <c r="D244" s="61"/>
      <c r="E244" s="61"/>
      <c r="F244" s="61"/>
      <c r="G244" s="61"/>
      <c r="H244" s="61"/>
      <c r="I244" s="61"/>
      <c r="J244" s="61"/>
      <c r="K244" s="61"/>
      <c r="L244" s="61"/>
      <c r="M244" s="61"/>
      <c r="N244" s="61"/>
      <c r="O244" s="61"/>
      <c r="P244" s="61"/>
      <c r="Q244" s="61"/>
      <c r="R244" s="61"/>
    </row>
    <row r="245" spans="1:18">
      <c r="A245" s="61"/>
      <c r="B245" s="61"/>
      <c r="C245" s="61"/>
      <c r="D245" s="61"/>
      <c r="E245" s="61"/>
      <c r="F245" s="61"/>
      <c r="G245" s="61"/>
      <c r="H245" s="61"/>
      <c r="I245" s="61"/>
      <c r="J245" s="61"/>
      <c r="K245" s="61"/>
      <c r="L245" s="61"/>
      <c r="M245" s="61"/>
      <c r="N245" s="61"/>
      <c r="O245" s="61"/>
      <c r="P245" s="61"/>
      <c r="Q245" s="61"/>
      <c r="R245" s="61"/>
    </row>
    <row r="246" spans="1:18">
      <c r="A246" s="61"/>
      <c r="B246" s="61"/>
      <c r="C246" s="61"/>
      <c r="D246" s="61"/>
      <c r="E246" s="61"/>
      <c r="F246" s="61"/>
      <c r="G246" s="61"/>
      <c r="H246" s="61"/>
      <c r="I246" s="61"/>
      <c r="J246" s="61"/>
      <c r="K246" s="61"/>
      <c r="L246" s="61"/>
      <c r="M246" s="61"/>
      <c r="N246" s="61"/>
      <c r="O246" s="61"/>
      <c r="P246" s="61"/>
      <c r="Q246" s="61"/>
      <c r="R246" s="61"/>
    </row>
    <row r="247" spans="1:18">
      <c r="A247" s="61"/>
      <c r="B247" s="61"/>
      <c r="C247" s="61"/>
      <c r="D247" s="61"/>
      <c r="E247" s="61"/>
      <c r="F247" s="61"/>
      <c r="G247" s="61"/>
      <c r="H247" s="61"/>
      <c r="I247" s="61"/>
      <c r="J247" s="61"/>
      <c r="K247" s="61"/>
      <c r="L247" s="61"/>
      <c r="M247" s="61"/>
      <c r="N247" s="61"/>
      <c r="O247" s="61"/>
      <c r="P247" s="61"/>
      <c r="Q247" s="61"/>
      <c r="R247" s="61"/>
    </row>
    <row r="248" spans="1:18">
      <c r="A248" s="61"/>
      <c r="B248" s="61"/>
      <c r="C248" s="61"/>
      <c r="D248" s="61"/>
      <c r="E248" s="61"/>
      <c r="F248" s="61"/>
      <c r="G248" s="61"/>
      <c r="H248" s="61"/>
      <c r="I248" s="61"/>
      <c r="J248" s="61"/>
      <c r="K248" s="61"/>
      <c r="L248" s="61"/>
      <c r="M248" s="61"/>
      <c r="N248" s="61"/>
      <c r="O248" s="61"/>
      <c r="P248" s="61"/>
      <c r="Q248" s="61"/>
      <c r="R248" s="61"/>
    </row>
    <row r="249" spans="1:18">
      <c r="A249" s="61"/>
      <c r="B249" s="61"/>
      <c r="C249" s="61"/>
      <c r="D249" s="61"/>
      <c r="E249" s="61"/>
      <c r="F249" s="61"/>
      <c r="G249" s="61"/>
      <c r="H249" s="61"/>
      <c r="I249" s="61"/>
      <c r="J249" s="61"/>
      <c r="K249" s="61"/>
      <c r="L249" s="61"/>
      <c r="M249" s="61"/>
      <c r="N249" s="61"/>
      <c r="O249" s="61"/>
      <c r="P249" s="61"/>
      <c r="Q249" s="61"/>
      <c r="R249" s="61"/>
    </row>
    <row r="250" spans="1:18">
      <c r="A250" s="61"/>
      <c r="B250" s="61"/>
      <c r="C250" s="61"/>
      <c r="D250" s="61"/>
      <c r="E250" s="61"/>
      <c r="F250" s="61"/>
      <c r="G250" s="61"/>
      <c r="H250" s="61"/>
      <c r="I250" s="61"/>
      <c r="J250" s="61"/>
      <c r="K250" s="61"/>
      <c r="L250" s="61"/>
      <c r="M250" s="61"/>
      <c r="N250" s="61"/>
      <c r="O250" s="61"/>
      <c r="P250" s="61"/>
      <c r="Q250" s="61"/>
      <c r="R250" s="61"/>
    </row>
    <row r="251" spans="1:18">
      <c r="A251" s="61"/>
      <c r="B251" s="61"/>
      <c r="C251" s="61"/>
      <c r="D251" s="61"/>
      <c r="E251" s="61"/>
      <c r="F251" s="61"/>
      <c r="G251" s="61"/>
      <c r="H251" s="61"/>
      <c r="I251" s="61"/>
      <c r="J251" s="61"/>
      <c r="K251" s="61"/>
      <c r="L251" s="61"/>
      <c r="M251" s="61"/>
      <c r="N251" s="61"/>
      <c r="O251" s="61"/>
      <c r="P251" s="61"/>
      <c r="Q251" s="61"/>
      <c r="R251" s="61"/>
    </row>
    <row r="252" spans="1:18">
      <c r="A252" s="61"/>
      <c r="B252" s="61"/>
      <c r="C252" s="61"/>
      <c r="D252" s="61"/>
      <c r="E252" s="61"/>
      <c r="F252" s="61"/>
      <c r="G252" s="61"/>
      <c r="H252" s="61"/>
      <c r="I252" s="61"/>
      <c r="J252" s="61"/>
      <c r="K252" s="61"/>
      <c r="L252" s="61"/>
      <c r="M252" s="61"/>
      <c r="N252" s="61"/>
      <c r="O252" s="61"/>
      <c r="P252" s="61"/>
      <c r="Q252" s="61"/>
      <c r="R252" s="61"/>
    </row>
    <row r="253" spans="1:18">
      <c r="A253" s="61"/>
      <c r="B253" s="61"/>
      <c r="C253" s="61"/>
      <c r="D253" s="61"/>
      <c r="E253" s="61"/>
      <c r="F253" s="61"/>
      <c r="G253" s="61"/>
      <c r="H253" s="61"/>
      <c r="I253" s="61"/>
      <c r="J253" s="61"/>
      <c r="K253" s="61"/>
      <c r="L253" s="61"/>
      <c r="M253" s="61"/>
      <c r="N253" s="61"/>
      <c r="O253" s="61"/>
      <c r="P253" s="61"/>
      <c r="Q253" s="61"/>
      <c r="R253" s="61"/>
    </row>
    <row r="254" spans="1:18">
      <c r="A254" s="61"/>
      <c r="B254" s="61"/>
      <c r="C254" s="61"/>
      <c r="D254" s="61"/>
      <c r="E254" s="61"/>
      <c r="F254" s="61"/>
      <c r="G254" s="61"/>
      <c r="H254" s="61"/>
      <c r="I254" s="61"/>
      <c r="J254" s="61"/>
      <c r="K254" s="61"/>
      <c r="L254" s="61"/>
      <c r="M254" s="61"/>
      <c r="N254" s="61"/>
      <c r="O254" s="61"/>
      <c r="P254" s="61"/>
      <c r="Q254" s="61"/>
      <c r="R254" s="61"/>
    </row>
    <row r="255" spans="1:18">
      <c r="A255" s="61"/>
      <c r="B255" s="61"/>
      <c r="C255" s="61"/>
      <c r="D255" s="61"/>
      <c r="E255" s="61"/>
      <c r="F255" s="61"/>
      <c r="G255" s="61"/>
      <c r="H255" s="61"/>
      <c r="I255" s="61"/>
      <c r="J255" s="61"/>
      <c r="K255" s="61"/>
      <c r="L255" s="61"/>
      <c r="M255" s="61"/>
      <c r="N255" s="61"/>
      <c r="O255" s="61"/>
      <c r="P255" s="61"/>
      <c r="Q255" s="61"/>
      <c r="R255" s="61"/>
    </row>
    <row r="256" spans="1:18">
      <c r="A256" s="61"/>
      <c r="B256" s="61"/>
      <c r="C256" s="61"/>
      <c r="D256" s="61"/>
      <c r="E256" s="61"/>
      <c r="F256" s="61"/>
      <c r="G256" s="61"/>
      <c r="H256" s="61"/>
      <c r="I256" s="61"/>
      <c r="J256" s="61"/>
      <c r="K256" s="61"/>
      <c r="L256" s="61"/>
      <c r="M256" s="61"/>
      <c r="N256" s="61"/>
      <c r="O256" s="61"/>
      <c r="P256" s="61"/>
      <c r="Q256" s="61"/>
      <c r="R256" s="61"/>
    </row>
    <row r="257" spans="1:18">
      <c r="A257" s="61"/>
      <c r="B257" s="61"/>
      <c r="C257" s="61"/>
      <c r="D257" s="61"/>
      <c r="E257" s="61"/>
      <c r="F257" s="61"/>
      <c r="G257" s="61"/>
      <c r="H257" s="61"/>
      <c r="I257" s="61"/>
      <c r="J257" s="61"/>
      <c r="K257" s="61"/>
      <c r="L257" s="61"/>
      <c r="M257" s="61"/>
      <c r="N257" s="61"/>
      <c r="O257" s="61"/>
      <c r="P257" s="61"/>
      <c r="Q257" s="61"/>
      <c r="R257" s="61"/>
    </row>
    <row r="258" spans="1:18">
      <c r="A258" s="61"/>
      <c r="B258" s="61"/>
      <c r="C258" s="61"/>
      <c r="D258" s="61"/>
      <c r="E258" s="61"/>
      <c r="F258" s="61"/>
      <c r="G258" s="61"/>
      <c r="H258" s="61"/>
      <c r="I258" s="61"/>
      <c r="J258" s="61"/>
      <c r="K258" s="61"/>
      <c r="L258" s="61"/>
      <c r="M258" s="61"/>
      <c r="N258" s="61"/>
      <c r="O258" s="61"/>
      <c r="P258" s="61"/>
      <c r="Q258" s="61"/>
      <c r="R258" s="61"/>
    </row>
    <row r="259" spans="1:18">
      <c r="A259" s="61"/>
      <c r="B259" s="61"/>
      <c r="C259" s="61"/>
      <c r="D259" s="61"/>
      <c r="E259" s="61"/>
      <c r="F259" s="61"/>
      <c r="G259" s="61"/>
      <c r="H259" s="61"/>
      <c r="I259" s="61"/>
      <c r="J259" s="61"/>
      <c r="K259" s="61"/>
      <c r="L259" s="61"/>
      <c r="M259" s="61"/>
      <c r="N259" s="61"/>
      <c r="O259" s="61"/>
      <c r="P259" s="61"/>
      <c r="Q259" s="61"/>
      <c r="R259" s="61"/>
    </row>
    <row r="260" spans="1:18">
      <c r="A260" s="61"/>
      <c r="B260" s="61"/>
      <c r="C260" s="61"/>
      <c r="D260" s="61"/>
      <c r="E260" s="61"/>
      <c r="F260" s="61"/>
      <c r="G260" s="61"/>
      <c r="H260" s="61"/>
      <c r="I260" s="61"/>
      <c r="J260" s="61"/>
      <c r="K260" s="61"/>
      <c r="L260" s="61"/>
      <c r="M260" s="61"/>
      <c r="N260" s="61"/>
      <c r="O260" s="61"/>
      <c r="P260" s="61"/>
      <c r="Q260" s="61"/>
      <c r="R260" s="61"/>
    </row>
    <row r="261" spans="1:18">
      <c r="A261" s="61"/>
      <c r="B261" s="61"/>
      <c r="C261" s="61"/>
      <c r="D261" s="61"/>
      <c r="E261" s="61"/>
      <c r="F261" s="61"/>
      <c r="G261" s="61"/>
      <c r="H261" s="61"/>
      <c r="I261" s="61"/>
      <c r="J261" s="61"/>
      <c r="K261" s="61"/>
      <c r="L261" s="61"/>
      <c r="M261" s="61"/>
      <c r="N261" s="61"/>
      <c r="O261" s="61"/>
      <c r="P261" s="61"/>
      <c r="Q261" s="61"/>
      <c r="R261" s="61"/>
    </row>
    <row r="262" spans="1:18">
      <c r="A262" s="61"/>
      <c r="B262" s="61"/>
      <c r="C262" s="61"/>
      <c r="D262" s="61"/>
      <c r="E262" s="61"/>
      <c r="F262" s="61"/>
      <c r="G262" s="61"/>
      <c r="H262" s="61"/>
      <c r="I262" s="61"/>
      <c r="J262" s="61"/>
      <c r="K262" s="61"/>
      <c r="L262" s="61"/>
      <c r="M262" s="61"/>
      <c r="N262" s="61"/>
      <c r="O262" s="61"/>
      <c r="P262" s="61"/>
      <c r="Q262" s="61"/>
      <c r="R262" s="61"/>
    </row>
    <row r="263" spans="1:18">
      <c r="A263" s="61"/>
      <c r="B263" s="61"/>
      <c r="C263" s="61"/>
      <c r="D263" s="61"/>
      <c r="E263" s="61"/>
      <c r="F263" s="61"/>
      <c r="G263" s="61"/>
      <c r="H263" s="61"/>
      <c r="I263" s="61"/>
      <c r="J263" s="61"/>
      <c r="K263" s="61"/>
      <c r="L263" s="61"/>
      <c r="M263" s="61"/>
      <c r="N263" s="61"/>
      <c r="O263" s="61"/>
      <c r="P263" s="61"/>
      <c r="Q263" s="61"/>
      <c r="R263" s="61"/>
    </row>
    <row r="264" spans="1:18">
      <c r="A264" s="61"/>
      <c r="B264" s="61"/>
      <c r="C264" s="61"/>
      <c r="D264" s="61"/>
      <c r="E264" s="61"/>
      <c r="F264" s="61"/>
      <c r="G264" s="61"/>
      <c r="H264" s="61"/>
      <c r="I264" s="61"/>
      <c r="J264" s="61"/>
      <c r="K264" s="61"/>
      <c r="L264" s="61"/>
      <c r="M264" s="61"/>
      <c r="N264" s="61"/>
      <c r="O264" s="61"/>
      <c r="P264" s="61"/>
      <c r="Q264" s="61"/>
      <c r="R264" s="61"/>
    </row>
    <row r="265" spans="1:18">
      <c r="A265" s="61"/>
      <c r="B265" s="61"/>
      <c r="C265" s="61"/>
      <c r="D265" s="61"/>
      <c r="E265" s="61"/>
      <c r="F265" s="61"/>
      <c r="G265" s="61"/>
      <c r="H265" s="61"/>
      <c r="I265" s="61"/>
      <c r="J265" s="61"/>
      <c r="K265" s="61"/>
      <c r="L265" s="61"/>
      <c r="M265" s="61"/>
      <c r="N265" s="61"/>
      <c r="O265" s="61"/>
      <c r="P265" s="61"/>
      <c r="Q265" s="61"/>
      <c r="R265" s="61"/>
    </row>
    <row r="266" spans="1:18">
      <c r="A266" s="61"/>
      <c r="B266" s="61"/>
      <c r="C266" s="61"/>
      <c r="D266" s="61"/>
      <c r="E266" s="61"/>
      <c r="F266" s="61"/>
      <c r="G266" s="61"/>
      <c r="H266" s="61"/>
      <c r="I266" s="61"/>
      <c r="J266" s="61"/>
      <c r="K266" s="61"/>
      <c r="L266" s="61"/>
      <c r="M266" s="61"/>
      <c r="N266" s="61"/>
      <c r="O266" s="61"/>
      <c r="P266" s="61"/>
      <c r="Q266" s="61"/>
      <c r="R266" s="61"/>
    </row>
    <row r="267" spans="1:18">
      <c r="A267" s="61"/>
      <c r="B267" s="61"/>
      <c r="C267" s="61"/>
      <c r="D267" s="61"/>
      <c r="E267" s="61"/>
      <c r="F267" s="61"/>
      <c r="G267" s="61"/>
      <c r="H267" s="61"/>
      <c r="I267" s="61"/>
      <c r="J267" s="61"/>
      <c r="K267" s="61"/>
      <c r="L267" s="61"/>
      <c r="M267" s="61"/>
      <c r="N267" s="61"/>
      <c r="O267" s="61"/>
      <c r="P267" s="61"/>
      <c r="Q267" s="61"/>
      <c r="R267" s="61"/>
    </row>
    <row r="268" spans="1:18">
      <c r="A268" s="61"/>
      <c r="B268" s="61"/>
      <c r="C268" s="61"/>
      <c r="D268" s="61"/>
      <c r="E268" s="61"/>
      <c r="F268" s="61"/>
      <c r="G268" s="61"/>
      <c r="H268" s="61"/>
      <c r="I268" s="61"/>
      <c r="J268" s="61"/>
      <c r="K268" s="61"/>
      <c r="L268" s="61"/>
      <c r="M268" s="61"/>
      <c r="N268" s="61"/>
      <c r="O268" s="61"/>
      <c r="P268" s="61"/>
      <c r="Q268" s="61"/>
      <c r="R268" s="61"/>
    </row>
    <row r="269" spans="1:18">
      <c r="A269" s="61"/>
      <c r="B269" s="61"/>
      <c r="C269" s="61"/>
      <c r="D269" s="61"/>
      <c r="E269" s="61"/>
      <c r="F269" s="61"/>
      <c r="G269" s="61"/>
      <c r="H269" s="61"/>
      <c r="I269" s="61"/>
      <c r="J269" s="61"/>
      <c r="K269" s="61"/>
      <c r="L269" s="61"/>
      <c r="M269" s="61"/>
      <c r="N269" s="61"/>
      <c r="O269" s="61"/>
      <c r="P269" s="61"/>
      <c r="Q269" s="61"/>
      <c r="R269" s="61"/>
    </row>
    <row r="270" spans="1:18">
      <c r="A270" s="61"/>
      <c r="B270" s="61"/>
      <c r="C270" s="61"/>
      <c r="D270" s="61"/>
      <c r="E270" s="61"/>
      <c r="F270" s="61"/>
      <c r="G270" s="61"/>
      <c r="H270" s="61"/>
      <c r="I270" s="61"/>
      <c r="J270" s="61"/>
      <c r="K270" s="61"/>
      <c r="L270" s="61"/>
      <c r="M270" s="61"/>
      <c r="N270" s="61"/>
      <c r="O270" s="61"/>
      <c r="P270" s="61"/>
      <c r="Q270" s="61"/>
      <c r="R270" s="61"/>
    </row>
    <row r="271" spans="1:18">
      <c r="A271" s="61"/>
      <c r="B271" s="61"/>
      <c r="C271" s="61"/>
      <c r="D271" s="61"/>
      <c r="E271" s="61"/>
      <c r="F271" s="61"/>
      <c r="G271" s="61"/>
      <c r="H271" s="61"/>
      <c r="I271" s="61"/>
      <c r="J271" s="61"/>
      <c r="K271" s="61"/>
      <c r="L271" s="61"/>
      <c r="M271" s="61"/>
      <c r="N271" s="61"/>
      <c r="O271" s="61"/>
      <c r="P271" s="61"/>
      <c r="Q271" s="61"/>
      <c r="R271" s="61"/>
    </row>
    <row r="272" spans="1:18">
      <c r="A272" s="61"/>
      <c r="B272" s="61"/>
      <c r="C272" s="61"/>
      <c r="D272" s="61"/>
      <c r="E272" s="61"/>
      <c r="F272" s="61"/>
      <c r="G272" s="61"/>
      <c r="H272" s="61"/>
      <c r="I272" s="61"/>
      <c r="J272" s="61"/>
      <c r="K272" s="61"/>
      <c r="L272" s="61"/>
      <c r="M272" s="61"/>
      <c r="N272" s="61"/>
      <c r="O272" s="61"/>
      <c r="P272" s="61"/>
      <c r="Q272" s="61"/>
      <c r="R272" s="61"/>
    </row>
    <row r="273" spans="1:18">
      <c r="A273" s="61"/>
      <c r="B273" s="61"/>
      <c r="C273" s="61"/>
      <c r="D273" s="61"/>
      <c r="E273" s="61"/>
      <c r="F273" s="61"/>
      <c r="G273" s="61"/>
      <c r="H273" s="61"/>
      <c r="I273" s="61"/>
      <c r="J273" s="61"/>
      <c r="K273" s="61"/>
      <c r="L273" s="61"/>
      <c r="M273" s="61"/>
      <c r="N273" s="61"/>
      <c r="O273" s="61"/>
      <c r="P273" s="61"/>
      <c r="Q273" s="61"/>
      <c r="R273" s="61"/>
    </row>
    <row r="274" spans="1:18">
      <c r="A274" s="61"/>
      <c r="B274" s="61"/>
      <c r="C274" s="61"/>
      <c r="D274" s="61"/>
      <c r="E274" s="61"/>
      <c r="F274" s="61"/>
      <c r="G274" s="61"/>
      <c r="H274" s="61"/>
      <c r="I274" s="61"/>
      <c r="J274" s="61"/>
      <c r="K274" s="61"/>
      <c r="L274" s="61"/>
      <c r="M274" s="61"/>
      <c r="N274" s="61"/>
      <c r="O274" s="61"/>
      <c r="P274" s="61"/>
      <c r="Q274" s="61"/>
      <c r="R274" s="61"/>
    </row>
    <row r="275" spans="1:18">
      <c r="A275" s="61"/>
      <c r="B275" s="61"/>
      <c r="C275" s="61"/>
      <c r="D275" s="61"/>
      <c r="E275" s="61"/>
      <c r="F275" s="61"/>
      <c r="G275" s="61"/>
      <c r="H275" s="61"/>
      <c r="I275" s="61"/>
      <c r="J275" s="61"/>
      <c r="K275" s="61"/>
      <c r="L275" s="61"/>
      <c r="M275" s="61"/>
      <c r="N275" s="61"/>
      <c r="O275" s="61"/>
      <c r="P275" s="61"/>
      <c r="Q275" s="61"/>
      <c r="R275" s="61"/>
    </row>
    <row r="276" spans="1:18">
      <c r="A276" s="61"/>
      <c r="B276" s="61"/>
      <c r="C276" s="61"/>
      <c r="D276" s="61"/>
      <c r="E276" s="61"/>
      <c r="F276" s="61"/>
      <c r="G276" s="61"/>
      <c r="H276" s="61"/>
      <c r="I276" s="61"/>
      <c r="J276" s="61"/>
      <c r="K276" s="61"/>
      <c r="L276" s="61"/>
      <c r="M276" s="61"/>
      <c r="N276" s="61"/>
      <c r="O276" s="61"/>
      <c r="P276" s="61"/>
      <c r="Q276" s="61"/>
      <c r="R276" s="61"/>
    </row>
    <row r="277" spans="1:18">
      <c r="A277" s="61"/>
      <c r="B277" s="61"/>
      <c r="C277" s="61"/>
      <c r="D277" s="61"/>
      <c r="E277" s="61"/>
      <c r="F277" s="61"/>
      <c r="G277" s="61"/>
      <c r="H277" s="61"/>
      <c r="I277" s="61"/>
      <c r="J277" s="61"/>
      <c r="K277" s="61"/>
      <c r="L277" s="61"/>
      <c r="M277" s="61"/>
      <c r="N277" s="61"/>
      <c r="O277" s="61"/>
      <c r="P277" s="61"/>
      <c r="Q277" s="61"/>
      <c r="R277" s="61"/>
    </row>
    <row r="278" spans="1:18">
      <c r="A278" s="61"/>
      <c r="B278" s="61"/>
      <c r="C278" s="61"/>
      <c r="D278" s="61"/>
      <c r="E278" s="61"/>
      <c r="F278" s="61"/>
      <c r="G278" s="61"/>
      <c r="H278" s="61"/>
      <c r="I278" s="61"/>
      <c r="J278" s="61"/>
      <c r="K278" s="61"/>
      <c r="L278" s="61"/>
      <c r="M278" s="61"/>
      <c r="N278" s="61"/>
      <c r="O278" s="61"/>
      <c r="P278" s="61"/>
      <c r="Q278" s="61"/>
      <c r="R278" s="61"/>
    </row>
    <row r="279" spans="1:18">
      <c r="A279" s="61"/>
      <c r="B279" s="61"/>
      <c r="C279" s="61"/>
      <c r="D279" s="61"/>
      <c r="E279" s="61"/>
      <c r="F279" s="61"/>
      <c r="G279" s="61"/>
      <c r="H279" s="61"/>
      <c r="I279" s="61"/>
      <c r="J279" s="61"/>
      <c r="K279" s="61"/>
      <c r="L279" s="61"/>
      <c r="M279" s="61"/>
      <c r="N279" s="61"/>
      <c r="O279" s="61"/>
      <c r="P279" s="61"/>
      <c r="Q279" s="61"/>
      <c r="R279" s="61"/>
    </row>
    <row r="280" spans="1:18">
      <c r="A280" s="61"/>
      <c r="B280" s="61"/>
      <c r="C280" s="61"/>
      <c r="D280" s="61"/>
      <c r="E280" s="61"/>
      <c r="F280" s="61"/>
      <c r="G280" s="61"/>
      <c r="H280" s="61"/>
      <c r="I280" s="61"/>
      <c r="J280" s="61"/>
      <c r="K280" s="61"/>
      <c r="L280" s="61"/>
      <c r="M280" s="61"/>
      <c r="N280" s="61"/>
      <c r="O280" s="61"/>
      <c r="P280" s="61"/>
      <c r="Q280" s="61"/>
      <c r="R280" s="61"/>
    </row>
    <row r="281" spans="1:18">
      <c r="A281" s="61"/>
      <c r="B281" s="61"/>
      <c r="C281" s="61"/>
      <c r="D281" s="61"/>
      <c r="E281" s="61"/>
      <c r="F281" s="61"/>
      <c r="G281" s="61"/>
      <c r="H281" s="61"/>
      <c r="I281" s="61"/>
      <c r="J281" s="61"/>
      <c r="K281" s="61"/>
      <c r="L281" s="61"/>
      <c r="M281" s="61"/>
      <c r="N281" s="61"/>
      <c r="O281" s="61"/>
      <c r="P281" s="61"/>
      <c r="Q281" s="61"/>
      <c r="R281" s="61"/>
    </row>
    <row r="282" spans="1:18">
      <c r="A282" s="61"/>
      <c r="B282" s="61"/>
      <c r="C282" s="61"/>
      <c r="D282" s="61"/>
      <c r="E282" s="61"/>
      <c r="F282" s="61"/>
      <c r="G282" s="61"/>
      <c r="H282" s="61"/>
      <c r="I282" s="61"/>
      <c r="J282" s="61"/>
      <c r="K282" s="61"/>
      <c r="L282" s="61"/>
      <c r="M282" s="61"/>
      <c r="N282" s="61"/>
      <c r="O282" s="61"/>
      <c r="P282" s="61"/>
      <c r="Q282" s="61"/>
      <c r="R282" s="61"/>
    </row>
    <row r="283" spans="1:18">
      <c r="A283" s="61"/>
      <c r="B283" s="61"/>
      <c r="C283" s="61"/>
      <c r="D283" s="61"/>
      <c r="E283" s="61"/>
      <c r="F283" s="61"/>
      <c r="G283" s="61"/>
      <c r="H283" s="61"/>
      <c r="I283" s="61"/>
      <c r="J283" s="61"/>
      <c r="K283" s="61"/>
      <c r="L283" s="61"/>
      <c r="M283" s="61"/>
      <c r="N283" s="61"/>
      <c r="O283" s="61"/>
      <c r="P283" s="61"/>
      <c r="Q283" s="61"/>
      <c r="R283" s="61"/>
    </row>
    <row r="284" spans="1:18">
      <c r="A284" s="61"/>
      <c r="B284" s="61"/>
      <c r="C284" s="61"/>
      <c r="D284" s="61"/>
      <c r="E284" s="61"/>
      <c r="F284" s="61"/>
      <c r="G284" s="61"/>
      <c r="H284" s="61"/>
      <c r="I284" s="61"/>
      <c r="J284" s="61"/>
      <c r="K284" s="61"/>
      <c r="L284" s="61"/>
      <c r="M284" s="61"/>
      <c r="N284" s="61"/>
      <c r="O284" s="61"/>
      <c r="P284" s="61"/>
      <c r="Q284" s="61"/>
      <c r="R284" s="61"/>
    </row>
    <row r="285" spans="1:18">
      <c r="A285" s="61"/>
      <c r="B285" s="61"/>
      <c r="C285" s="61"/>
      <c r="D285" s="61"/>
      <c r="E285" s="61"/>
      <c r="F285" s="61"/>
      <c r="G285" s="61"/>
      <c r="H285" s="61"/>
      <c r="I285" s="61"/>
      <c r="J285" s="61"/>
      <c r="K285" s="61"/>
      <c r="L285" s="61"/>
      <c r="M285" s="61"/>
      <c r="N285" s="61"/>
      <c r="O285" s="61"/>
      <c r="P285" s="61"/>
      <c r="Q285" s="61"/>
      <c r="R285" s="61"/>
    </row>
    <row r="286" spans="1:18">
      <c r="A286" s="61"/>
      <c r="B286" s="61"/>
      <c r="C286" s="61"/>
      <c r="D286" s="61"/>
      <c r="E286" s="61"/>
      <c r="F286" s="61"/>
      <c r="G286" s="61"/>
      <c r="H286" s="61"/>
      <c r="I286" s="61"/>
      <c r="J286" s="61"/>
      <c r="K286" s="61"/>
      <c r="L286" s="61"/>
      <c r="M286" s="61"/>
      <c r="N286" s="61"/>
      <c r="O286" s="61"/>
      <c r="P286" s="61"/>
      <c r="Q286" s="61"/>
      <c r="R286" s="61"/>
    </row>
    <row r="287" spans="1:18">
      <c r="A287" s="61"/>
      <c r="B287" s="61"/>
      <c r="C287" s="61"/>
      <c r="D287" s="61"/>
      <c r="E287" s="61"/>
      <c r="F287" s="61"/>
      <c r="G287" s="61"/>
      <c r="H287" s="61"/>
      <c r="I287" s="61"/>
      <c r="J287" s="61"/>
      <c r="K287" s="61"/>
      <c r="L287" s="61"/>
      <c r="M287" s="61"/>
      <c r="N287" s="61"/>
      <c r="O287" s="61"/>
      <c r="P287" s="61"/>
      <c r="Q287" s="61"/>
      <c r="R287" s="61"/>
    </row>
    <row r="288" spans="1:18">
      <c r="A288" s="61"/>
      <c r="B288" s="61"/>
      <c r="C288" s="61"/>
      <c r="D288" s="61"/>
      <c r="E288" s="61"/>
      <c r="F288" s="61"/>
      <c r="G288" s="61"/>
      <c r="H288" s="61"/>
      <c r="I288" s="61"/>
      <c r="J288" s="61"/>
      <c r="K288" s="61"/>
      <c r="L288" s="61"/>
      <c r="M288" s="61"/>
      <c r="N288" s="61"/>
      <c r="O288" s="61"/>
      <c r="P288" s="61"/>
      <c r="Q288" s="61"/>
      <c r="R288" s="61"/>
    </row>
    <row r="289" spans="1:18">
      <c r="A289" s="61"/>
      <c r="B289" s="61"/>
      <c r="C289" s="61"/>
      <c r="D289" s="61"/>
      <c r="E289" s="61"/>
      <c r="F289" s="61"/>
      <c r="G289" s="61"/>
      <c r="H289" s="61"/>
      <c r="I289" s="61"/>
      <c r="J289" s="61"/>
      <c r="K289" s="61"/>
      <c r="L289" s="61"/>
      <c r="M289" s="61"/>
      <c r="N289" s="61"/>
      <c r="O289" s="61"/>
      <c r="P289" s="61"/>
      <c r="Q289" s="61"/>
      <c r="R289" s="61"/>
    </row>
    <row r="290" spans="1:18">
      <c r="A290" s="61"/>
      <c r="B290" s="61"/>
      <c r="C290" s="61"/>
      <c r="D290" s="61"/>
      <c r="E290" s="61"/>
      <c r="F290" s="61"/>
      <c r="G290" s="61"/>
      <c r="H290" s="61"/>
      <c r="I290" s="61"/>
      <c r="J290" s="61"/>
      <c r="K290" s="61"/>
      <c r="L290" s="61"/>
      <c r="M290" s="61"/>
      <c r="N290" s="61"/>
      <c r="O290" s="61"/>
      <c r="P290" s="61"/>
      <c r="Q290" s="61"/>
      <c r="R290" s="61"/>
    </row>
    <row r="291" spans="1:18">
      <c r="A291" s="61"/>
      <c r="B291" s="61"/>
      <c r="C291" s="61"/>
      <c r="D291" s="61"/>
      <c r="E291" s="61"/>
      <c r="F291" s="61"/>
      <c r="G291" s="61"/>
      <c r="H291" s="61"/>
      <c r="I291" s="61"/>
      <c r="J291" s="61"/>
      <c r="K291" s="61"/>
      <c r="L291" s="61"/>
      <c r="M291" s="61"/>
      <c r="N291" s="61"/>
      <c r="O291" s="61"/>
      <c r="P291" s="61"/>
      <c r="Q291" s="61"/>
      <c r="R291" s="61"/>
    </row>
    <row r="292" spans="1:18">
      <c r="A292" s="61"/>
      <c r="B292" s="61"/>
      <c r="C292" s="61"/>
      <c r="D292" s="61"/>
      <c r="E292" s="61"/>
      <c r="F292" s="61"/>
      <c r="G292" s="61"/>
      <c r="H292" s="61"/>
      <c r="I292" s="61"/>
      <c r="J292" s="61"/>
      <c r="K292" s="61"/>
      <c r="L292" s="61"/>
      <c r="M292" s="61"/>
      <c r="N292" s="61"/>
      <c r="O292" s="61"/>
      <c r="P292" s="61"/>
      <c r="Q292" s="61"/>
      <c r="R292" s="61"/>
    </row>
    <row r="293" spans="1:18">
      <c r="A293" s="61"/>
      <c r="B293" s="61"/>
      <c r="C293" s="61"/>
      <c r="D293" s="61"/>
      <c r="E293" s="61"/>
      <c r="F293" s="61"/>
      <c r="G293" s="61"/>
      <c r="H293" s="61"/>
      <c r="I293" s="61"/>
      <c r="J293" s="61"/>
      <c r="K293" s="61"/>
      <c r="L293" s="61"/>
      <c r="M293" s="61"/>
      <c r="N293" s="61"/>
      <c r="O293" s="61"/>
      <c r="P293" s="61"/>
      <c r="Q293" s="61"/>
      <c r="R293" s="61"/>
    </row>
    <row r="294" spans="1:18">
      <c r="A294" s="61"/>
      <c r="B294" s="61"/>
      <c r="C294" s="61"/>
      <c r="D294" s="61"/>
      <c r="E294" s="61"/>
      <c r="F294" s="61"/>
      <c r="G294" s="61"/>
      <c r="H294" s="61"/>
      <c r="I294" s="61"/>
      <c r="J294" s="61"/>
      <c r="K294" s="61"/>
      <c r="L294" s="61"/>
      <c r="M294" s="61"/>
      <c r="N294" s="61"/>
      <c r="O294" s="61"/>
      <c r="P294" s="61"/>
      <c r="Q294" s="61"/>
      <c r="R294" s="61"/>
    </row>
    <row r="295" spans="1:18">
      <c r="A295" s="61"/>
      <c r="B295" s="61"/>
      <c r="C295" s="61"/>
      <c r="D295" s="61"/>
      <c r="E295" s="61"/>
      <c r="F295" s="61"/>
      <c r="G295" s="61"/>
      <c r="H295" s="61"/>
      <c r="I295" s="61"/>
      <c r="J295" s="61"/>
      <c r="K295" s="61"/>
      <c r="L295" s="61"/>
      <c r="M295" s="61"/>
      <c r="N295" s="61"/>
      <c r="O295" s="61"/>
      <c r="P295" s="61"/>
      <c r="Q295" s="61"/>
      <c r="R295" s="61"/>
    </row>
    <row r="296" spans="1:18">
      <c r="A296" s="61"/>
      <c r="B296" s="61"/>
      <c r="C296" s="61"/>
      <c r="D296" s="61"/>
      <c r="E296" s="61"/>
      <c r="F296" s="61"/>
      <c r="G296" s="61"/>
      <c r="H296" s="61"/>
      <c r="I296" s="61"/>
      <c r="J296" s="61"/>
      <c r="K296" s="61"/>
      <c r="L296" s="61"/>
      <c r="M296" s="61"/>
      <c r="N296" s="61"/>
      <c r="O296" s="61"/>
      <c r="P296" s="61"/>
      <c r="Q296" s="61"/>
      <c r="R296" s="61"/>
    </row>
    <row r="297" spans="1:18">
      <c r="A297" s="61"/>
      <c r="B297" s="61"/>
      <c r="C297" s="61"/>
      <c r="D297" s="61"/>
      <c r="E297" s="61"/>
      <c r="F297" s="61"/>
      <c r="G297" s="61"/>
      <c r="H297" s="61"/>
      <c r="I297" s="61"/>
      <c r="J297" s="61"/>
      <c r="K297" s="61"/>
      <c r="L297" s="61"/>
      <c r="M297" s="61"/>
      <c r="N297" s="61"/>
      <c r="O297" s="61"/>
      <c r="P297" s="61"/>
      <c r="Q297" s="61"/>
      <c r="R297" s="61"/>
    </row>
    <row r="298" spans="1:18">
      <c r="A298" s="61"/>
      <c r="B298" s="61"/>
      <c r="C298" s="61"/>
      <c r="D298" s="61"/>
      <c r="E298" s="61"/>
      <c r="F298" s="61"/>
      <c r="G298" s="61"/>
      <c r="H298" s="61"/>
      <c r="I298" s="61"/>
      <c r="J298" s="61"/>
      <c r="K298" s="61"/>
      <c r="L298" s="61"/>
      <c r="M298" s="61"/>
      <c r="N298" s="61"/>
      <c r="O298" s="61"/>
      <c r="P298" s="61"/>
      <c r="Q298" s="61"/>
      <c r="R298" s="61"/>
    </row>
    <row r="299" spans="1:18">
      <c r="A299" s="61"/>
      <c r="B299" s="61"/>
      <c r="C299" s="61"/>
      <c r="D299" s="61"/>
      <c r="E299" s="61"/>
      <c r="F299" s="61"/>
      <c r="G299" s="61"/>
      <c r="H299" s="61"/>
      <c r="I299" s="61"/>
      <c r="J299" s="61"/>
      <c r="K299" s="61"/>
      <c r="L299" s="61"/>
      <c r="M299" s="61"/>
      <c r="N299" s="61"/>
      <c r="O299" s="61"/>
      <c r="P299" s="61"/>
      <c r="Q299" s="61"/>
      <c r="R299" s="61"/>
    </row>
    <row r="300" spans="1:18">
      <c r="A300" s="61"/>
      <c r="B300" s="61"/>
      <c r="C300" s="61"/>
      <c r="D300" s="61"/>
      <c r="E300" s="61"/>
      <c r="F300" s="61"/>
      <c r="G300" s="61"/>
      <c r="H300" s="61"/>
      <c r="I300" s="61"/>
      <c r="J300" s="61"/>
      <c r="K300" s="61"/>
      <c r="L300" s="61"/>
      <c r="M300" s="61"/>
      <c r="N300" s="61"/>
      <c r="O300" s="61"/>
      <c r="P300" s="61"/>
      <c r="Q300" s="61"/>
      <c r="R300" s="61"/>
    </row>
    <row r="301" spans="1:18">
      <c r="A301" s="61"/>
      <c r="B301" s="61"/>
      <c r="C301" s="61"/>
      <c r="D301" s="61"/>
      <c r="E301" s="61"/>
      <c r="F301" s="61"/>
      <c r="G301" s="61"/>
      <c r="H301" s="61"/>
      <c r="I301" s="61"/>
      <c r="J301" s="61"/>
      <c r="K301" s="61"/>
      <c r="L301" s="61"/>
      <c r="M301" s="61"/>
      <c r="N301" s="61"/>
      <c r="O301" s="61"/>
      <c r="P301" s="61"/>
      <c r="Q301" s="61"/>
      <c r="R301" s="61"/>
    </row>
    <row r="302" spans="1:18">
      <c r="A302" s="61"/>
      <c r="B302" s="61"/>
      <c r="C302" s="61"/>
      <c r="D302" s="61"/>
      <c r="E302" s="61"/>
      <c r="F302" s="61"/>
      <c r="G302" s="61"/>
      <c r="H302" s="61"/>
      <c r="I302" s="61"/>
      <c r="J302" s="61"/>
      <c r="K302" s="61"/>
      <c r="L302" s="61"/>
      <c r="M302" s="61"/>
      <c r="N302" s="61"/>
      <c r="O302" s="61"/>
      <c r="P302" s="61"/>
      <c r="Q302" s="61"/>
      <c r="R302" s="61"/>
    </row>
    <row r="303" spans="1:18">
      <c r="A303" s="61"/>
      <c r="B303" s="61"/>
      <c r="C303" s="61"/>
      <c r="D303" s="61"/>
      <c r="E303" s="61"/>
      <c r="F303" s="61"/>
      <c r="G303" s="61"/>
      <c r="H303" s="61"/>
      <c r="I303" s="61"/>
      <c r="J303" s="61"/>
      <c r="K303" s="61"/>
      <c r="L303" s="61"/>
      <c r="M303" s="61"/>
      <c r="N303" s="61"/>
      <c r="O303" s="61"/>
      <c r="P303" s="61"/>
      <c r="Q303" s="61"/>
      <c r="R303" s="61"/>
    </row>
    <row r="304" spans="1:18">
      <c r="A304" s="61"/>
      <c r="B304" s="61"/>
      <c r="C304" s="61"/>
      <c r="D304" s="61"/>
      <c r="E304" s="61"/>
      <c r="F304" s="61"/>
      <c r="G304" s="61"/>
      <c r="H304" s="61"/>
      <c r="I304" s="61"/>
      <c r="J304" s="61"/>
      <c r="K304" s="61"/>
      <c r="L304" s="61"/>
      <c r="M304" s="61"/>
      <c r="N304" s="61"/>
      <c r="O304" s="61"/>
      <c r="P304" s="61"/>
      <c r="Q304" s="61"/>
      <c r="R304" s="61"/>
    </row>
    <row r="305" spans="1:18">
      <c r="A305" s="61"/>
      <c r="B305" s="61"/>
      <c r="C305" s="61"/>
      <c r="D305" s="61"/>
      <c r="E305" s="61"/>
      <c r="F305" s="61"/>
      <c r="G305" s="61"/>
      <c r="H305" s="61"/>
      <c r="I305" s="61"/>
      <c r="J305" s="61"/>
      <c r="K305" s="61"/>
      <c r="L305" s="61"/>
      <c r="M305" s="61"/>
      <c r="N305" s="61"/>
      <c r="O305" s="61"/>
      <c r="P305" s="61"/>
      <c r="Q305" s="61"/>
      <c r="R305" s="61"/>
    </row>
    <row r="306" spans="1:18">
      <c r="A306" s="61"/>
      <c r="B306" s="61"/>
      <c r="C306" s="61"/>
      <c r="D306" s="61"/>
      <c r="E306" s="61"/>
      <c r="F306" s="61"/>
      <c r="G306" s="61"/>
      <c r="H306" s="61"/>
      <c r="I306" s="61"/>
      <c r="J306" s="61"/>
      <c r="K306" s="61"/>
      <c r="L306" s="61"/>
      <c r="M306" s="61"/>
      <c r="N306" s="61"/>
      <c r="O306" s="61"/>
      <c r="P306" s="61"/>
      <c r="Q306" s="61"/>
      <c r="R306" s="61"/>
    </row>
    <row r="307" spans="1:18">
      <c r="A307" s="61"/>
      <c r="B307" s="61"/>
      <c r="C307" s="61"/>
      <c r="D307" s="61"/>
      <c r="E307" s="61"/>
      <c r="F307" s="61"/>
      <c r="G307" s="61"/>
      <c r="H307" s="61"/>
      <c r="I307" s="61"/>
      <c r="J307" s="61"/>
      <c r="K307" s="61"/>
      <c r="L307" s="61"/>
      <c r="M307" s="61"/>
      <c r="N307" s="61"/>
      <c r="O307" s="61"/>
      <c r="P307" s="61"/>
      <c r="Q307" s="61"/>
      <c r="R307" s="61"/>
    </row>
    <row r="308" spans="1:18">
      <c r="A308" s="61"/>
      <c r="B308" s="61"/>
      <c r="C308" s="61"/>
      <c r="D308" s="61"/>
      <c r="E308" s="61"/>
      <c r="F308" s="61"/>
      <c r="G308" s="61"/>
      <c r="H308" s="61"/>
      <c r="I308" s="61"/>
      <c r="J308" s="61"/>
      <c r="K308" s="61"/>
      <c r="L308" s="61"/>
      <c r="M308" s="61"/>
      <c r="N308" s="61"/>
      <c r="O308" s="61"/>
      <c r="P308" s="61"/>
      <c r="Q308" s="61"/>
      <c r="R308" s="61"/>
    </row>
    <row r="309" spans="1:18">
      <c r="A309" s="61"/>
      <c r="B309" s="61"/>
      <c r="C309" s="61"/>
      <c r="D309" s="61"/>
      <c r="E309" s="61"/>
      <c r="F309" s="61"/>
      <c r="G309" s="61"/>
      <c r="H309" s="61"/>
      <c r="I309" s="61"/>
      <c r="J309" s="61"/>
      <c r="K309" s="61"/>
      <c r="L309" s="61"/>
      <c r="M309" s="61"/>
      <c r="N309" s="61"/>
      <c r="O309" s="61"/>
      <c r="P309" s="61"/>
      <c r="Q309" s="61"/>
      <c r="R309" s="61"/>
    </row>
    <row r="310" spans="1:18">
      <c r="A310" s="61"/>
      <c r="B310" s="61"/>
      <c r="C310" s="61"/>
      <c r="D310" s="61"/>
      <c r="E310" s="61"/>
      <c r="F310" s="61"/>
      <c r="G310" s="61"/>
      <c r="H310" s="61"/>
      <c r="I310" s="61"/>
      <c r="J310" s="61"/>
      <c r="K310" s="61"/>
      <c r="L310" s="61"/>
      <c r="M310" s="61"/>
      <c r="N310" s="61"/>
      <c r="O310" s="61"/>
      <c r="P310" s="61"/>
      <c r="Q310" s="61"/>
      <c r="R310" s="61"/>
    </row>
    <row r="311" spans="1:18">
      <c r="A311" s="61"/>
      <c r="B311" s="61"/>
      <c r="C311" s="61"/>
      <c r="D311" s="61"/>
      <c r="E311" s="61"/>
      <c r="F311" s="61"/>
      <c r="G311" s="61"/>
      <c r="H311" s="61"/>
      <c r="I311" s="61"/>
      <c r="J311" s="61"/>
      <c r="K311" s="61"/>
      <c r="L311" s="61"/>
      <c r="M311" s="61"/>
      <c r="N311" s="61"/>
      <c r="O311" s="61"/>
      <c r="P311" s="61"/>
      <c r="Q311" s="61"/>
      <c r="R311" s="61"/>
    </row>
    <row r="312" spans="1:18">
      <c r="A312" s="61"/>
      <c r="B312" s="61"/>
      <c r="C312" s="61"/>
      <c r="D312" s="61"/>
      <c r="E312" s="61"/>
      <c r="F312" s="61"/>
      <c r="G312" s="61"/>
      <c r="H312" s="61"/>
      <c r="I312" s="61"/>
      <c r="J312" s="61"/>
      <c r="K312" s="61"/>
      <c r="L312" s="61"/>
      <c r="M312" s="61"/>
      <c r="N312" s="61"/>
      <c r="O312" s="61"/>
      <c r="P312" s="61"/>
      <c r="Q312" s="61"/>
      <c r="R312" s="61"/>
    </row>
    <row r="313" spans="1:18">
      <c r="A313" s="61"/>
      <c r="B313" s="61"/>
      <c r="C313" s="61"/>
      <c r="D313" s="61"/>
      <c r="E313" s="61"/>
      <c r="F313" s="61"/>
      <c r="G313" s="61"/>
      <c r="H313" s="61"/>
      <c r="I313" s="61"/>
      <c r="J313" s="61"/>
      <c r="K313" s="61"/>
      <c r="L313" s="61"/>
      <c r="M313" s="61"/>
      <c r="N313" s="61"/>
      <c r="O313" s="61"/>
      <c r="P313" s="61"/>
      <c r="Q313" s="61"/>
      <c r="R313" s="61"/>
    </row>
    <row r="314" spans="1:18">
      <c r="A314" s="61"/>
      <c r="B314" s="61"/>
      <c r="C314" s="61"/>
      <c r="D314" s="61"/>
      <c r="E314" s="61"/>
      <c r="F314" s="61"/>
      <c r="G314" s="61"/>
      <c r="H314" s="61"/>
      <c r="I314" s="61"/>
      <c r="J314" s="61"/>
      <c r="K314" s="61"/>
      <c r="L314" s="61"/>
      <c r="M314" s="61"/>
      <c r="N314" s="61"/>
      <c r="O314" s="61"/>
      <c r="P314" s="61"/>
      <c r="Q314" s="61"/>
      <c r="R314" s="61"/>
    </row>
    <row r="315" spans="1:18">
      <c r="A315" s="61"/>
      <c r="B315" s="61"/>
      <c r="C315" s="61"/>
      <c r="D315" s="61"/>
      <c r="E315" s="61"/>
      <c r="F315" s="61"/>
      <c r="G315" s="61"/>
      <c r="H315" s="61"/>
      <c r="I315" s="61"/>
      <c r="J315" s="61"/>
      <c r="K315" s="61"/>
      <c r="L315" s="61"/>
      <c r="M315" s="61"/>
      <c r="N315" s="61"/>
      <c r="O315" s="61"/>
      <c r="P315" s="61"/>
      <c r="Q315" s="61"/>
      <c r="R315" s="61"/>
    </row>
    <row r="316" spans="1:18">
      <c r="A316" s="61"/>
      <c r="B316" s="61"/>
      <c r="C316" s="61"/>
      <c r="D316" s="61"/>
      <c r="E316" s="61"/>
      <c r="F316" s="61"/>
      <c r="G316" s="61"/>
      <c r="H316" s="61"/>
      <c r="I316" s="61"/>
      <c r="J316" s="61"/>
      <c r="K316" s="61"/>
      <c r="L316" s="61"/>
      <c r="M316" s="61"/>
      <c r="N316" s="61"/>
      <c r="O316" s="61"/>
      <c r="P316" s="61"/>
      <c r="Q316" s="61"/>
      <c r="R316" s="61"/>
    </row>
    <row r="317" spans="1:18">
      <c r="A317" s="61"/>
      <c r="B317" s="61"/>
      <c r="C317" s="61"/>
      <c r="D317" s="61"/>
      <c r="E317" s="61"/>
      <c r="F317" s="61"/>
      <c r="G317" s="61"/>
      <c r="H317" s="61"/>
      <c r="I317" s="61"/>
      <c r="J317" s="61"/>
      <c r="K317" s="61"/>
      <c r="L317" s="61"/>
      <c r="M317" s="61"/>
      <c r="N317" s="61"/>
      <c r="O317" s="61"/>
      <c r="P317" s="61"/>
      <c r="Q317" s="61"/>
      <c r="R317" s="61"/>
    </row>
    <row r="318" spans="1:18">
      <c r="A318" s="61"/>
      <c r="B318" s="61"/>
      <c r="C318" s="61"/>
      <c r="D318" s="61"/>
      <c r="E318" s="61"/>
      <c r="F318" s="61"/>
      <c r="G318" s="61"/>
      <c r="H318" s="61"/>
      <c r="I318" s="61"/>
      <c r="J318" s="61"/>
      <c r="K318" s="61"/>
      <c r="L318" s="61"/>
      <c r="M318" s="61"/>
      <c r="N318" s="61"/>
      <c r="O318" s="61"/>
      <c r="P318" s="61"/>
      <c r="Q318" s="61"/>
      <c r="R318" s="61"/>
    </row>
    <row r="319" spans="1:18">
      <c r="A319" s="61"/>
      <c r="B319" s="61"/>
      <c r="C319" s="61"/>
      <c r="D319" s="61"/>
      <c r="E319" s="61"/>
      <c r="F319" s="61"/>
      <c r="G319" s="61"/>
      <c r="H319" s="61"/>
      <c r="I319" s="61"/>
      <c r="J319" s="61"/>
      <c r="K319" s="61"/>
      <c r="L319" s="61"/>
      <c r="M319" s="61"/>
      <c r="N319" s="61"/>
      <c r="O319" s="61"/>
      <c r="P319" s="61"/>
      <c r="Q319" s="61"/>
      <c r="R319" s="61"/>
    </row>
    <row r="320" spans="1:18">
      <c r="A320" s="61"/>
      <c r="B320" s="61"/>
      <c r="C320" s="61"/>
      <c r="D320" s="61"/>
      <c r="E320" s="61"/>
      <c r="F320" s="61"/>
      <c r="G320" s="61"/>
      <c r="H320" s="61"/>
      <c r="I320" s="61"/>
      <c r="J320" s="61"/>
      <c r="K320" s="61"/>
      <c r="L320" s="61"/>
      <c r="M320" s="61"/>
      <c r="N320" s="61"/>
      <c r="O320" s="61"/>
      <c r="P320" s="61"/>
      <c r="Q320" s="61"/>
      <c r="R320" s="61"/>
    </row>
    <row r="321" spans="1:18">
      <c r="A321" s="61"/>
      <c r="B321" s="61"/>
      <c r="C321" s="61"/>
      <c r="D321" s="61"/>
      <c r="E321" s="61"/>
      <c r="F321" s="61"/>
      <c r="G321" s="61"/>
      <c r="H321" s="61"/>
      <c r="I321" s="61"/>
      <c r="J321" s="61"/>
      <c r="K321" s="61"/>
      <c r="L321" s="61"/>
      <c r="M321" s="61"/>
      <c r="N321" s="61"/>
      <c r="O321" s="61"/>
      <c r="P321" s="61"/>
      <c r="Q321" s="61"/>
      <c r="R321" s="61"/>
    </row>
    <row r="322" spans="1:18">
      <c r="A322" s="61"/>
      <c r="B322" s="61"/>
      <c r="C322" s="61"/>
      <c r="D322" s="61"/>
      <c r="E322" s="61"/>
      <c r="F322" s="61"/>
      <c r="G322" s="61"/>
      <c r="H322" s="61"/>
      <c r="I322" s="61"/>
      <c r="J322" s="61"/>
      <c r="K322" s="61"/>
      <c r="L322" s="61"/>
      <c r="M322" s="61"/>
      <c r="N322" s="61"/>
      <c r="O322" s="61"/>
      <c r="P322" s="61"/>
      <c r="Q322" s="61"/>
      <c r="R322" s="61"/>
    </row>
    <row r="323" spans="1:18">
      <c r="A323" s="61"/>
      <c r="B323" s="61"/>
      <c r="C323" s="61"/>
      <c r="D323" s="61"/>
      <c r="E323" s="61"/>
      <c r="F323" s="61"/>
      <c r="G323" s="61"/>
      <c r="H323" s="61"/>
      <c r="I323" s="61"/>
      <c r="J323" s="61"/>
      <c r="K323" s="61"/>
      <c r="L323" s="61"/>
      <c r="M323" s="61"/>
      <c r="N323" s="61"/>
      <c r="O323" s="61"/>
      <c r="P323" s="61"/>
      <c r="Q323" s="61"/>
      <c r="R323" s="61"/>
    </row>
    <row r="324" spans="1:18">
      <c r="A324" s="61"/>
      <c r="B324" s="61"/>
      <c r="C324" s="61"/>
      <c r="D324" s="61"/>
      <c r="E324" s="61"/>
      <c r="F324" s="61"/>
      <c r="G324" s="61"/>
      <c r="H324" s="61"/>
      <c r="I324" s="61"/>
      <c r="J324" s="61"/>
      <c r="K324" s="61"/>
      <c r="L324" s="61"/>
      <c r="M324" s="61"/>
      <c r="N324" s="61"/>
      <c r="O324" s="61"/>
      <c r="P324" s="61"/>
      <c r="Q324" s="61"/>
      <c r="R324" s="61"/>
    </row>
    <row r="325" spans="1:18">
      <c r="A325" s="61"/>
      <c r="B325" s="61"/>
      <c r="C325" s="61"/>
      <c r="D325" s="61"/>
      <c r="E325" s="61"/>
      <c r="F325" s="61"/>
      <c r="G325" s="61"/>
      <c r="H325" s="61"/>
      <c r="I325" s="61"/>
      <c r="J325" s="61"/>
      <c r="K325" s="61"/>
      <c r="L325" s="61"/>
      <c r="M325" s="61"/>
      <c r="N325" s="61"/>
      <c r="O325" s="61"/>
      <c r="P325" s="61"/>
      <c r="Q325" s="61"/>
      <c r="R325" s="61"/>
    </row>
    <row r="326" spans="1:18">
      <c r="A326" s="61"/>
      <c r="B326" s="61"/>
      <c r="C326" s="61"/>
      <c r="D326" s="61"/>
      <c r="E326" s="61"/>
      <c r="F326" s="61"/>
      <c r="G326" s="61"/>
      <c r="H326" s="61"/>
      <c r="I326" s="61"/>
      <c r="J326" s="61"/>
      <c r="K326" s="61"/>
      <c r="L326" s="61"/>
      <c r="M326" s="61"/>
      <c r="N326" s="61"/>
      <c r="O326" s="61"/>
      <c r="P326" s="61"/>
      <c r="Q326" s="61"/>
      <c r="R326" s="61"/>
    </row>
    <row r="327" spans="1:18">
      <c r="A327" s="61"/>
      <c r="B327" s="61"/>
      <c r="C327" s="61"/>
      <c r="D327" s="61"/>
      <c r="E327" s="61"/>
      <c r="F327" s="61"/>
      <c r="G327" s="61"/>
      <c r="H327" s="61"/>
      <c r="I327" s="61"/>
      <c r="J327" s="61"/>
      <c r="K327" s="61"/>
      <c r="L327" s="61"/>
      <c r="M327" s="61"/>
      <c r="N327" s="61"/>
      <c r="O327" s="61"/>
      <c r="P327" s="61"/>
      <c r="Q327" s="61"/>
      <c r="R327" s="61"/>
    </row>
    <row r="328" spans="1:18">
      <c r="A328" s="61"/>
      <c r="B328" s="61"/>
      <c r="C328" s="61"/>
      <c r="D328" s="61"/>
      <c r="E328" s="61"/>
      <c r="F328" s="61"/>
      <c r="G328" s="61"/>
      <c r="H328" s="61"/>
      <c r="I328" s="61"/>
      <c r="J328" s="61"/>
      <c r="K328" s="61"/>
      <c r="L328" s="61"/>
      <c r="M328" s="61"/>
      <c r="N328" s="61"/>
      <c r="O328" s="61"/>
      <c r="P328" s="61"/>
      <c r="Q328" s="61"/>
      <c r="R328" s="61"/>
    </row>
    <row r="329" spans="1:18">
      <c r="A329" s="61"/>
      <c r="B329" s="61"/>
      <c r="C329" s="61"/>
      <c r="D329" s="61"/>
      <c r="E329" s="61"/>
      <c r="F329" s="61"/>
      <c r="G329" s="61"/>
      <c r="H329" s="61"/>
      <c r="I329" s="61"/>
      <c r="J329" s="61"/>
      <c r="K329" s="61"/>
      <c r="L329" s="61"/>
      <c r="M329" s="61"/>
      <c r="N329" s="61"/>
      <c r="O329" s="61"/>
      <c r="P329" s="61"/>
      <c r="Q329" s="61"/>
      <c r="R329" s="61"/>
    </row>
    <row r="330" spans="1:18">
      <c r="A330" s="61"/>
      <c r="B330" s="61"/>
      <c r="C330" s="61"/>
      <c r="D330" s="61"/>
      <c r="E330" s="61"/>
      <c r="F330" s="61"/>
      <c r="G330" s="61"/>
      <c r="H330" s="61"/>
      <c r="I330" s="61"/>
      <c r="J330" s="61"/>
      <c r="K330" s="61"/>
      <c r="L330" s="61"/>
      <c r="M330" s="61"/>
      <c r="N330" s="61"/>
      <c r="O330" s="61"/>
      <c r="P330" s="61"/>
      <c r="Q330" s="61"/>
      <c r="R330" s="61"/>
    </row>
    <row r="331" spans="1:18">
      <c r="A331" s="61"/>
      <c r="B331" s="61"/>
      <c r="C331" s="61"/>
      <c r="D331" s="61"/>
      <c r="E331" s="61"/>
      <c r="F331" s="61"/>
      <c r="G331" s="61"/>
      <c r="H331" s="61"/>
      <c r="I331" s="61"/>
      <c r="J331" s="61"/>
      <c r="K331" s="61"/>
      <c r="L331" s="61"/>
      <c r="M331" s="61"/>
      <c r="N331" s="61"/>
      <c r="O331" s="61"/>
      <c r="P331" s="61"/>
      <c r="Q331" s="61"/>
      <c r="R331" s="61"/>
    </row>
    <row r="332" spans="1:18">
      <c r="A332" s="61"/>
      <c r="B332" s="61"/>
      <c r="C332" s="61"/>
      <c r="D332" s="61"/>
      <c r="E332" s="61"/>
      <c r="F332" s="61"/>
      <c r="G332" s="61"/>
      <c r="H332" s="61"/>
      <c r="I332" s="61"/>
      <c r="J332" s="61"/>
      <c r="K332" s="61"/>
      <c r="L332" s="61"/>
      <c r="M332" s="61"/>
      <c r="N332" s="61"/>
      <c r="O332" s="61"/>
      <c r="P332" s="61"/>
      <c r="Q332" s="61"/>
      <c r="R332" s="61"/>
    </row>
    <row r="333" spans="1:18">
      <c r="A333" s="61"/>
      <c r="B333" s="61"/>
      <c r="C333" s="61"/>
      <c r="D333" s="61"/>
      <c r="E333" s="61"/>
      <c r="F333" s="61"/>
      <c r="G333" s="61"/>
      <c r="H333" s="61"/>
      <c r="I333" s="61"/>
      <c r="J333" s="61"/>
      <c r="K333" s="61"/>
      <c r="L333" s="61"/>
      <c r="M333" s="61"/>
      <c r="N333" s="61"/>
      <c r="O333" s="61"/>
      <c r="P333" s="61"/>
      <c r="Q333" s="61"/>
      <c r="R333" s="61"/>
    </row>
    <row r="334" spans="1:18">
      <c r="A334" s="61"/>
      <c r="B334" s="61"/>
      <c r="C334" s="61"/>
      <c r="D334" s="61"/>
      <c r="E334" s="61"/>
      <c r="F334" s="61"/>
      <c r="G334" s="61"/>
      <c r="H334" s="61"/>
      <c r="I334" s="61"/>
      <c r="J334" s="61"/>
      <c r="K334" s="61"/>
      <c r="L334" s="61"/>
      <c r="M334" s="61"/>
      <c r="N334" s="61"/>
      <c r="O334" s="61"/>
      <c r="P334" s="61"/>
      <c r="Q334" s="61"/>
      <c r="R334" s="61"/>
    </row>
    <row r="335" spans="1:18">
      <c r="A335" s="61"/>
      <c r="B335" s="61"/>
      <c r="C335" s="61"/>
      <c r="D335" s="61"/>
      <c r="E335" s="61"/>
      <c r="F335" s="61"/>
      <c r="G335" s="61"/>
      <c r="H335" s="61"/>
      <c r="I335" s="61"/>
      <c r="J335" s="61"/>
      <c r="K335" s="61"/>
      <c r="L335" s="61"/>
      <c r="M335" s="61"/>
      <c r="N335" s="61"/>
      <c r="O335" s="61"/>
      <c r="P335" s="61"/>
      <c r="Q335" s="61"/>
      <c r="R335" s="61"/>
    </row>
    <row r="336" spans="1:18">
      <c r="G336" s="61"/>
      <c r="H336" s="61"/>
      <c r="I336" s="61"/>
      <c r="J336" s="61"/>
      <c r="K336" s="61"/>
      <c r="L336" s="61"/>
      <c r="M336" s="61"/>
      <c r="N336" s="61"/>
    </row>
    <row r="337" spans="7:14">
      <c r="G337" s="61"/>
      <c r="H337" s="61"/>
      <c r="I337" s="61"/>
      <c r="J337" s="61"/>
      <c r="K337" s="61"/>
      <c r="L337" s="61"/>
      <c r="M337" s="61"/>
      <c r="N337" s="61"/>
    </row>
    <row r="338" spans="7:14">
      <c r="G338" s="61"/>
      <c r="H338" s="61"/>
      <c r="I338" s="61"/>
      <c r="J338" s="61"/>
      <c r="K338" s="61"/>
      <c r="L338" s="61"/>
      <c r="M338" s="61"/>
      <c r="N338" s="61"/>
    </row>
    <row r="339" spans="7:14">
      <c r="G339" s="61"/>
      <c r="H339" s="61"/>
      <c r="I339" s="61"/>
      <c r="J339" s="61"/>
      <c r="K339" s="61"/>
      <c r="L339" s="61"/>
      <c r="M339" s="61"/>
      <c r="N339" s="61"/>
    </row>
    <row r="340" spans="7:14">
      <c r="G340" s="61"/>
      <c r="H340" s="61"/>
      <c r="I340" s="61"/>
      <c r="J340" s="61"/>
      <c r="K340" s="61"/>
      <c r="L340" s="61"/>
      <c r="M340" s="61"/>
      <c r="N340" s="61"/>
    </row>
    <row r="341" spans="7:14">
      <c r="G341" s="61"/>
      <c r="H341" s="61"/>
      <c r="I341" s="61"/>
      <c r="J341" s="61"/>
      <c r="K341" s="61"/>
      <c r="L341" s="61"/>
      <c r="M341" s="61"/>
      <c r="N341" s="61"/>
    </row>
    <row r="342" spans="7:14">
      <c r="G342" s="61"/>
      <c r="H342" s="61"/>
      <c r="I342" s="61"/>
      <c r="J342" s="61"/>
      <c r="K342" s="61"/>
      <c r="L342" s="61"/>
      <c r="M342" s="61"/>
      <c r="N342" s="61"/>
    </row>
    <row r="343" spans="7:14">
      <c r="G343" s="61"/>
      <c r="H343" s="61"/>
      <c r="I343" s="61"/>
      <c r="J343" s="61"/>
      <c r="K343" s="61"/>
      <c r="L343" s="61"/>
      <c r="M343" s="61"/>
      <c r="N343" s="61"/>
    </row>
    <row r="344" spans="7:14">
      <c r="G344" s="61"/>
      <c r="H344" s="61"/>
      <c r="I344" s="61"/>
      <c r="J344" s="61"/>
      <c r="K344" s="61"/>
      <c r="L344" s="61"/>
      <c r="M344" s="61"/>
      <c r="N344" s="61"/>
    </row>
    <row r="345" spans="7:14">
      <c r="G345" s="61"/>
      <c r="H345" s="61"/>
      <c r="I345" s="61"/>
      <c r="J345" s="61"/>
      <c r="K345" s="61"/>
      <c r="L345" s="61"/>
      <c r="M345" s="61"/>
      <c r="N345" s="61"/>
    </row>
    <row r="346" spans="7:14">
      <c r="G346" s="61"/>
      <c r="H346" s="61"/>
      <c r="I346" s="61"/>
      <c r="J346" s="61"/>
      <c r="K346" s="61"/>
      <c r="L346" s="61"/>
      <c r="M346" s="61"/>
      <c r="N346" s="61"/>
    </row>
    <row r="347" spans="7:14">
      <c r="G347" s="61"/>
      <c r="H347" s="61"/>
      <c r="I347" s="61"/>
      <c r="J347" s="61"/>
      <c r="K347" s="61"/>
      <c r="L347" s="61"/>
      <c r="M347" s="61"/>
      <c r="N347" s="61"/>
    </row>
    <row r="348" spans="7:14">
      <c r="G348" s="61"/>
      <c r="H348" s="61"/>
      <c r="I348" s="61"/>
      <c r="J348" s="61"/>
      <c r="K348" s="61"/>
      <c r="L348" s="61"/>
      <c r="M348" s="61"/>
      <c r="N348" s="61"/>
    </row>
    <row r="349" spans="7:14">
      <c r="G349" s="61"/>
      <c r="H349" s="61"/>
      <c r="I349" s="61"/>
      <c r="J349" s="61"/>
      <c r="K349" s="61"/>
      <c r="L349" s="61"/>
      <c r="M349" s="61"/>
      <c r="N349" s="61"/>
    </row>
    <row r="350" spans="7:14">
      <c r="G350" s="61"/>
      <c r="H350" s="61"/>
      <c r="I350" s="61"/>
      <c r="J350" s="61"/>
      <c r="K350" s="61"/>
      <c r="L350" s="61"/>
      <c r="M350" s="61"/>
      <c r="N350" s="61"/>
    </row>
    <row r="351" spans="7:14">
      <c r="G351" s="61"/>
      <c r="H351" s="61"/>
      <c r="I351" s="61"/>
      <c r="J351" s="61"/>
      <c r="K351" s="61"/>
      <c r="L351" s="61"/>
      <c r="M351" s="61"/>
      <c r="N351" s="61"/>
    </row>
    <row r="352" spans="7:14">
      <c r="G352" s="61"/>
      <c r="H352" s="61"/>
      <c r="I352" s="61"/>
      <c r="J352" s="61"/>
      <c r="K352" s="61"/>
      <c r="L352" s="61"/>
      <c r="M352" s="61"/>
      <c r="N352" s="61"/>
    </row>
    <row r="353" spans="7:14">
      <c r="G353" s="61"/>
      <c r="H353" s="61"/>
      <c r="I353" s="61"/>
      <c r="J353" s="61"/>
      <c r="K353" s="61"/>
      <c r="L353" s="61"/>
      <c r="M353" s="61"/>
      <c r="N353" s="61"/>
    </row>
    <row r="354" spans="7:14">
      <c r="G354" s="61"/>
      <c r="H354" s="61"/>
      <c r="I354" s="61"/>
      <c r="J354" s="61"/>
      <c r="K354" s="61"/>
      <c r="L354" s="61"/>
      <c r="M354" s="61"/>
      <c r="N354" s="61"/>
    </row>
    <row r="355" spans="7:14">
      <c r="G355" s="61"/>
      <c r="H355" s="61"/>
      <c r="I355" s="61"/>
      <c r="J355" s="61"/>
      <c r="K355" s="61"/>
      <c r="L355" s="61"/>
      <c r="M355" s="61"/>
      <c r="N355" s="61"/>
    </row>
    <row r="356" spans="7:14">
      <c r="G356" s="61"/>
      <c r="H356" s="61"/>
      <c r="I356" s="61"/>
      <c r="J356" s="61"/>
      <c r="K356" s="61"/>
      <c r="L356" s="61"/>
      <c r="M356" s="61"/>
      <c r="N356" s="61"/>
    </row>
    <row r="357" spans="7:14">
      <c r="G357" s="61"/>
      <c r="H357" s="61"/>
      <c r="I357" s="61"/>
      <c r="J357" s="61"/>
      <c r="K357" s="61"/>
      <c r="L357" s="61"/>
      <c r="M357" s="61"/>
      <c r="N357" s="61"/>
    </row>
    <row r="358" spans="7:14">
      <c r="G358" s="61"/>
      <c r="H358" s="61"/>
      <c r="I358" s="61"/>
      <c r="J358" s="61"/>
      <c r="K358" s="61"/>
      <c r="L358" s="61"/>
      <c r="M358" s="61"/>
      <c r="N358" s="61"/>
    </row>
    <row r="359" spans="7:14">
      <c r="G359" s="61"/>
      <c r="H359" s="61"/>
      <c r="I359" s="61"/>
      <c r="J359" s="61"/>
      <c r="K359" s="61"/>
      <c r="L359" s="61"/>
      <c r="M359" s="61"/>
      <c r="N359" s="61"/>
    </row>
    <row r="360" spans="7:14">
      <c r="G360" s="61"/>
      <c r="H360" s="61"/>
      <c r="I360" s="61"/>
      <c r="J360" s="61"/>
      <c r="K360" s="61"/>
      <c r="L360" s="61"/>
      <c r="M360" s="61"/>
      <c r="N360" s="61"/>
    </row>
    <row r="361" spans="7:14">
      <c r="G361" s="61"/>
      <c r="H361" s="61"/>
      <c r="I361" s="61"/>
      <c r="J361" s="61"/>
      <c r="K361" s="61"/>
      <c r="L361" s="61"/>
      <c r="M361" s="61"/>
      <c r="N361" s="61"/>
    </row>
    <row r="362" spans="7:14">
      <c r="G362" s="61"/>
      <c r="H362" s="61"/>
      <c r="I362" s="61"/>
      <c r="J362" s="61"/>
      <c r="K362" s="61"/>
      <c r="L362" s="61"/>
      <c r="M362" s="61"/>
      <c r="N362" s="61"/>
    </row>
    <row r="363" spans="7:14">
      <c r="G363" s="61"/>
      <c r="H363" s="61"/>
      <c r="I363" s="61"/>
      <c r="J363" s="61"/>
      <c r="K363" s="61"/>
      <c r="L363" s="61"/>
      <c r="M363" s="61"/>
      <c r="N363" s="61"/>
    </row>
    <row r="364" spans="7:14">
      <c r="G364" s="61"/>
      <c r="H364" s="61"/>
      <c r="I364" s="61"/>
      <c r="J364" s="61"/>
      <c r="K364" s="61"/>
      <c r="L364" s="61"/>
      <c r="M364" s="61"/>
      <c r="N364" s="61"/>
    </row>
    <row r="365" spans="7:14">
      <c r="G365" s="61"/>
      <c r="H365" s="61"/>
      <c r="I365" s="61"/>
      <c r="J365" s="61"/>
      <c r="K365" s="61"/>
      <c r="L365" s="61"/>
      <c r="M365" s="61"/>
      <c r="N365" s="61"/>
    </row>
    <row r="366" spans="7:14">
      <c r="G366" s="61"/>
      <c r="H366" s="61"/>
      <c r="I366" s="61"/>
      <c r="J366" s="61"/>
      <c r="K366" s="61"/>
      <c r="L366" s="61"/>
      <c r="M366" s="61"/>
      <c r="N366" s="61"/>
    </row>
    <row r="367" spans="7:14">
      <c r="G367" s="61"/>
      <c r="H367" s="61"/>
      <c r="I367" s="61"/>
      <c r="J367" s="61"/>
      <c r="K367" s="61"/>
      <c r="L367" s="61"/>
      <c r="M367" s="61"/>
      <c r="N367" s="61"/>
    </row>
    <row r="368" spans="7:14">
      <c r="G368" s="61"/>
      <c r="H368" s="61"/>
      <c r="I368" s="61"/>
      <c r="J368" s="61"/>
      <c r="K368" s="61"/>
      <c r="L368" s="61"/>
      <c r="M368" s="61"/>
      <c r="N368" s="61"/>
    </row>
    <row r="369" spans="7:14">
      <c r="G369" s="61"/>
      <c r="H369" s="61"/>
      <c r="I369" s="61"/>
      <c r="J369" s="61"/>
      <c r="K369" s="61"/>
      <c r="L369" s="61"/>
      <c r="M369" s="61"/>
      <c r="N369" s="61"/>
    </row>
    <row r="370" spans="7:14">
      <c r="G370" s="61"/>
      <c r="H370" s="61"/>
      <c r="I370" s="61"/>
      <c r="J370" s="61"/>
      <c r="K370" s="61"/>
      <c r="L370" s="61"/>
      <c r="M370" s="61"/>
      <c r="N370" s="61"/>
    </row>
    <row r="371" spans="7:14">
      <c r="G371" s="61"/>
      <c r="H371" s="61"/>
      <c r="I371" s="61"/>
      <c r="J371" s="61"/>
      <c r="K371" s="61"/>
      <c r="L371" s="61"/>
      <c r="M371" s="61"/>
      <c r="N371" s="61"/>
    </row>
    <row r="372" spans="7:14">
      <c r="G372" s="61"/>
      <c r="H372" s="61"/>
      <c r="I372" s="61"/>
      <c r="J372" s="61"/>
      <c r="K372" s="61"/>
      <c r="L372" s="61"/>
      <c r="M372" s="61"/>
      <c r="N372" s="61"/>
    </row>
    <row r="373" spans="7:14">
      <c r="G373" s="61"/>
      <c r="H373" s="61"/>
      <c r="I373" s="61"/>
      <c r="J373" s="61"/>
      <c r="K373" s="61"/>
      <c r="L373" s="61"/>
      <c r="M373" s="61"/>
      <c r="N373" s="61"/>
    </row>
    <row r="374" spans="7:14">
      <c r="G374" s="61"/>
      <c r="H374" s="61"/>
      <c r="I374" s="61"/>
      <c r="J374" s="61"/>
      <c r="K374" s="61"/>
      <c r="L374" s="61"/>
      <c r="M374" s="61"/>
      <c r="N374" s="61"/>
    </row>
    <row r="375" spans="7:14">
      <c r="G375" s="61"/>
      <c r="H375" s="61"/>
      <c r="I375" s="61"/>
      <c r="J375" s="61"/>
      <c r="K375" s="61"/>
      <c r="L375" s="61"/>
      <c r="M375" s="61"/>
      <c r="N375" s="61"/>
    </row>
    <row r="376" spans="7:14">
      <c r="G376" s="61"/>
      <c r="H376" s="61"/>
      <c r="I376" s="61"/>
      <c r="J376" s="61"/>
      <c r="K376" s="61"/>
      <c r="L376" s="61"/>
      <c r="M376" s="61"/>
      <c r="N376" s="61"/>
    </row>
    <row r="377" spans="7:14">
      <c r="G377" s="61"/>
      <c r="H377" s="61"/>
      <c r="I377" s="61"/>
      <c r="J377" s="61"/>
      <c r="K377" s="61"/>
      <c r="L377" s="61"/>
      <c r="M377" s="61"/>
      <c r="N377" s="61"/>
    </row>
    <row r="378" spans="7:14">
      <c r="G378" s="61"/>
      <c r="H378" s="61"/>
      <c r="I378" s="61"/>
      <c r="J378" s="61"/>
      <c r="K378" s="61"/>
      <c r="L378" s="61"/>
      <c r="M378" s="61"/>
      <c r="N378" s="61"/>
    </row>
    <row r="379" spans="7:14">
      <c r="G379" s="61"/>
      <c r="H379" s="61"/>
      <c r="I379" s="61"/>
      <c r="J379" s="61"/>
      <c r="K379" s="61"/>
      <c r="L379" s="61"/>
      <c r="M379" s="61"/>
      <c r="N379" s="61"/>
    </row>
    <row r="380" spans="7:14">
      <c r="G380" s="61"/>
      <c r="H380" s="61"/>
      <c r="I380" s="61"/>
      <c r="J380" s="61"/>
      <c r="K380" s="61"/>
      <c r="L380" s="61"/>
      <c r="M380" s="61"/>
      <c r="N380" s="61"/>
    </row>
    <row r="381" spans="7:14">
      <c r="G381" s="61"/>
      <c r="H381" s="61"/>
      <c r="I381" s="61"/>
      <c r="J381" s="61"/>
      <c r="K381" s="61"/>
      <c r="L381" s="61"/>
      <c r="M381" s="61"/>
      <c r="N381" s="61"/>
    </row>
    <row r="382" spans="7:14">
      <c r="G382" s="61"/>
      <c r="H382" s="61"/>
      <c r="I382" s="61"/>
      <c r="J382" s="61"/>
      <c r="K382" s="61"/>
      <c r="L382" s="61"/>
      <c r="M382" s="61"/>
      <c r="N382" s="61"/>
    </row>
    <row r="383" spans="7:14">
      <c r="G383" s="61"/>
      <c r="H383" s="61"/>
      <c r="I383" s="61"/>
      <c r="J383" s="61"/>
      <c r="K383" s="61"/>
      <c r="L383" s="61"/>
      <c r="M383" s="61"/>
      <c r="N383" s="61"/>
    </row>
    <row r="384" spans="7:14">
      <c r="G384" s="61"/>
      <c r="H384" s="61"/>
      <c r="I384" s="61"/>
      <c r="J384" s="61"/>
      <c r="K384" s="61"/>
      <c r="L384" s="61"/>
      <c r="M384" s="61"/>
      <c r="N384" s="61"/>
    </row>
    <row r="385" spans="7:14">
      <c r="G385" s="61"/>
      <c r="H385" s="61"/>
      <c r="I385" s="61"/>
      <c r="J385" s="61"/>
      <c r="K385" s="61"/>
      <c r="L385" s="61"/>
      <c r="M385" s="61"/>
      <c r="N385" s="61"/>
    </row>
    <row r="386" spans="7:14">
      <c r="G386" s="61"/>
      <c r="H386" s="61"/>
      <c r="I386" s="61"/>
      <c r="J386" s="61"/>
      <c r="K386" s="61"/>
      <c r="L386" s="61"/>
      <c r="M386" s="61"/>
      <c r="N386" s="61"/>
    </row>
    <row r="387" spans="7:14">
      <c r="G387" s="61"/>
      <c r="H387" s="61"/>
      <c r="I387" s="61"/>
      <c r="J387" s="61"/>
      <c r="K387" s="61"/>
      <c r="L387" s="61"/>
      <c r="M387" s="61"/>
      <c r="N387" s="61"/>
    </row>
    <row r="388" spans="7:14">
      <c r="G388" s="61"/>
      <c r="H388" s="61"/>
      <c r="I388" s="61"/>
      <c r="J388" s="61"/>
      <c r="K388" s="61"/>
      <c r="L388" s="61"/>
      <c r="M388" s="61"/>
      <c r="N388" s="61"/>
    </row>
    <row r="389" spans="7:14">
      <c r="G389" s="61"/>
      <c r="H389" s="61"/>
      <c r="I389" s="61"/>
      <c r="J389" s="61"/>
      <c r="K389" s="61"/>
      <c r="L389" s="61"/>
      <c r="M389" s="61"/>
      <c r="N389" s="61"/>
    </row>
    <row r="390" spans="7:14">
      <c r="G390" s="61"/>
      <c r="H390" s="61"/>
      <c r="I390" s="61"/>
      <c r="J390" s="61"/>
      <c r="K390" s="61"/>
      <c r="L390" s="61"/>
      <c r="M390" s="61"/>
      <c r="N390" s="61"/>
    </row>
    <row r="391" spans="7:14">
      <c r="G391" s="61"/>
      <c r="H391" s="61"/>
      <c r="I391" s="61"/>
      <c r="J391" s="61"/>
      <c r="K391" s="61"/>
      <c r="L391" s="61"/>
      <c r="M391" s="61"/>
      <c r="N391" s="61"/>
    </row>
    <row r="392" spans="7:14">
      <c r="G392" s="61"/>
      <c r="H392" s="61"/>
      <c r="I392" s="61"/>
      <c r="J392" s="61"/>
      <c r="K392" s="61"/>
      <c r="L392" s="61"/>
      <c r="M392" s="61"/>
      <c r="N392" s="61"/>
    </row>
    <row r="393" spans="7:14">
      <c r="G393" s="61"/>
      <c r="H393" s="61"/>
      <c r="I393" s="61"/>
      <c r="J393" s="61"/>
      <c r="K393" s="61"/>
      <c r="L393" s="61"/>
      <c r="M393" s="61"/>
      <c r="N393" s="61"/>
    </row>
    <row r="394" spans="7:14">
      <c r="G394" s="61"/>
      <c r="H394" s="61"/>
      <c r="I394" s="61"/>
      <c r="J394" s="61"/>
      <c r="K394" s="61"/>
      <c r="L394" s="61"/>
      <c r="M394" s="61"/>
      <c r="N394" s="61"/>
    </row>
  </sheetData>
  <mergeCells count="29">
    <mergeCell ref="D6:F7"/>
    <mergeCell ref="G6:N6"/>
    <mergeCell ref="A6:A12"/>
    <mergeCell ref="B6:B12"/>
    <mergeCell ref="C6:C12"/>
    <mergeCell ref="K7:N7"/>
    <mergeCell ref="I10:I12"/>
    <mergeCell ref="D8:D12"/>
    <mergeCell ref="E8:F8"/>
    <mergeCell ref="H8:J8"/>
    <mergeCell ref="G7:J7"/>
    <mergeCell ref="G8:G12"/>
    <mergeCell ref="E9:E12"/>
    <mergeCell ref="F9:F12"/>
    <mergeCell ref="A1:G1"/>
    <mergeCell ref="A2:G2"/>
    <mergeCell ref="A3:O3"/>
    <mergeCell ref="A4:O4"/>
    <mergeCell ref="A5:O5"/>
    <mergeCell ref="O6:O12"/>
    <mergeCell ref="K8:K12"/>
    <mergeCell ref="H9:H12"/>
    <mergeCell ref="I9:J9"/>
    <mergeCell ref="J10:J12"/>
    <mergeCell ref="M10:M12"/>
    <mergeCell ref="N10:N12"/>
    <mergeCell ref="L8:N8"/>
    <mergeCell ref="L9:L12"/>
    <mergeCell ref="M9:N9"/>
  </mergeCells>
  <printOptions horizontalCentered="1"/>
  <pageMargins left="0.23622047244094491" right="0.23622047244094491" top="0.74803149606299213" bottom="0.74803149606299213" header="0.31496062992125984" footer="0.31496062992125984"/>
  <pageSetup paperSize="9" scale="80" fitToHeight="0" orientation="landscape" useFirstPageNumber="1" r:id="rId1"/>
  <headerFooter>
    <oddFooter>&amp;R&amp;14&amp;P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Trang tính</vt:lpstr>
      </vt:variant>
      <vt:variant>
        <vt:i4>28</vt:i4>
      </vt:variant>
      <vt:variant>
        <vt:lpstr>Phạm vi Có tên</vt:lpstr>
      </vt:variant>
      <vt:variant>
        <vt:i4>46</vt:i4>
      </vt:variant>
    </vt:vector>
  </HeadingPairs>
  <TitlesOfParts>
    <vt:vector size="74" baseType="lpstr">
      <vt:lpstr>PLB</vt:lpstr>
      <vt:lpstr>PLBI</vt:lpstr>
      <vt:lpstr>BM19</vt:lpstr>
      <vt:lpstr>Bieu 2 TH nganh, linh vuc</vt:lpstr>
      <vt:lpstr>BM21-NSDP 21_25</vt:lpstr>
      <vt:lpstr>NSTW 21-25</vt:lpstr>
      <vt:lpstr>TPCP 21-25</vt:lpstr>
      <vt:lpstr>BM19 (2)</vt:lpstr>
      <vt:lpstr>BM21 (2)</vt:lpstr>
      <vt:lpstr>Bieu 7 PPP</vt:lpstr>
      <vt:lpstr>Bieu 9 de lai</vt:lpstr>
      <vt:lpstr>Bieu 10 TDDTPT</vt:lpstr>
      <vt:lpstr>Bieu 11 TPCQDP</vt:lpstr>
      <vt:lpstr>BM24</vt:lpstr>
      <vt:lpstr>BM20</vt:lpstr>
      <vt:lpstr>Bieu15 da ky</vt:lpstr>
      <vt:lpstr>Bieu16 chua ky</vt:lpstr>
      <vt:lpstr>Bieu17 keu goi</vt:lpstr>
      <vt:lpstr>BM18 Chi tiet TPCP</vt:lpstr>
      <vt:lpstr>BC trung han DP</vt:lpstr>
      <vt:lpstr>Bieu25 TH nganh, linh vuc</vt:lpstr>
      <vt:lpstr>BM25</vt:lpstr>
      <vt:lpstr>BM22-TT12daco</vt:lpstr>
      <vt:lpstr>BM23-TT12daco</vt:lpstr>
      <vt:lpstr>BM26</vt:lpstr>
      <vt:lpstr> Chi tiet DA 30a+275</vt:lpstr>
      <vt:lpstr>NTM+135</vt:lpstr>
      <vt:lpstr>BM32 ODA 2021-2025</vt:lpstr>
      <vt:lpstr>'BC trung han DP'!Print_Titles</vt:lpstr>
      <vt:lpstr>'Bieu 10 TDDTPT'!Print_Titles</vt:lpstr>
      <vt:lpstr>'Bieu 11 TPCQDP'!Print_Titles</vt:lpstr>
      <vt:lpstr>'Bieu 2 TH nganh, linh vuc'!Print_Titles</vt:lpstr>
      <vt:lpstr>'Bieu 7 PPP'!Print_Titles</vt:lpstr>
      <vt:lpstr>'Bieu 9 de lai'!Print_Titles</vt:lpstr>
      <vt:lpstr>'Bieu15 da ky'!Print_Titles</vt:lpstr>
      <vt:lpstr>'Bieu16 chua ky'!Print_Titles</vt:lpstr>
      <vt:lpstr>'Bieu17 keu goi'!Print_Titles</vt:lpstr>
      <vt:lpstr>'Bieu25 TH nganh, linh vuc'!Print_Titles</vt:lpstr>
      <vt:lpstr>'BM18 Chi tiet TPCP'!Print_Titles</vt:lpstr>
      <vt:lpstr>'BM19'!Print_Titles</vt:lpstr>
      <vt:lpstr>'BM19 (2)'!Print_Titles</vt:lpstr>
      <vt:lpstr>'BM20'!Print_Titles</vt:lpstr>
      <vt:lpstr>'BM21 (2)'!Print_Titles</vt:lpstr>
      <vt:lpstr>'BM21-NSDP 21_25'!Print_Titles</vt:lpstr>
      <vt:lpstr>'BM22-TT12daco'!Print_Titles</vt:lpstr>
      <vt:lpstr>'BM23-TT12daco'!Print_Titles</vt:lpstr>
      <vt:lpstr>'BM24'!Print_Titles</vt:lpstr>
      <vt:lpstr>'BM25'!Print_Titles</vt:lpstr>
      <vt:lpstr>'BM26'!Print_Titles</vt:lpstr>
      <vt:lpstr>' Chi tiet DA 30a+275'!Vùng_In</vt:lpstr>
      <vt:lpstr>'BC trung han DP'!Vùng_In</vt:lpstr>
      <vt:lpstr>'Bieu 10 TDDTPT'!Vùng_In</vt:lpstr>
      <vt:lpstr>'Bieu 11 TPCQDP'!Vùng_In</vt:lpstr>
      <vt:lpstr>'Bieu 2 TH nganh, linh vuc'!Vùng_In</vt:lpstr>
      <vt:lpstr>'Bieu 7 PPP'!Vùng_In</vt:lpstr>
      <vt:lpstr>'Bieu 9 de lai'!Vùng_In</vt:lpstr>
      <vt:lpstr>'Bieu15 da ky'!Vùng_In</vt:lpstr>
      <vt:lpstr>'Bieu16 chua ky'!Vùng_In</vt:lpstr>
      <vt:lpstr>'Bieu17 keu goi'!Vùng_In</vt:lpstr>
      <vt:lpstr>'Bieu25 TH nganh, linh vuc'!Vùng_In</vt:lpstr>
      <vt:lpstr>'BM18 Chi tiet TPCP'!Vùng_In</vt:lpstr>
      <vt:lpstr>'BM19'!Vùng_In</vt:lpstr>
      <vt:lpstr>'BM19 (2)'!Vùng_In</vt:lpstr>
      <vt:lpstr>'BM20'!Vùng_In</vt:lpstr>
      <vt:lpstr>'BM21 (2)'!Vùng_In</vt:lpstr>
      <vt:lpstr>'BM21-NSDP 21_25'!Vùng_In</vt:lpstr>
      <vt:lpstr>'BM22-TT12daco'!Vùng_In</vt:lpstr>
      <vt:lpstr>'BM23-TT12daco'!Vùng_In</vt:lpstr>
      <vt:lpstr>'BM24'!Vùng_In</vt:lpstr>
      <vt:lpstr>'BM26'!Vùng_In</vt:lpstr>
      <vt:lpstr>'BM32 ODA 2021-2025'!Vùng_In</vt:lpstr>
      <vt:lpstr>'NSTW 21-25'!Vùng_In</vt:lpstr>
      <vt:lpstr>'NTM+135'!Vùng_In</vt:lpstr>
      <vt:lpstr>'TPCP 21-25'!Vùng_In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Thanh Long</dc:creator>
  <cp:lastModifiedBy>Windows</cp:lastModifiedBy>
  <cp:lastPrinted>2020-07-08T03:38:47Z</cp:lastPrinted>
  <dcterms:created xsi:type="dcterms:W3CDTF">2016-08-23T02:04:30Z</dcterms:created>
  <dcterms:modified xsi:type="dcterms:W3CDTF">2020-07-08T03:40:51Z</dcterms:modified>
</cp:coreProperties>
</file>